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ates\Transmission\Rate18\Customer Meeting\"/>
    </mc:Choice>
  </mc:AlternateContent>
  <bookViews>
    <workbookView xWindow="960" yWindow="900" windowWidth="22515" windowHeight="9735" activeTab="3"/>
  </bookViews>
  <sheets>
    <sheet name="Cover Sheets" sheetId="12" r:id="rId1"/>
    <sheet name="WAUGP-ATRR 2018 est" sheetId="5" r:id="rId2"/>
    <sheet name="WAUGP-AS1 2018 est" sheetId="4" r:id="rId3"/>
    <sheet name="Facilities 2018 est" sheetId="13" r:id="rId4"/>
    <sheet name="FACILITIES - Included per AI" sheetId="19" r:id="rId5"/>
    <sheet name="FACILITIES - Excluded per AI " sheetId="20" r:id="rId6"/>
    <sheet name="Facilities Changes 2018" sheetId="18" r:id="rId7"/>
    <sheet name="Cost Data 2018 est" sheetId="6" r:id="rId8"/>
    <sheet name="WAUW-AS3 2018 est" sheetId="8" r:id="rId9"/>
    <sheet name="WAUW-AS5&amp;6 2018 est" sheetId="9" r:id="rId10"/>
  </sheets>
  <externalReferences>
    <externalReference r:id="rId11"/>
    <externalReference r:id="rId12"/>
  </externalReferences>
  <definedNames>
    <definedName name="_xlnm._FilterDatabase" localSheetId="5" hidden="1">'FACILITIES - Excluded per AI '!$B$2:$E$158</definedName>
    <definedName name="_xlnm._FilterDatabase" localSheetId="4" hidden="1">'FACILITIES - Included per AI'!$A$3:$O$398</definedName>
    <definedName name="Act14_ActRegRevRqmt" localSheetId="5">'[1]Input Sheet'!#REF!</definedName>
    <definedName name="Act14_ActRegRevRqmt" localSheetId="4">'[1]Input Sheet'!#REF!</definedName>
    <definedName name="Act14_ActRegRevRqmt" localSheetId="3">'[1]Input Sheet'!#REF!</definedName>
    <definedName name="Act14_ActRegRevRqmt" localSheetId="6">'[1]Input Sheet'!#REF!</definedName>
    <definedName name="Act14_ActRegRevRqmt">'[1]Input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7">#REF!</definedName>
    <definedName name="CUSTAR" localSheetId="0">#REF!</definedName>
    <definedName name="CUSTAR" localSheetId="5">#REF!</definedName>
    <definedName name="CUSTAR" localSheetId="4">#REF!</definedName>
    <definedName name="CUSTAR" localSheetId="3">#REF!</definedName>
    <definedName name="CUSTAR" localSheetId="6">#REF!</definedName>
    <definedName name="CUSTAR" localSheetId="2">#REF!</definedName>
    <definedName name="CUSTAR" localSheetId="1">#REF!</definedName>
    <definedName name="CUSTAR" localSheetId="8">#REF!</definedName>
    <definedName name="CUSTAR" localSheetId="9">#REF!</definedName>
    <definedName name="CUSTAR">#REF!</definedName>
    <definedName name="Custar1" localSheetId="7">#REF!</definedName>
    <definedName name="Custar1" localSheetId="0">#REF!</definedName>
    <definedName name="Custar1" localSheetId="5">#REF!</definedName>
    <definedName name="Custar1" localSheetId="4">#REF!</definedName>
    <definedName name="Custar1" localSheetId="3">#REF!</definedName>
    <definedName name="Custar1" localSheetId="6">#REF!</definedName>
    <definedName name="Custar1" localSheetId="2">#REF!</definedName>
    <definedName name="Custar1" localSheetId="1">#REF!</definedName>
    <definedName name="Custar1" localSheetId="8">#REF!</definedName>
    <definedName name="Custar1" localSheetId="9">#REF!</definedName>
    <definedName name="Custar1">#REF!</definedName>
    <definedName name="CUYAHOGA_FALLS" localSheetId="7">#REF!</definedName>
    <definedName name="CUYAHOGA_FALLS" localSheetId="0">#REF!</definedName>
    <definedName name="CUYAHOGA_FALLS" localSheetId="5">#REF!</definedName>
    <definedName name="CUYAHOGA_FALLS" localSheetId="4">#REF!</definedName>
    <definedName name="CUYAHOGA_FALLS" localSheetId="3">#REF!</definedName>
    <definedName name="CUYAHOGA_FALLS" localSheetId="6">#REF!</definedName>
    <definedName name="CUYAHOGA_FALLS" localSheetId="2">#REF!</definedName>
    <definedName name="CUYAHOGA_FALLS" localSheetId="1">#REF!</definedName>
    <definedName name="CUYAHOGA_FALLS" localSheetId="8">#REF!</definedName>
    <definedName name="CUYAHOGA_FALLS" localSheetId="9">#REF!</definedName>
    <definedName name="CUYAHOGA_FALLS">#REF!</definedName>
    <definedName name="DETERMINATION_OF_PICK_SLOAN_MISSOURI_BASIN_PROGRAM__EASTERN_DIVISION" localSheetId="7">#REF!</definedName>
    <definedName name="DETERMINATION_OF_PICK_SLOAN_MISSOURI_BASIN_PROGRAM__EASTERN_DIVISION" localSheetId="0">#REF!</definedName>
    <definedName name="DETERMINATION_OF_PICK_SLOAN_MISSOURI_BASIN_PROGRAM__EASTERN_DIVISION" localSheetId="5">#REF!</definedName>
    <definedName name="DETERMINATION_OF_PICK_SLOAN_MISSOURI_BASIN_PROGRAM__EASTERN_DIVISION" localSheetId="4">#REF!</definedName>
    <definedName name="DETERMINATION_OF_PICK_SLOAN_MISSOURI_BASIN_PROGRAM__EASTERN_DIVISION" localSheetId="3">#REF!</definedName>
    <definedName name="DETERMINATION_OF_PICK_SLOAN_MISSOURI_BASIN_PROGRAM__EASTERN_DIVISION" localSheetId="6">#REF!</definedName>
    <definedName name="DETERMINATION_OF_PICK_SLOAN_MISSOURI_BASIN_PROGRAM__EASTERN_DIVISION" localSheetId="2">#REF!</definedName>
    <definedName name="DETERMINATION_OF_PICK_SLOAN_MISSOURI_BASIN_PROGRAM__EASTERN_DIVISION" localSheetId="1">#REF!</definedName>
    <definedName name="DETERMINATION_OF_PICK_SLOAN_MISSOURI_BASIN_PROGRAM__EASTERN_DIVISION" localSheetId="8">#REF!</definedName>
    <definedName name="DETERMINATION_OF_PICK_SLOAN_MISSOURI_BASIN_PROGRAM__EASTERN_DIVISION" localSheetId="9">#REF!</definedName>
    <definedName name="DETERMINATION_OF_PICK_SLOAN_MISSOURI_BASIN_PROGRAM__EASTERN_DIVISION">#REF!</definedName>
    <definedName name="EDGERTON" localSheetId="7">#REF!</definedName>
    <definedName name="EDGERTON" localSheetId="0">#REF!</definedName>
    <definedName name="EDGERTON" localSheetId="5">#REF!</definedName>
    <definedName name="EDGERTON" localSheetId="4">#REF!</definedName>
    <definedName name="EDGERTON" localSheetId="3">#REF!</definedName>
    <definedName name="EDGERTON" localSheetId="6">#REF!</definedName>
    <definedName name="EDGERTON" localSheetId="2">#REF!</definedName>
    <definedName name="EDGERTON" localSheetId="1">#REF!</definedName>
    <definedName name="EDGERTON" localSheetId="8">#REF!</definedName>
    <definedName name="EDGERTON" localSheetId="9">#REF!</definedName>
    <definedName name="EDGERTON">#REF!</definedName>
    <definedName name="Ellwood_City" localSheetId="7">#REF!</definedName>
    <definedName name="Ellwood_City" localSheetId="0">#REF!</definedName>
    <definedName name="Ellwood_City" localSheetId="5">#REF!</definedName>
    <definedName name="Ellwood_City" localSheetId="4">#REF!</definedName>
    <definedName name="Ellwood_City" localSheetId="3">#REF!</definedName>
    <definedName name="Ellwood_City" localSheetId="6">#REF!</definedName>
    <definedName name="Ellwood_City" localSheetId="2">#REF!</definedName>
    <definedName name="Ellwood_City" localSheetId="1">#REF!</definedName>
    <definedName name="Ellwood_City" localSheetId="8">#REF!</definedName>
    <definedName name="Ellwood_City" localSheetId="9">#REF!</definedName>
    <definedName name="Ellwood_City">#REF!</definedName>
    <definedName name="ELMORE" localSheetId="7">#REF!</definedName>
    <definedName name="ELMORE" localSheetId="0">#REF!</definedName>
    <definedName name="ELMORE" localSheetId="5">#REF!</definedName>
    <definedName name="ELMORE" localSheetId="4">#REF!</definedName>
    <definedName name="ELMORE" localSheetId="3">#REF!</definedName>
    <definedName name="ELMORE" localSheetId="6">#REF!</definedName>
    <definedName name="ELMORE" localSheetId="2">#REF!</definedName>
    <definedName name="ELMORE" localSheetId="1">#REF!</definedName>
    <definedName name="ELMORE" localSheetId="8">#REF!</definedName>
    <definedName name="ELMORE" localSheetId="9">#REF!</definedName>
    <definedName name="ELMORE">#REF!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7">#REF!</definedName>
    <definedName name="GALION" localSheetId="0">#REF!</definedName>
    <definedName name="GALION" localSheetId="5">#REF!</definedName>
    <definedName name="GALION" localSheetId="4">#REF!</definedName>
    <definedName name="GALION" localSheetId="3">#REF!</definedName>
    <definedName name="GALION" localSheetId="6">#REF!</definedName>
    <definedName name="GALION" localSheetId="2">#REF!</definedName>
    <definedName name="GALION" localSheetId="1">#REF!</definedName>
    <definedName name="GALION" localSheetId="8">#REF!</definedName>
    <definedName name="GALION" localSheetId="9">#REF!</definedName>
    <definedName name="GALION">#REF!</definedName>
    <definedName name="GENOA" localSheetId="7">#REF!</definedName>
    <definedName name="GENOA" localSheetId="0">#REF!</definedName>
    <definedName name="GENOA" localSheetId="5">#REF!</definedName>
    <definedName name="GENOA" localSheetId="4">#REF!</definedName>
    <definedName name="GENOA" localSheetId="3">#REF!</definedName>
    <definedName name="GENOA" localSheetId="6">#REF!</definedName>
    <definedName name="GENOA" localSheetId="2">#REF!</definedName>
    <definedName name="GENOA" localSheetId="1">#REF!</definedName>
    <definedName name="GENOA" localSheetId="8">#REF!</definedName>
    <definedName name="GENOA" localSheetId="9">#REF!</definedName>
    <definedName name="GENOA">#REF!</definedName>
    <definedName name="GENOA_NORTH" localSheetId="7">#REF!</definedName>
    <definedName name="GENOA_NORTH" localSheetId="0">#REF!</definedName>
    <definedName name="GENOA_NORTH" localSheetId="5">#REF!</definedName>
    <definedName name="GENOA_NORTH" localSheetId="4">#REF!</definedName>
    <definedName name="GENOA_NORTH" localSheetId="3">#REF!</definedName>
    <definedName name="GENOA_NORTH" localSheetId="6">#REF!</definedName>
    <definedName name="GENOA_NORTH" localSheetId="2">#REF!</definedName>
    <definedName name="GENOA_NORTH" localSheetId="1">#REF!</definedName>
    <definedName name="GENOA_NORTH" localSheetId="8">#REF!</definedName>
    <definedName name="GENOA_NORTH" localSheetId="9">#REF!</definedName>
    <definedName name="GENOA_NORTH">#REF!</definedName>
    <definedName name="GENOA_SOUTH" localSheetId="7">#REF!</definedName>
    <definedName name="GENOA_SOUTH" localSheetId="0">#REF!</definedName>
    <definedName name="GENOA_SOUTH" localSheetId="5">#REF!</definedName>
    <definedName name="GENOA_SOUTH" localSheetId="4">#REF!</definedName>
    <definedName name="GENOA_SOUTH" localSheetId="3">#REF!</definedName>
    <definedName name="GENOA_SOUTH" localSheetId="6">#REF!</definedName>
    <definedName name="GENOA_SOUTH" localSheetId="2">#REF!</definedName>
    <definedName name="GENOA_SOUTH" localSheetId="1">#REF!</definedName>
    <definedName name="GENOA_SOUTH" localSheetId="8">#REF!</definedName>
    <definedName name="GENOA_SOUTH" localSheetId="9">#REF!</definedName>
    <definedName name="GENOA_SOUTH">#REF!</definedName>
    <definedName name="GRAFTON" localSheetId="7">#REF!</definedName>
    <definedName name="GRAFTON" localSheetId="0">#REF!</definedName>
    <definedName name="GRAFTON" localSheetId="5">#REF!</definedName>
    <definedName name="GRAFTON" localSheetId="4">#REF!</definedName>
    <definedName name="GRAFTON" localSheetId="3">#REF!</definedName>
    <definedName name="GRAFTON" localSheetId="6">#REF!</definedName>
    <definedName name="GRAFTON" localSheetId="2">#REF!</definedName>
    <definedName name="GRAFTON" localSheetId="1">#REF!</definedName>
    <definedName name="GRAFTON" localSheetId="8">#REF!</definedName>
    <definedName name="GRAFTON" localSheetId="9">#REF!</definedName>
    <definedName name="GRAFTON">#REF!</definedName>
    <definedName name="Grove_City" localSheetId="7">#REF!</definedName>
    <definedName name="Grove_City" localSheetId="0">#REF!</definedName>
    <definedName name="Grove_City" localSheetId="5">#REF!</definedName>
    <definedName name="Grove_City" localSheetId="4">#REF!</definedName>
    <definedName name="Grove_City" localSheetId="3">#REF!</definedName>
    <definedName name="Grove_City" localSheetId="6">#REF!</definedName>
    <definedName name="Grove_City" localSheetId="2">#REF!</definedName>
    <definedName name="Grove_City" localSheetId="1">#REF!</definedName>
    <definedName name="Grove_City" localSheetId="8">#REF!</definedName>
    <definedName name="Grove_City" localSheetId="9">#REF!</definedName>
    <definedName name="Grove_City">#REF!</definedName>
    <definedName name="HASKINS" localSheetId="7">#REF!</definedName>
    <definedName name="HASKINS" localSheetId="0">#REF!</definedName>
    <definedName name="HASKINS" localSheetId="5">#REF!</definedName>
    <definedName name="HASKINS" localSheetId="4">#REF!</definedName>
    <definedName name="HASKINS" localSheetId="3">#REF!</definedName>
    <definedName name="HASKINS" localSheetId="6">#REF!</definedName>
    <definedName name="HASKINS" localSheetId="2">#REF!</definedName>
    <definedName name="HASKINS" localSheetId="1">#REF!</definedName>
    <definedName name="HASKINS" localSheetId="8">#REF!</definedName>
    <definedName name="HASKINS" localSheetId="9">#REF!</definedName>
    <definedName name="HASKINS">#REF!</definedName>
    <definedName name="hourending" localSheetId="7">#REF!</definedName>
    <definedName name="hourending" localSheetId="0">#REF!</definedName>
    <definedName name="hourending" localSheetId="5">#REF!</definedName>
    <definedName name="hourending" localSheetId="4">#REF!</definedName>
    <definedName name="hourending" localSheetId="3">#REF!</definedName>
    <definedName name="hourending" localSheetId="6">#REF!</definedName>
    <definedName name="hourending" localSheetId="2">#REF!</definedName>
    <definedName name="hourending" localSheetId="1">#REF!</definedName>
    <definedName name="hourending" localSheetId="8">#REF!</definedName>
    <definedName name="hourending" localSheetId="9">#REF!</definedName>
    <definedName name="hourending">#REF!</definedName>
    <definedName name="HUBBARD" localSheetId="7">#REF!</definedName>
    <definedName name="HUBBARD" localSheetId="0">#REF!</definedName>
    <definedName name="HUBBARD" localSheetId="5">#REF!</definedName>
    <definedName name="HUBBARD" localSheetId="4">#REF!</definedName>
    <definedName name="HUBBARD" localSheetId="3">#REF!</definedName>
    <definedName name="HUBBARD" localSheetId="6">#REF!</definedName>
    <definedName name="HUBBARD" localSheetId="2">#REF!</definedName>
    <definedName name="HUBBARD" localSheetId="1">#REF!</definedName>
    <definedName name="HUBBARD" localSheetId="8">#REF!</definedName>
    <definedName name="HUBBARD" localSheetId="9">#REF!</definedName>
    <definedName name="HUBBARD">#REF!</definedName>
    <definedName name="HUBBARD1" localSheetId="7">#REF!</definedName>
    <definedName name="HUBBARD1" localSheetId="0">#REF!</definedName>
    <definedName name="HUBBARD1" localSheetId="5">#REF!</definedName>
    <definedName name="HUBBARD1" localSheetId="4">#REF!</definedName>
    <definedName name="HUBBARD1" localSheetId="3">#REF!</definedName>
    <definedName name="HUBBARD1" localSheetId="6">#REF!</definedName>
    <definedName name="HUBBARD1" localSheetId="2">#REF!</definedName>
    <definedName name="HUBBARD1" localSheetId="1">#REF!</definedName>
    <definedName name="HUBBARD1" localSheetId="8">#REF!</definedName>
    <definedName name="HUBBARD1" localSheetId="9">#REF!</definedName>
    <definedName name="HUBBARD1">#REF!</definedName>
    <definedName name="LODI" localSheetId="7">#REF!</definedName>
    <definedName name="LODI" localSheetId="0">#REF!</definedName>
    <definedName name="LODI" localSheetId="5">#REF!</definedName>
    <definedName name="LODI" localSheetId="4">#REF!</definedName>
    <definedName name="LODI" localSheetId="3">#REF!</definedName>
    <definedName name="LODI" localSheetId="6">#REF!</definedName>
    <definedName name="LODI" localSheetId="2">#REF!</definedName>
    <definedName name="LODI" localSheetId="1">#REF!</definedName>
    <definedName name="LODI" localSheetId="8">#REF!</definedName>
    <definedName name="LODI" localSheetId="9">#REF!</definedName>
    <definedName name="LODI">#REF!</definedName>
    <definedName name="LUCAS" localSheetId="7">#REF!</definedName>
    <definedName name="LUCAS" localSheetId="0">#REF!</definedName>
    <definedName name="LUCAS" localSheetId="5">#REF!</definedName>
    <definedName name="LUCAS" localSheetId="4">#REF!</definedName>
    <definedName name="LUCAS" localSheetId="3">#REF!</definedName>
    <definedName name="LUCAS" localSheetId="6">#REF!</definedName>
    <definedName name="LUCAS" localSheetId="2">#REF!</definedName>
    <definedName name="LUCAS" localSheetId="1">#REF!</definedName>
    <definedName name="LUCAS" localSheetId="8">#REF!</definedName>
    <definedName name="LUCAS" localSheetId="9">#REF!</definedName>
    <definedName name="LUCAS">#REF!</definedName>
    <definedName name="MILAN" localSheetId="7">#REF!</definedName>
    <definedName name="MILAN" localSheetId="0">#REF!</definedName>
    <definedName name="MILAN" localSheetId="5">#REF!</definedName>
    <definedName name="MILAN" localSheetId="4">#REF!</definedName>
    <definedName name="MILAN" localSheetId="3">#REF!</definedName>
    <definedName name="MILAN" localSheetId="6">#REF!</definedName>
    <definedName name="MILAN" localSheetId="2">#REF!</definedName>
    <definedName name="MILAN" localSheetId="1">#REF!</definedName>
    <definedName name="MILAN" localSheetId="8">#REF!</definedName>
    <definedName name="MILAN" localSheetId="9">#REF!</definedName>
    <definedName name="MILAN">#REF!</definedName>
    <definedName name="MONROEVILLE" localSheetId="7">#REF!</definedName>
    <definedName name="MONROEVILLE" localSheetId="0">#REF!</definedName>
    <definedName name="MONROEVILLE" localSheetId="5">#REF!</definedName>
    <definedName name="MONROEVILLE" localSheetId="4">#REF!</definedName>
    <definedName name="MONROEVILLE" localSheetId="3">#REF!</definedName>
    <definedName name="MONROEVILLE" localSheetId="6">#REF!</definedName>
    <definedName name="MONROEVILLE" localSheetId="2">#REF!</definedName>
    <definedName name="MONROEVILLE" localSheetId="1">#REF!</definedName>
    <definedName name="MONROEVILLE" localSheetId="8">#REF!</definedName>
    <definedName name="MONROEVILLE" localSheetId="9">#REF!</definedName>
    <definedName name="MONROEVILLE">#REF!</definedName>
    <definedName name="NAPOLEON" localSheetId="7">#REF!</definedName>
    <definedName name="NAPOLEON" localSheetId="0">#REF!</definedName>
    <definedName name="NAPOLEON" localSheetId="5">#REF!</definedName>
    <definedName name="NAPOLEON" localSheetId="4">#REF!</definedName>
    <definedName name="NAPOLEON" localSheetId="3">#REF!</definedName>
    <definedName name="NAPOLEON" localSheetId="6">#REF!</definedName>
    <definedName name="NAPOLEON" localSheetId="2">#REF!</definedName>
    <definedName name="NAPOLEON" localSheetId="1">#REF!</definedName>
    <definedName name="NAPOLEON" localSheetId="8">#REF!</definedName>
    <definedName name="NAPOLEON" localSheetId="9">#REF!</definedName>
    <definedName name="NAPOLEON">#REF!</definedName>
    <definedName name="NEASG" localSheetId="7">#REF!</definedName>
    <definedName name="NEASG" localSheetId="0">#REF!</definedName>
    <definedName name="NEASG" localSheetId="5">#REF!</definedName>
    <definedName name="NEASG" localSheetId="4">#REF!</definedName>
    <definedName name="NEASG" localSheetId="3">#REF!</definedName>
    <definedName name="NEASG" localSheetId="6">#REF!</definedName>
    <definedName name="NEASG" localSheetId="2">#REF!</definedName>
    <definedName name="NEASG" localSheetId="1">#REF!</definedName>
    <definedName name="NEASG" localSheetId="8">#REF!</definedName>
    <definedName name="NEASG" localSheetId="9">#REF!</definedName>
    <definedName name="NEASG">#REF!</definedName>
    <definedName name="New_Wilmington" localSheetId="7">#REF!</definedName>
    <definedName name="New_Wilmington" localSheetId="0">#REF!</definedName>
    <definedName name="New_Wilmington" localSheetId="5">#REF!</definedName>
    <definedName name="New_Wilmington" localSheetId="4">#REF!</definedName>
    <definedName name="New_Wilmington" localSheetId="3">#REF!</definedName>
    <definedName name="New_Wilmington" localSheetId="6">#REF!</definedName>
    <definedName name="New_Wilmington" localSheetId="2">#REF!</definedName>
    <definedName name="New_Wilmington" localSheetId="1">#REF!</definedName>
    <definedName name="New_Wilmington" localSheetId="8">#REF!</definedName>
    <definedName name="New_Wilmington" localSheetId="9">#REF!</definedName>
    <definedName name="New_Wilmington">#REF!</definedName>
    <definedName name="NEWTON_FALLS" localSheetId="7">#REF!</definedName>
    <definedName name="NEWTON_FALLS" localSheetId="0">#REF!</definedName>
    <definedName name="NEWTON_FALLS" localSheetId="5">#REF!</definedName>
    <definedName name="NEWTON_FALLS" localSheetId="4">#REF!</definedName>
    <definedName name="NEWTON_FALLS" localSheetId="3">#REF!</definedName>
    <definedName name="NEWTON_FALLS" localSheetId="6">#REF!</definedName>
    <definedName name="NEWTON_FALLS" localSheetId="2">#REF!</definedName>
    <definedName name="NEWTON_FALLS" localSheetId="1">#REF!</definedName>
    <definedName name="NEWTON_FALLS" localSheetId="8">#REF!</definedName>
    <definedName name="NEWTON_FALLS" localSheetId="9">#REF!</definedName>
    <definedName name="NEWTON_FALLS">#REF!</definedName>
    <definedName name="NILES" localSheetId="7">#REF!</definedName>
    <definedName name="NILES" localSheetId="0">#REF!</definedName>
    <definedName name="NILES" localSheetId="5">#REF!</definedName>
    <definedName name="NILES" localSheetId="4">#REF!</definedName>
    <definedName name="NILES" localSheetId="3">#REF!</definedName>
    <definedName name="NILES" localSheetId="6">#REF!</definedName>
    <definedName name="NILES" localSheetId="2">#REF!</definedName>
    <definedName name="NILES" localSheetId="1">#REF!</definedName>
    <definedName name="NILES" localSheetId="8">#REF!</definedName>
    <definedName name="NILES" localSheetId="9">#REF!</definedName>
    <definedName name="NILES">#REF!</definedName>
    <definedName name="NWASG" localSheetId="7">#REF!</definedName>
    <definedName name="NWASG" localSheetId="0">#REF!</definedName>
    <definedName name="NWASG" localSheetId="5">#REF!</definedName>
    <definedName name="NWASG" localSheetId="4">#REF!</definedName>
    <definedName name="NWASG" localSheetId="3">#REF!</definedName>
    <definedName name="NWASG" localSheetId="6">#REF!</definedName>
    <definedName name="NWASG" localSheetId="2">#REF!</definedName>
    <definedName name="NWASG" localSheetId="1">#REF!</definedName>
    <definedName name="NWASG" localSheetId="8">#REF!</definedName>
    <definedName name="NWASG" localSheetId="9">#REF!</definedName>
    <definedName name="NWASG">#REF!</definedName>
    <definedName name="OAK_HARBOR" localSheetId="7">#REF!</definedName>
    <definedName name="OAK_HARBOR" localSheetId="0">#REF!</definedName>
    <definedName name="OAK_HARBOR" localSheetId="5">#REF!</definedName>
    <definedName name="OAK_HARBOR" localSheetId="4">#REF!</definedName>
    <definedName name="OAK_HARBOR" localSheetId="3">#REF!</definedName>
    <definedName name="OAK_HARBOR" localSheetId="6">#REF!</definedName>
    <definedName name="OAK_HARBOR" localSheetId="2">#REF!</definedName>
    <definedName name="OAK_HARBOR" localSheetId="1">#REF!</definedName>
    <definedName name="OAK_HARBOR" localSheetId="8">#REF!</definedName>
    <definedName name="OAK_HARBOR" localSheetId="9">#REF!</definedName>
    <definedName name="OAK_HARBOR">#REF!</definedName>
    <definedName name="OBERLIN" localSheetId="7">#REF!</definedName>
    <definedName name="OBERLIN" localSheetId="0">#REF!</definedName>
    <definedName name="OBERLIN" localSheetId="5">#REF!</definedName>
    <definedName name="OBERLIN" localSheetId="4">#REF!</definedName>
    <definedName name="OBERLIN" localSheetId="3">#REF!</definedName>
    <definedName name="OBERLIN" localSheetId="6">#REF!</definedName>
    <definedName name="OBERLIN" localSheetId="2">#REF!</definedName>
    <definedName name="OBERLIN" localSheetId="1">#REF!</definedName>
    <definedName name="OBERLIN" localSheetId="8">#REF!</definedName>
    <definedName name="OBERLIN" localSheetId="9">#REF!</definedName>
    <definedName name="OBERLIN">#REF!</definedName>
    <definedName name="PEMBERVILLE" localSheetId="7">#REF!</definedName>
    <definedName name="PEMBERVILLE" localSheetId="0">#REF!</definedName>
    <definedName name="PEMBERVILLE" localSheetId="5">#REF!</definedName>
    <definedName name="PEMBERVILLE" localSheetId="4">#REF!</definedName>
    <definedName name="PEMBERVILLE" localSheetId="3">#REF!</definedName>
    <definedName name="PEMBERVILLE" localSheetId="6">#REF!</definedName>
    <definedName name="PEMBERVILLE" localSheetId="2">#REF!</definedName>
    <definedName name="PEMBERVILLE" localSheetId="1">#REF!</definedName>
    <definedName name="PEMBERVILLE" localSheetId="8">#REF!</definedName>
    <definedName name="PEMBERVILLE" localSheetId="9">#REF!</definedName>
    <definedName name="PEMBERVILLE">#REF!</definedName>
    <definedName name="PIONEER" localSheetId="7">#REF!</definedName>
    <definedName name="PIONEER" localSheetId="0">#REF!</definedName>
    <definedName name="PIONEER" localSheetId="5">#REF!</definedName>
    <definedName name="PIONEER" localSheetId="4">#REF!</definedName>
    <definedName name="PIONEER" localSheetId="3">#REF!</definedName>
    <definedName name="PIONEER" localSheetId="6">#REF!</definedName>
    <definedName name="PIONEER" localSheetId="2">#REF!</definedName>
    <definedName name="PIONEER" localSheetId="1">#REF!</definedName>
    <definedName name="PIONEER" localSheetId="8">#REF!</definedName>
    <definedName name="PIONEER" localSheetId="9">#REF!</definedName>
    <definedName name="PIONEER">#REF!</definedName>
    <definedName name="_xlnm.Print_Area" localSheetId="3">'Facilities 2018 est'!$A$1:$L$495</definedName>
    <definedName name="_xlnm.Print_Area" localSheetId="2">'WAUGP-AS1 2018 est'!$A$1:$D$18</definedName>
    <definedName name="_xlnm.Print_Area" localSheetId="1">'WAUGP-ATRR 2018 est'!$A$1:$I$181</definedName>
    <definedName name="_xlnm.Print_Area" localSheetId="8">'WAUW-AS3 2018 est'!$A$1:$D$31</definedName>
    <definedName name="_xlnm.Print_Area" localSheetId="9">'WAUW-AS5&amp;6 2018 est'!$A$1:$D$23</definedName>
    <definedName name="PROSPECT" localSheetId="7">#REF!</definedName>
    <definedName name="PROSPECT" localSheetId="0">#REF!</definedName>
    <definedName name="PROSPECT" localSheetId="5">#REF!</definedName>
    <definedName name="PROSPECT" localSheetId="4">#REF!</definedName>
    <definedName name="PROSPECT" localSheetId="3">#REF!</definedName>
    <definedName name="PROSPECT" localSheetId="6">#REF!</definedName>
    <definedName name="PROSPECT" localSheetId="2">#REF!</definedName>
    <definedName name="PROSPECT" localSheetId="1">#REF!</definedName>
    <definedName name="PROSPECT" localSheetId="8">#REF!</definedName>
    <definedName name="PROSPECT" localSheetId="9">#REF!</definedName>
    <definedName name="PROSPECT">#REF!</definedName>
    <definedName name="revreq" localSheetId="7">#REF!</definedName>
    <definedName name="revreq" localSheetId="0">#REF!</definedName>
    <definedName name="revreq" localSheetId="5">#REF!</definedName>
    <definedName name="revreq" localSheetId="4">#REF!</definedName>
    <definedName name="revreq" localSheetId="3">#REF!</definedName>
    <definedName name="revreq" localSheetId="6">#REF!</definedName>
    <definedName name="revreq" localSheetId="2">#REF!</definedName>
    <definedName name="revreq" localSheetId="1">#REF!</definedName>
    <definedName name="revreq" localSheetId="8">#REF!</definedName>
    <definedName name="revreq" localSheetId="9">#REF!</definedName>
    <definedName name="revreq">#REF!</definedName>
    <definedName name="SEVILLE" localSheetId="7">#REF!</definedName>
    <definedName name="SEVILLE" localSheetId="0">#REF!</definedName>
    <definedName name="SEVILLE" localSheetId="5">#REF!</definedName>
    <definedName name="SEVILLE" localSheetId="4">#REF!</definedName>
    <definedName name="SEVILLE" localSheetId="3">#REF!</definedName>
    <definedName name="SEVILLE" localSheetId="6">#REF!</definedName>
    <definedName name="SEVILLE" localSheetId="2">#REF!</definedName>
    <definedName name="SEVILLE" localSheetId="1">#REF!</definedName>
    <definedName name="SEVILLE" localSheetId="8">#REF!</definedName>
    <definedName name="SEVILLE" localSheetId="9">#REF!</definedName>
    <definedName name="SEVILLE">#REF!</definedName>
    <definedName name="SOUTH_VIENNA" localSheetId="7">#REF!</definedName>
    <definedName name="SOUTH_VIENNA" localSheetId="0">#REF!</definedName>
    <definedName name="SOUTH_VIENNA" localSheetId="5">#REF!</definedName>
    <definedName name="SOUTH_VIENNA" localSheetId="4">#REF!</definedName>
    <definedName name="SOUTH_VIENNA" localSheetId="3">#REF!</definedName>
    <definedName name="SOUTH_VIENNA" localSheetId="6">#REF!</definedName>
    <definedName name="SOUTH_VIENNA" localSheetId="2">#REF!</definedName>
    <definedName name="SOUTH_VIENNA" localSheetId="1">#REF!</definedName>
    <definedName name="SOUTH_VIENNA" localSheetId="8">#REF!</definedName>
    <definedName name="SOUTH_VIENNA" localSheetId="9">#REF!</definedName>
    <definedName name="SOUTH_VIENNA">#REF!</definedName>
    <definedName name="TOTAL_COLUMBIANA" localSheetId="7">#REF!</definedName>
    <definedName name="TOTAL_COLUMBIANA" localSheetId="0">#REF!</definedName>
    <definedName name="TOTAL_COLUMBIANA" localSheetId="5">#REF!</definedName>
    <definedName name="TOTAL_COLUMBIANA" localSheetId="4">#REF!</definedName>
    <definedName name="TOTAL_COLUMBIANA" localSheetId="3">#REF!</definedName>
    <definedName name="TOTAL_COLUMBIANA" localSheetId="6">#REF!</definedName>
    <definedName name="TOTAL_COLUMBIANA" localSheetId="2">#REF!</definedName>
    <definedName name="TOTAL_COLUMBIANA" localSheetId="1">#REF!</definedName>
    <definedName name="TOTAL_COLUMBIANA" localSheetId="8">#REF!</definedName>
    <definedName name="TOTAL_COLUMBIANA" localSheetId="9">#REF!</definedName>
    <definedName name="TOTAL_COLUMBIANA">#REF!</definedName>
    <definedName name="Total_Grove_City" localSheetId="7">#REF!</definedName>
    <definedName name="Total_Grove_City" localSheetId="0">#REF!</definedName>
    <definedName name="Total_Grove_City" localSheetId="5">#REF!</definedName>
    <definedName name="Total_Grove_City" localSheetId="4">#REF!</definedName>
    <definedName name="Total_Grove_City" localSheetId="3">#REF!</definedName>
    <definedName name="Total_Grove_City" localSheetId="6">#REF!</definedName>
    <definedName name="Total_Grove_City" localSheetId="2">#REF!</definedName>
    <definedName name="Total_Grove_City" localSheetId="1">#REF!</definedName>
    <definedName name="Total_Grove_City" localSheetId="8">#REF!</definedName>
    <definedName name="Total_Grove_City" localSheetId="9">#REF!</definedName>
    <definedName name="Total_Grove_City">#REF!</definedName>
    <definedName name="TOTAL_HUDSON" localSheetId="7">#REF!</definedName>
    <definedName name="TOTAL_HUDSON" localSheetId="0">#REF!</definedName>
    <definedName name="TOTAL_HUDSON" localSheetId="5">#REF!</definedName>
    <definedName name="TOTAL_HUDSON" localSheetId="4">#REF!</definedName>
    <definedName name="TOTAL_HUDSON" localSheetId="3">#REF!</definedName>
    <definedName name="TOTAL_HUDSON" localSheetId="6">#REF!</definedName>
    <definedName name="TOTAL_HUDSON" localSheetId="2">#REF!</definedName>
    <definedName name="TOTAL_HUDSON" localSheetId="1">#REF!</definedName>
    <definedName name="TOTAL_HUDSON" localSheetId="8">#REF!</definedName>
    <definedName name="TOTAL_HUDSON" localSheetId="9">#REF!</definedName>
    <definedName name="TOTAL_HUDSON">#REF!</definedName>
    <definedName name="TOTAL_MONTPELIER" localSheetId="7">#REF!</definedName>
    <definedName name="TOTAL_MONTPELIER" localSheetId="0">#REF!</definedName>
    <definedName name="TOTAL_MONTPELIER" localSheetId="5">#REF!</definedName>
    <definedName name="TOTAL_MONTPELIER" localSheetId="4">#REF!</definedName>
    <definedName name="TOTAL_MONTPELIER" localSheetId="3">#REF!</definedName>
    <definedName name="TOTAL_MONTPELIER" localSheetId="6">#REF!</definedName>
    <definedName name="TOTAL_MONTPELIER" localSheetId="2">#REF!</definedName>
    <definedName name="TOTAL_MONTPELIER" localSheetId="1">#REF!</definedName>
    <definedName name="TOTAL_MONTPELIER" localSheetId="8">#REF!</definedName>
    <definedName name="TOTAL_MONTPELIER" localSheetId="9">#REF!</definedName>
    <definedName name="TOTAL_MONTPELIER">#REF!</definedName>
    <definedName name="TOTAL_WOODVILLE" localSheetId="7">#REF!</definedName>
    <definedName name="TOTAL_WOODVILLE" localSheetId="0">#REF!</definedName>
    <definedName name="TOTAL_WOODVILLE" localSheetId="5">#REF!</definedName>
    <definedName name="TOTAL_WOODVILLE" localSheetId="4">#REF!</definedName>
    <definedName name="TOTAL_WOODVILLE" localSheetId="3">#REF!</definedName>
    <definedName name="TOTAL_WOODVILLE" localSheetId="6">#REF!</definedName>
    <definedName name="TOTAL_WOODVILLE" localSheetId="2">#REF!</definedName>
    <definedName name="TOTAL_WOODVILLE" localSheetId="1">#REF!</definedName>
    <definedName name="TOTAL_WOODVILLE" localSheetId="8">#REF!</definedName>
    <definedName name="TOTAL_WOODVILLE" localSheetId="9">#REF!</definedName>
    <definedName name="TOTAL_WOODVILLE">#REF!</definedName>
    <definedName name="WADSWORTH" localSheetId="7">#REF!</definedName>
    <definedName name="WADSWORTH" localSheetId="0">#REF!</definedName>
    <definedName name="WADSWORTH" localSheetId="5">#REF!</definedName>
    <definedName name="WADSWORTH" localSheetId="4">#REF!</definedName>
    <definedName name="WADSWORTH" localSheetId="3">#REF!</definedName>
    <definedName name="WADSWORTH" localSheetId="6">#REF!</definedName>
    <definedName name="WADSWORTH" localSheetId="2">#REF!</definedName>
    <definedName name="WADSWORTH" localSheetId="1">#REF!</definedName>
    <definedName name="WADSWORTH" localSheetId="8">#REF!</definedName>
    <definedName name="WADSWORTH" localSheetId="9">#REF!</definedName>
    <definedName name="WADSWORTH">#REF!</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52511"/>
</workbook>
</file>

<file path=xl/calcChain.xml><?xml version="1.0" encoding="utf-8"?>
<calcChain xmlns="http://schemas.openxmlformats.org/spreadsheetml/2006/main">
  <c r="C6" i="9" l="1"/>
  <c r="C19" i="8"/>
  <c r="C12" i="4"/>
  <c r="C7" i="4"/>
  <c r="C6" i="4"/>
  <c r="C5" i="4"/>
  <c r="D116" i="5"/>
  <c r="D129" i="5" l="1"/>
  <c r="D128" i="5"/>
  <c r="D126" i="5"/>
  <c r="D123" i="5"/>
  <c r="D122" i="5"/>
  <c r="D74" i="5"/>
  <c r="D73" i="5"/>
  <c r="D72" i="5"/>
  <c r="D63" i="5"/>
  <c r="D62" i="5"/>
  <c r="D59" i="5"/>
  <c r="D58" i="5"/>
  <c r="D57" i="5"/>
  <c r="D30" i="5"/>
  <c r="D29" i="5"/>
  <c r="D28" i="5"/>
  <c r="D23" i="5"/>
  <c r="D21" i="5"/>
  <c r="E221" i="5"/>
  <c r="D221" i="5"/>
  <c r="C221" i="5"/>
  <c r="E214" i="5"/>
  <c r="E216" i="5" s="1"/>
  <c r="E213" i="5"/>
  <c r="E212" i="5"/>
  <c r="D214" i="5"/>
  <c r="D213" i="5"/>
  <c r="F213" i="5" s="1"/>
  <c r="D212" i="5"/>
  <c r="C214" i="5"/>
  <c r="C213" i="5"/>
  <c r="C212" i="5"/>
  <c r="E205" i="5"/>
  <c r="E225" i="5" s="1"/>
  <c r="E204" i="5"/>
  <c r="E203" i="5"/>
  <c r="D203" i="5"/>
  <c r="C205" i="5"/>
  <c r="C225" i="5" s="1"/>
  <c r="C204" i="5"/>
  <c r="C224" i="5" s="1"/>
  <c r="F224" i="5" s="1"/>
  <c r="C203" i="5"/>
  <c r="D196" i="5"/>
  <c r="C196" i="5"/>
  <c r="E184" i="5"/>
  <c r="D184" i="5"/>
  <c r="D194" i="5" s="1"/>
  <c r="C184" i="5"/>
  <c r="F257" i="5"/>
  <c r="E257" i="5"/>
  <c r="D257" i="5"/>
  <c r="C257" i="5"/>
  <c r="F258" i="5" s="1"/>
  <c r="G258" i="5" s="1"/>
  <c r="G244" i="5"/>
  <c r="C240" i="5"/>
  <c r="C242" i="5" s="1"/>
  <c r="D238" i="5"/>
  <c r="E236" i="5"/>
  <c r="F231" i="5"/>
  <c r="E224" i="5"/>
  <c r="D223" i="5"/>
  <c r="E218" i="5"/>
  <c r="F214" i="5"/>
  <c r="G210" i="5"/>
  <c r="F209" i="5"/>
  <c r="F208" i="5"/>
  <c r="F207" i="5"/>
  <c r="D205" i="5"/>
  <c r="D225" i="5" s="1"/>
  <c r="F204" i="5"/>
  <c r="F203" i="5"/>
  <c r="C223" i="5"/>
  <c r="E199" i="5"/>
  <c r="F196" i="5"/>
  <c r="C194" i="5"/>
  <c r="F193" i="5"/>
  <c r="F192" i="5"/>
  <c r="F191" i="5"/>
  <c r="F190" i="5"/>
  <c r="F189" i="5"/>
  <c r="F188" i="5"/>
  <c r="F187" i="5"/>
  <c r="F186" i="5"/>
  <c r="F185" i="5"/>
  <c r="E194" i="5"/>
  <c r="F184" i="5"/>
  <c r="F194" i="5" s="1"/>
  <c r="D210" i="5" l="1"/>
  <c r="D125" i="5"/>
  <c r="F205" i="5"/>
  <c r="D22" i="5" s="1"/>
  <c r="F212" i="5"/>
  <c r="E206" i="5"/>
  <c r="E210" i="5" s="1"/>
  <c r="D228" i="5"/>
  <c r="F197" i="5"/>
  <c r="D244" i="5"/>
  <c r="D230" i="5"/>
  <c r="C228" i="5"/>
  <c r="C230" i="5" s="1"/>
  <c r="F225" i="5"/>
  <c r="E228" i="5"/>
  <c r="E244" i="5" s="1"/>
  <c r="E230" i="5"/>
  <c r="C206" i="5"/>
  <c r="E223" i="5"/>
  <c r="F223" i="5" s="1"/>
  <c r="F221" i="5"/>
  <c r="C215" i="5"/>
  <c r="F215" i="5" s="1"/>
  <c r="F216" i="5" s="1"/>
  <c r="F230" i="5" l="1"/>
  <c r="D138" i="5" s="1"/>
  <c r="C216" i="5"/>
  <c r="C210" i="5"/>
  <c r="F210" i="5" s="1"/>
  <c r="F206" i="5"/>
  <c r="C226" i="5"/>
  <c r="F226" i="5" s="1"/>
  <c r="C244" i="5"/>
  <c r="F244" i="5" s="1"/>
  <c r="D141" i="5" s="1"/>
  <c r="F246" i="5" l="1"/>
  <c r="B328" i="19" l="1"/>
  <c r="B329" i="19" s="1"/>
  <c r="B330" i="19" s="1"/>
  <c r="B331" i="19" s="1"/>
  <c r="A494" i="13" l="1"/>
  <c r="A495" i="13" s="1"/>
  <c r="A87" i="20" l="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4" i="20" l="1"/>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B5" i="19"/>
  <c r="B6" i="19" s="1"/>
  <c r="B7" i="19" s="1"/>
  <c r="B8" i="19" s="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83" i="19" s="1"/>
  <c r="B84" i="19" s="1"/>
  <c r="B85" i="19" s="1"/>
  <c r="B86" i="19" s="1"/>
  <c r="B87" i="19" s="1"/>
  <c r="B88" i="19" s="1"/>
  <c r="B89" i="19" s="1"/>
  <c r="B90" i="19" s="1"/>
  <c r="B91" i="19" s="1"/>
  <c r="B92" i="19" s="1"/>
  <c r="B93" i="19" s="1"/>
  <c r="B94" i="19" s="1"/>
  <c r="B95" i="19" s="1"/>
  <c r="B96" i="19" s="1"/>
  <c r="B97" i="19" s="1"/>
  <c r="B98" i="19" s="1"/>
  <c r="B99" i="19" s="1"/>
  <c r="B100" i="19" s="1"/>
  <c r="B101" i="19" s="1"/>
  <c r="B102" i="19" s="1"/>
  <c r="B103" i="19" s="1"/>
  <c r="B104" i="19" s="1"/>
  <c r="B105" i="19" s="1"/>
  <c r="B106" i="19" s="1"/>
  <c r="B107" i="19" s="1"/>
  <c r="B108" i="19" s="1"/>
  <c r="B109" i="19" s="1"/>
  <c r="B110" i="19" s="1"/>
  <c r="B111" i="19" s="1"/>
  <c r="B112" i="19" s="1"/>
  <c r="B113" i="19" s="1"/>
  <c r="B114" i="19" s="1"/>
  <c r="B115" i="19" s="1"/>
  <c r="B116" i="19" s="1"/>
  <c r="B117" i="19" s="1"/>
  <c r="B118" i="19" s="1"/>
  <c r="B119" i="19" s="1"/>
  <c r="B120" i="19" s="1"/>
  <c r="B121" i="19" s="1"/>
  <c r="B122" i="19" s="1"/>
  <c r="B123" i="19" s="1"/>
  <c r="B124" i="19" s="1"/>
  <c r="B125" i="19" s="1"/>
  <c r="B126" i="19" s="1"/>
  <c r="B127" i="19" s="1"/>
  <c r="B128" i="19" s="1"/>
  <c r="B129" i="19" s="1"/>
  <c r="B130" i="19" s="1"/>
  <c r="B131" i="19" s="1"/>
  <c r="B132" i="19" s="1"/>
  <c r="B133" i="19" s="1"/>
  <c r="B134" i="19" s="1"/>
  <c r="B135" i="19" s="1"/>
  <c r="B136" i="19" s="1"/>
  <c r="B137" i="19" s="1"/>
  <c r="B138" i="19" s="1"/>
  <c r="B139" i="19" s="1"/>
  <c r="B140" i="19" s="1"/>
  <c r="B141" i="19" s="1"/>
  <c r="B142" i="19" s="1"/>
  <c r="B143" i="19" s="1"/>
  <c r="B144" i="19" s="1"/>
  <c r="B145" i="19" s="1"/>
  <c r="B146" i="19" s="1"/>
  <c r="B147" i="19" s="1"/>
  <c r="B148" i="19" s="1"/>
  <c r="B149" i="19" s="1"/>
  <c r="B150" i="19" s="1"/>
  <c r="B151" i="19" s="1"/>
  <c r="B152" i="19" s="1"/>
  <c r="B153" i="19" s="1"/>
  <c r="B154" i="19" s="1"/>
  <c r="B155" i="19" s="1"/>
  <c r="B156" i="19" s="1"/>
  <c r="B157" i="19" s="1"/>
  <c r="B158" i="19" s="1"/>
  <c r="B159" i="19" s="1"/>
  <c r="B160" i="19" s="1"/>
  <c r="B161" i="19" s="1"/>
  <c r="B162" i="19" s="1"/>
  <c r="B163" i="19" s="1"/>
  <c r="B164" i="19" s="1"/>
  <c r="B165" i="19" s="1"/>
  <c r="B166" i="19" s="1"/>
  <c r="B167" i="19" s="1"/>
  <c r="B168" i="19" s="1"/>
  <c r="B169" i="19" s="1"/>
  <c r="B170" i="19" s="1"/>
  <c r="B171" i="19" s="1"/>
  <c r="B172" i="19" s="1"/>
  <c r="B173" i="19" s="1"/>
  <c r="B174" i="19" s="1"/>
  <c r="B175" i="19" s="1"/>
  <c r="B176" i="19" s="1"/>
  <c r="B177" i="19" s="1"/>
  <c r="B178" i="19" s="1"/>
  <c r="B179" i="19" s="1"/>
  <c r="B180" i="19" s="1"/>
  <c r="B181" i="19" s="1"/>
  <c r="B182" i="19" s="1"/>
  <c r="B183" i="19" s="1"/>
  <c r="B184" i="19" s="1"/>
  <c r="B185" i="19" s="1"/>
  <c r="B186" i="19" s="1"/>
  <c r="B187" i="19" s="1"/>
  <c r="B188" i="19" s="1"/>
  <c r="B189" i="19" s="1"/>
  <c r="B190" i="19" s="1"/>
  <c r="B191" i="19" s="1"/>
  <c r="B192" i="19" s="1"/>
  <c r="B193" i="19" s="1"/>
  <c r="B194" i="19" s="1"/>
  <c r="B195" i="19" s="1"/>
  <c r="B196" i="19" s="1"/>
  <c r="B197" i="19" s="1"/>
  <c r="B198" i="19" s="1"/>
  <c r="B199" i="19" s="1"/>
  <c r="B200" i="19" s="1"/>
  <c r="B201" i="19" s="1"/>
  <c r="B202" i="19" s="1"/>
  <c r="B203" i="19" s="1"/>
  <c r="B204" i="19" s="1"/>
  <c r="B205" i="19" s="1"/>
  <c r="B206" i="19" s="1"/>
  <c r="B207" i="19" s="1"/>
  <c r="B208" i="19" s="1"/>
  <c r="B209" i="19" s="1"/>
  <c r="B210" i="19" s="1"/>
  <c r="B211" i="19" s="1"/>
  <c r="B212" i="19" s="1"/>
  <c r="B213" i="19" s="1"/>
  <c r="B214" i="19" s="1"/>
  <c r="B215" i="19" s="1"/>
  <c r="B216" i="19" s="1"/>
  <c r="B217" i="19" s="1"/>
  <c r="B218" i="19" s="1"/>
  <c r="B219" i="19" s="1"/>
  <c r="B220" i="19" s="1"/>
  <c r="B221" i="19" s="1"/>
  <c r="B222" i="19" s="1"/>
  <c r="B223" i="19" s="1"/>
  <c r="B224" i="19" s="1"/>
  <c r="B225" i="19" l="1"/>
  <c r="B226" i="19" s="1"/>
  <c r="B227" i="19" s="1"/>
  <c r="B228" i="19" s="1"/>
  <c r="B229" i="19" s="1"/>
  <c r="B230" i="19" s="1"/>
  <c r="B231" i="19" s="1"/>
  <c r="B232" i="19" s="1"/>
  <c r="B233" i="19" s="1"/>
  <c r="B234" i="19" s="1"/>
  <c r="B235" i="19" s="1"/>
  <c r="B236" i="19" s="1"/>
  <c r="B237" i="19" s="1"/>
  <c r="B238" i="19" s="1"/>
  <c r="B239" i="19" s="1"/>
  <c r="B240" i="19" s="1"/>
  <c r="B241" i="19" s="1"/>
  <c r="B242" i="19" s="1"/>
  <c r="B243" i="19" s="1"/>
  <c r="B244" i="19" s="1"/>
  <c r="B245" i="19" s="1"/>
  <c r="B246" i="19" s="1"/>
  <c r="B247" i="19" s="1"/>
  <c r="B248" i="19" s="1"/>
  <c r="B249" i="19" s="1"/>
  <c r="B250" i="19" s="1"/>
  <c r="B251" i="19" s="1"/>
  <c r="B252" i="19" s="1"/>
  <c r="B253" i="19" s="1"/>
  <c r="B254" i="19" s="1"/>
  <c r="B255" i="19" s="1"/>
  <c r="B256" i="19" s="1"/>
  <c r="B257" i="19" s="1"/>
  <c r="B258" i="19" s="1"/>
  <c r="B259" i="19" s="1"/>
  <c r="B260" i="19" s="1"/>
  <c r="B261" i="19" s="1"/>
  <c r="B262" i="19" s="1"/>
  <c r="B263" i="19" s="1"/>
  <c r="B264" i="19" s="1"/>
  <c r="B265" i="19" s="1"/>
  <c r="B266" i="19" s="1"/>
  <c r="B267" i="19" s="1"/>
  <c r="B268" i="19" s="1"/>
  <c r="B269" i="19" s="1"/>
  <c r="B270" i="19" s="1"/>
  <c r="B271" i="19" s="1"/>
  <c r="B272" i="19" s="1"/>
  <c r="B273" i="19" s="1"/>
  <c r="B274" i="19" s="1"/>
  <c r="B275" i="19" s="1"/>
  <c r="B276" i="19" s="1"/>
  <c r="B277" i="19" s="1"/>
  <c r="B278" i="19" s="1"/>
  <c r="B279" i="19" s="1"/>
  <c r="B280" i="19" s="1"/>
  <c r="B281" i="19" s="1"/>
  <c r="B282" i="19" s="1"/>
  <c r="B283" i="19" s="1"/>
  <c r="B284" i="19" s="1"/>
  <c r="B285" i="19" s="1"/>
  <c r="B286" i="19" s="1"/>
  <c r="B287" i="19" s="1"/>
  <c r="B288" i="19" s="1"/>
  <c r="B289" i="19" s="1"/>
  <c r="B290" i="19" s="1"/>
  <c r="B291" i="19" s="1"/>
  <c r="B292" i="19" s="1"/>
  <c r="B293" i="19" s="1"/>
  <c r="B294" i="19" s="1"/>
  <c r="B295" i="19" s="1"/>
  <c r="B296" i="19" s="1"/>
  <c r="B297" i="19" s="1"/>
  <c r="B298" i="19" s="1"/>
  <c r="B299" i="19" s="1"/>
  <c r="B300" i="19" s="1"/>
  <c r="B301" i="19" s="1"/>
  <c r="B302" i="19" s="1"/>
  <c r="B303" i="19" s="1"/>
  <c r="B304" i="19" s="1"/>
  <c r="B305" i="19" s="1"/>
  <c r="B306" i="19" s="1"/>
  <c r="B307" i="19" s="1"/>
  <c r="B308" i="19" s="1"/>
  <c r="B309" i="19" s="1"/>
  <c r="B310" i="19" s="1"/>
  <c r="B311" i="19" s="1"/>
  <c r="B312" i="19" s="1"/>
  <c r="B313" i="19" s="1"/>
  <c r="B314" i="19" s="1"/>
  <c r="B315" i="19" s="1"/>
  <c r="B316" i="19" s="1"/>
  <c r="B317" i="19" s="1"/>
  <c r="B318" i="19" s="1"/>
  <c r="B319" i="19" s="1"/>
  <c r="B320" i="19" s="1"/>
  <c r="B321" i="19" s="1"/>
  <c r="B322" i="19" s="1"/>
  <c r="B323" i="19" s="1"/>
  <c r="B324" i="19" s="1"/>
  <c r="B325" i="19" s="1"/>
  <c r="B326" i="19" s="1"/>
  <c r="B327" i="19" s="1"/>
  <c r="B332" i="19" s="1"/>
  <c r="B333" i="19" s="1"/>
  <c r="B334" i="19" s="1"/>
  <c r="B335" i="19" s="1"/>
  <c r="B336" i="19" s="1"/>
  <c r="B337" i="19" s="1"/>
  <c r="B338" i="19" s="1"/>
  <c r="B339" i="19" s="1"/>
  <c r="B340" i="19" s="1"/>
  <c r="B341" i="19" s="1"/>
  <c r="B342" i="19" s="1"/>
  <c r="B343" i="19" s="1"/>
  <c r="B344" i="19" s="1"/>
  <c r="B345" i="19" s="1"/>
  <c r="B346" i="19" s="1"/>
  <c r="B347" i="19" s="1"/>
  <c r="B348" i="19" s="1"/>
  <c r="B349" i="19" s="1"/>
  <c r="B350" i="19" s="1"/>
  <c r="B351" i="19" s="1"/>
  <c r="B352" i="19" s="1"/>
  <c r="B353" i="19" s="1"/>
  <c r="B354" i="19" s="1"/>
  <c r="B355" i="19" s="1"/>
  <c r="B356" i="19" s="1"/>
  <c r="B357" i="19" s="1"/>
  <c r="B358" i="19" s="1"/>
  <c r="B359" i="19" s="1"/>
  <c r="B360" i="19" s="1"/>
  <c r="B361" i="19" s="1"/>
  <c r="B362" i="19" s="1"/>
  <c r="B363" i="19" s="1"/>
  <c r="B364" i="19" s="1"/>
  <c r="B365" i="19" s="1"/>
  <c r="B366" i="19" s="1"/>
  <c r="B367" i="19" s="1"/>
  <c r="B368" i="19" s="1"/>
  <c r="B369" i="19" s="1"/>
  <c r="B370" i="19" s="1"/>
  <c r="B371" i="19" s="1"/>
  <c r="B372" i="19" s="1"/>
  <c r="B373" i="19" s="1"/>
  <c r="B374" i="19" s="1"/>
  <c r="B375" i="19" s="1"/>
  <c r="B376" i="19" s="1"/>
  <c r="B377" i="19" s="1"/>
  <c r="B378" i="19" s="1"/>
  <c r="B379" i="19" s="1"/>
  <c r="B380" i="19" s="1"/>
  <c r="B381" i="19" s="1"/>
  <c r="B382" i="19" s="1"/>
  <c r="B383" i="19" s="1"/>
  <c r="B384" i="19" s="1"/>
  <c r="B385" i="19" s="1"/>
  <c r="B386" i="19" s="1"/>
  <c r="B387" i="19" s="1"/>
  <c r="B388" i="19" s="1"/>
  <c r="B389" i="19" s="1"/>
  <c r="B390" i="19" s="1"/>
  <c r="B391" i="19" s="1"/>
  <c r="B392" i="19" s="1"/>
  <c r="B393" i="19" s="1"/>
  <c r="B394" i="19" s="1"/>
  <c r="B395" i="19" s="1"/>
  <c r="B396" i="19" s="1"/>
  <c r="B397" i="19" s="1"/>
  <c r="B398" i="19" s="1"/>
  <c r="B399" i="19" s="1"/>
  <c r="B400" i="19" s="1"/>
  <c r="B401" i="19" s="1"/>
  <c r="B402" i="19" s="1"/>
  <c r="B403" i="19" s="1"/>
  <c r="B404" i="19" s="1"/>
  <c r="B405" i="19" s="1"/>
  <c r="B406" i="19" s="1"/>
  <c r="B407" i="19" s="1"/>
  <c r="B408" i="19" s="1"/>
  <c r="B409" i="19" s="1"/>
  <c r="B410" i="19" s="1"/>
  <c r="B411" i="19" s="1"/>
  <c r="B412" i="19" s="1"/>
  <c r="B413" i="19" s="1"/>
  <c r="B414" i="19" s="1"/>
  <c r="B415" i="19" s="1"/>
  <c r="B416" i="19" s="1"/>
  <c r="B417" i="19" s="1"/>
  <c r="B418" i="19" s="1"/>
  <c r="B419" i="19" s="1"/>
  <c r="B420" i="19" s="1"/>
  <c r="B421" i="19" s="1"/>
  <c r="B422" i="19" s="1"/>
  <c r="B423" i="19" s="1"/>
  <c r="B424" i="19" s="1"/>
  <c r="B425" i="19" s="1"/>
  <c r="B426" i="19" s="1"/>
  <c r="B427" i="19" s="1"/>
  <c r="B428" i="19" s="1"/>
  <c r="B429" i="19" s="1"/>
  <c r="B430" i="19" s="1"/>
  <c r="B431" i="19" s="1"/>
  <c r="B432" i="19" s="1"/>
  <c r="B433" i="19" s="1"/>
  <c r="B434" i="19" s="1"/>
  <c r="B435" i="19" s="1"/>
  <c r="B436" i="19" s="1"/>
  <c r="B437" i="19" s="1"/>
  <c r="B438" i="19" s="1"/>
  <c r="B439" i="19" s="1"/>
  <c r="B440" i="19" s="1"/>
  <c r="B441" i="19" s="1"/>
  <c r="B442" i="19" s="1"/>
  <c r="B443" i="19" s="1"/>
  <c r="B444" i="19" s="1"/>
  <c r="B445" i="19" s="1"/>
  <c r="B446" i="19" s="1"/>
  <c r="B447" i="19" s="1"/>
  <c r="B448" i="19" s="1"/>
  <c r="B449" i="19" s="1"/>
  <c r="B450" i="19" s="1"/>
  <c r="B451" i="19" s="1"/>
  <c r="B452" i="19" s="1"/>
  <c r="B453" i="19" s="1"/>
  <c r="B454" i="19" s="1"/>
  <c r="B455" i="19" s="1"/>
  <c r="B456" i="19" s="1"/>
  <c r="B457" i="19" s="1"/>
  <c r="B458" i="19" s="1"/>
  <c r="B459" i="19" s="1"/>
  <c r="B460" i="19" s="1"/>
  <c r="B461" i="19" s="1"/>
  <c r="B462" i="19" s="1"/>
  <c r="B463" i="19" s="1"/>
  <c r="B464" i="19" s="1"/>
  <c r="B465" i="19" s="1"/>
  <c r="B466" i="19" s="1"/>
  <c r="B467" i="19" s="1"/>
  <c r="B468" i="19" s="1"/>
  <c r="B469" i="19" s="1"/>
  <c r="B470" i="19" s="1"/>
  <c r="B471" i="19" s="1"/>
  <c r="B472" i="19" s="1"/>
  <c r="B473" i="19" s="1"/>
  <c r="B474" i="19" s="1"/>
  <c r="B475" i="19" s="1"/>
  <c r="B476" i="19" s="1"/>
  <c r="B477" i="19" s="1"/>
  <c r="B478" i="19" s="1"/>
  <c r="B479" i="19" s="1"/>
  <c r="B480" i="19" s="1"/>
  <c r="B481" i="19" s="1"/>
  <c r="B482" i="19" s="1"/>
  <c r="B483" i="19" s="1"/>
  <c r="B484" i="19" s="1"/>
  <c r="B485" i="19" s="1"/>
  <c r="B486" i="19" s="1"/>
  <c r="B487" i="19" s="1"/>
  <c r="B488" i="19" s="1"/>
  <c r="B489" i="19" s="1"/>
  <c r="B490" i="19" s="1"/>
  <c r="B491" i="19" s="1"/>
  <c r="B492" i="19" s="1"/>
  <c r="B493" i="19" s="1"/>
  <c r="B494" i="19" s="1"/>
  <c r="B495" i="19" s="1"/>
  <c r="B496" i="19" s="1"/>
  <c r="B497" i="19" s="1"/>
  <c r="B498" i="19" s="1"/>
  <c r="B499" i="19" s="1"/>
  <c r="B500" i="19" s="1"/>
  <c r="B501" i="19" s="1"/>
  <c r="B502" i="19" s="1"/>
  <c r="B503" i="19" s="1"/>
  <c r="B504" i="19" s="1"/>
  <c r="B505" i="19" s="1"/>
  <c r="B506" i="19" s="1"/>
  <c r="B507" i="19" s="1"/>
  <c r="B508" i="19" s="1"/>
  <c r="B509" i="19" s="1"/>
  <c r="B510" i="19" s="1"/>
  <c r="B511" i="19" s="1"/>
  <c r="B512" i="19" s="1"/>
  <c r="B513" i="19" s="1"/>
  <c r="B514" i="19" s="1"/>
  <c r="B515" i="19" s="1"/>
  <c r="B516" i="19" s="1"/>
  <c r="B517" i="19" s="1"/>
  <c r="B518" i="19" s="1"/>
  <c r="B519" i="19" s="1"/>
  <c r="B520" i="19" s="1"/>
  <c r="B521" i="19" s="1"/>
  <c r="B522" i="19" s="1"/>
  <c r="B523" i="19" s="1"/>
  <c r="B524" i="19" s="1"/>
  <c r="B525" i="19" s="1"/>
  <c r="B526" i="19" s="1"/>
  <c r="B527" i="19" s="1"/>
  <c r="B528" i="19" s="1"/>
  <c r="B529" i="19" s="1"/>
  <c r="B530" i="19" s="1"/>
  <c r="B531" i="19" s="1"/>
  <c r="B532" i="19" s="1"/>
  <c r="B533" i="19" s="1"/>
  <c r="B534" i="19" s="1"/>
  <c r="B535" i="19" s="1"/>
  <c r="B536" i="19" s="1"/>
  <c r="B537" i="19" s="1"/>
  <c r="B538" i="19" s="1"/>
  <c r="B539" i="19" s="1"/>
  <c r="B540" i="19" s="1"/>
  <c r="B541" i="19" s="1"/>
  <c r="B542" i="19" s="1"/>
  <c r="B543" i="19" s="1"/>
  <c r="B544" i="19" s="1"/>
  <c r="B545" i="19" s="1"/>
  <c r="B546" i="19" s="1"/>
  <c r="B547" i="19" s="1"/>
  <c r="B548" i="19" s="1"/>
  <c r="B549" i="19" s="1"/>
  <c r="B550" i="19" s="1"/>
  <c r="B551" i="19" s="1"/>
  <c r="B552" i="19" s="1"/>
  <c r="B553" i="19" s="1"/>
  <c r="B554" i="19" s="1"/>
  <c r="B555" i="19" s="1"/>
  <c r="B556" i="19" s="1"/>
  <c r="B557" i="19" s="1"/>
  <c r="B558" i="19" s="1"/>
  <c r="B559" i="19" s="1"/>
  <c r="B560" i="19" s="1"/>
  <c r="B561" i="19" s="1"/>
  <c r="B562" i="19" s="1"/>
  <c r="B563" i="19" s="1"/>
  <c r="B564" i="19" s="1"/>
  <c r="B565" i="19" s="1"/>
  <c r="B566" i="19" s="1"/>
  <c r="B567" i="19" s="1"/>
  <c r="B568" i="19" s="1"/>
  <c r="B569" i="19" s="1"/>
  <c r="B570" i="19" s="1"/>
  <c r="B571" i="19" s="1"/>
  <c r="B572" i="19" s="1"/>
  <c r="B573" i="19" s="1"/>
  <c r="B574" i="19" s="1"/>
  <c r="B575" i="19" s="1"/>
  <c r="B576" i="19" s="1"/>
  <c r="B577" i="19" s="1"/>
  <c r="B578" i="19" s="1"/>
  <c r="B579" i="19" s="1"/>
  <c r="B580" i="19" s="1"/>
  <c r="B581" i="19" s="1"/>
  <c r="B582" i="19" s="1"/>
  <c r="B583" i="19" s="1"/>
  <c r="B584" i="19" s="1"/>
  <c r="B585" i="19" s="1"/>
  <c r="B586" i="19" s="1"/>
  <c r="B587" i="19" s="1"/>
  <c r="B588" i="19" s="1"/>
  <c r="B589" i="19" s="1"/>
  <c r="B590" i="19" s="1"/>
  <c r="B591" i="19" s="1"/>
  <c r="B592" i="19" s="1"/>
  <c r="B593" i="19" s="1"/>
  <c r="B594" i="19" s="1"/>
  <c r="B595" i="19" s="1"/>
  <c r="B596" i="19" s="1"/>
  <c r="B597" i="19" s="1"/>
  <c r="B598" i="19" s="1"/>
  <c r="B599" i="19" s="1"/>
  <c r="B600" i="19" s="1"/>
  <c r="B601" i="19" s="1"/>
  <c r="B602" i="19" s="1"/>
  <c r="B603" i="19" s="1"/>
  <c r="B604" i="19" s="1"/>
  <c r="B605" i="19" s="1"/>
  <c r="B606" i="19" s="1"/>
  <c r="B607" i="19" s="1"/>
  <c r="B608" i="19" s="1"/>
  <c r="B609" i="19" s="1"/>
  <c r="B610" i="19" s="1"/>
  <c r="B611" i="19" s="1"/>
  <c r="B612" i="19" s="1"/>
  <c r="B613" i="19" s="1"/>
  <c r="B614" i="19" s="1"/>
  <c r="B615" i="19" s="1"/>
  <c r="B616" i="19" s="1"/>
  <c r="B617" i="19" s="1"/>
  <c r="B618" i="19" s="1"/>
  <c r="B619" i="19" s="1"/>
  <c r="B620" i="19" s="1"/>
  <c r="B621" i="19" s="1"/>
  <c r="B622" i="19" s="1"/>
  <c r="B623" i="19" s="1"/>
  <c r="B624" i="19" s="1"/>
  <c r="B625" i="19" s="1"/>
  <c r="B626" i="19" s="1"/>
  <c r="B627" i="19" s="1"/>
  <c r="B628" i="19" s="1"/>
  <c r="B629" i="19" s="1"/>
  <c r="B630" i="19" s="1"/>
  <c r="B631" i="19" s="1"/>
  <c r="B632" i="19" s="1"/>
  <c r="B633" i="19" s="1"/>
  <c r="B634" i="19" s="1"/>
  <c r="B635" i="19" s="1"/>
  <c r="B636" i="19" s="1"/>
  <c r="B637" i="19" s="1"/>
  <c r="B638" i="19" s="1"/>
  <c r="B639" i="19" s="1"/>
  <c r="B640" i="19" s="1"/>
  <c r="B641" i="19" s="1"/>
  <c r="B642" i="19" s="1"/>
  <c r="B643" i="19" s="1"/>
  <c r="B644" i="19" s="1"/>
  <c r="B645" i="19" s="1"/>
  <c r="B646" i="19" s="1"/>
  <c r="B647" i="19" s="1"/>
  <c r="B648" i="19" s="1"/>
  <c r="B649" i="19" s="1"/>
  <c r="B650" i="19" s="1"/>
  <c r="B651" i="19" s="1"/>
  <c r="B652" i="19" s="1"/>
  <c r="B653" i="19" s="1"/>
  <c r="B654" i="19" s="1"/>
  <c r="B655" i="19" s="1"/>
  <c r="B656" i="19" s="1"/>
  <c r="B657" i="19" s="1"/>
  <c r="B658" i="19" s="1"/>
  <c r="B659" i="19" s="1"/>
  <c r="B660" i="19" s="1"/>
  <c r="B661" i="19" s="1"/>
  <c r="B662" i="19" s="1"/>
  <c r="B663" i="19" s="1"/>
  <c r="B664" i="19" s="1"/>
  <c r="B665" i="19" s="1"/>
  <c r="B666" i="19" s="1"/>
  <c r="B667" i="19" s="1"/>
  <c r="B668" i="19" s="1"/>
  <c r="B669" i="19" s="1"/>
  <c r="B670" i="19" s="1"/>
  <c r="B671" i="19" s="1"/>
  <c r="B672" i="19" s="1"/>
  <c r="B673" i="19" s="1"/>
  <c r="B674" i="19" s="1"/>
  <c r="B675" i="19" s="1"/>
  <c r="B676" i="19" s="1"/>
  <c r="B677" i="19" s="1"/>
  <c r="B678" i="19" s="1"/>
  <c r="B679" i="19" s="1"/>
  <c r="B680" i="19" s="1"/>
  <c r="B681" i="19" s="1"/>
  <c r="B682" i="19" s="1"/>
  <c r="B683" i="19" s="1"/>
  <c r="B684" i="19" s="1"/>
  <c r="B685" i="19" s="1"/>
  <c r="B686" i="19" s="1"/>
  <c r="B687" i="19" s="1"/>
  <c r="B688" i="19" s="1"/>
  <c r="B689" i="19" s="1"/>
  <c r="B690" i="19" s="1"/>
  <c r="B691" i="19" s="1"/>
  <c r="B692" i="19" s="1"/>
  <c r="B693" i="19" s="1"/>
  <c r="B694" i="19" s="1"/>
  <c r="B695" i="19" s="1"/>
  <c r="B696" i="19" s="1"/>
  <c r="B697" i="19" s="1"/>
  <c r="B698" i="19" s="1"/>
  <c r="B699" i="19" s="1"/>
  <c r="B700" i="19" s="1"/>
  <c r="B701" i="19" s="1"/>
  <c r="B702" i="19" s="1"/>
  <c r="B703" i="19" s="1"/>
  <c r="B704" i="19" s="1"/>
  <c r="B705" i="19" s="1"/>
  <c r="B706" i="19" s="1"/>
  <c r="B707" i="19" s="1"/>
  <c r="B708" i="19" s="1"/>
  <c r="B709" i="19" s="1"/>
  <c r="B710" i="19" s="1"/>
  <c r="B711" i="19" s="1"/>
  <c r="B712" i="19" s="1"/>
  <c r="B713" i="19" s="1"/>
  <c r="B714" i="19" s="1"/>
  <c r="B715" i="19" s="1"/>
  <c r="B716" i="19" s="1"/>
  <c r="B717" i="19" s="1"/>
  <c r="B718" i="19" s="1"/>
  <c r="B719" i="19" s="1"/>
  <c r="B720" i="19" s="1"/>
  <c r="B721" i="19" s="1"/>
  <c r="B722" i="19" s="1"/>
  <c r="B723" i="19" s="1"/>
  <c r="B724" i="19" s="1"/>
  <c r="B725" i="19" s="1"/>
  <c r="B726" i="19" s="1"/>
  <c r="B727" i="19" s="1"/>
  <c r="B728" i="19" s="1"/>
  <c r="B729" i="19" s="1"/>
  <c r="B730" i="19" s="1"/>
  <c r="B731" i="19" s="1"/>
  <c r="B732" i="19" s="1"/>
  <c r="B733" i="19" s="1"/>
  <c r="B734" i="19" s="1"/>
  <c r="B735" i="19" s="1"/>
  <c r="B736" i="19" s="1"/>
  <c r="B737" i="19" s="1"/>
  <c r="B738" i="19" s="1"/>
  <c r="B739" i="19" s="1"/>
  <c r="B740" i="19" s="1"/>
  <c r="B741" i="19" s="1"/>
  <c r="B742" i="19" s="1"/>
  <c r="B743" i="19" s="1"/>
  <c r="B744" i="19" s="1"/>
  <c r="B745" i="19" s="1"/>
  <c r="B746" i="19" s="1"/>
  <c r="B747" i="19" s="1"/>
  <c r="B748" i="19" s="1"/>
  <c r="B749" i="19" s="1"/>
  <c r="B750" i="19" s="1"/>
  <c r="B751" i="19" s="1"/>
  <c r="B752" i="19" s="1"/>
  <c r="B753" i="19" s="1"/>
  <c r="B754" i="19" s="1"/>
  <c r="B755" i="19" s="1"/>
  <c r="B756" i="19" s="1"/>
  <c r="B757" i="19" s="1"/>
  <c r="B758" i="19" s="1"/>
  <c r="B759" i="19" s="1"/>
  <c r="B760" i="19" s="1"/>
  <c r="B761" i="19" s="1"/>
  <c r="B762" i="19" s="1"/>
  <c r="B763" i="19" s="1"/>
  <c r="B764" i="19" s="1"/>
  <c r="B765" i="19" s="1"/>
  <c r="B766" i="19" s="1"/>
  <c r="B767" i="19" s="1"/>
  <c r="B768" i="19" s="1"/>
  <c r="B769" i="19" s="1"/>
  <c r="B770" i="19" s="1"/>
  <c r="B771" i="19" s="1"/>
  <c r="B772" i="19" s="1"/>
  <c r="B773" i="19" s="1"/>
  <c r="B774" i="19" s="1"/>
  <c r="B775" i="19" s="1"/>
  <c r="B776" i="19" s="1"/>
  <c r="B777" i="19" s="1"/>
  <c r="B778" i="19" s="1"/>
  <c r="B779" i="19" s="1"/>
  <c r="B780" i="19" s="1"/>
  <c r="B781" i="19" s="1"/>
  <c r="I239" i="13"/>
  <c r="L239" i="13" s="1"/>
  <c r="I177" i="13"/>
  <c r="L177" i="13" s="1"/>
  <c r="C120" i="6" l="1"/>
  <c r="K260" i="13" l="1"/>
  <c r="G180" i="13" l="1"/>
  <c r="G172" i="13"/>
  <c r="G133" i="13"/>
  <c r="G260" i="13" s="1"/>
  <c r="C16" i="9" l="1"/>
  <c r="G489" i="13" l="1"/>
  <c r="L488" i="13"/>
  <c r="I484" i="13"/>
  <c r="L484" i="13" s="1"/>
  <c r="I488" i="13"/>
  <c r="J486" i="13" l="1"/>
  <c r="J485" i="13"/>
  <c r="I486" i="13"/>
  <c r="L486" i="13" s="1"/>
  <c r="I485" i="13"/>
  <c r="L485" i="13" l="1"/>
  <c r="H491" i="13"/>
  <c r="I231" i="13" l="1"/>
  <c r="L231" i="13" l="1"/>
  <c r="I234" i="13"/>
  <c r="H162" i="13" l="1"/>
  <c r="H260" i="13" s="1"/>
  <c r="I198" i="13" l="1"/>
  <c r="L198" i="13" s="1"/>
  <c r="C118" i="6" l="1"/>
  <c r="L460" i="13" l="1"/>
  <c r="K392" i="13"/>
  <c r="L392" i="13" s="1"/>
  <c r="K331" i="13"/>
  <c r="L302" i="13"/>
  <c r="L261" i="13"/>
  <c r="L60" i="13"/>
  <c r="I490" i="13"/>
  <c r="L490" i="13" s="1"/>
  <c r="L491" i="13" s="1"/>
  <c r="H489" i="13"/>
  <c r="I482" i="13"/>
  <c r="L482" i="13" s="1"/>
  <c r="I483" i="13"/>
  <c r="L483" i="13" s="1"/>
  <c r="I487" i="13"/>
  <c r="L487" i="13" s="1"/>
  <c r="I481" i="13"/>
  <c r="H480" i="13"/>
  <c r="I464" i="13"/>
  <c r="L464" i="13" s="1"/>
  <c r="I465" i="13"/>
  <c r="L465" i="13" s="1"/>
  <c r="I466" i="13"/>
  <c r="L466" i="13" s="1"/>
  <c r="I467" i="13"/>
  <c r="I468" i="13"/>
  <c r="L468" i="13" s="1"/>
  <c r="I469" i="13"/>
  <c r="L469" i="13" s="1"/>
  <c r="I470" i="13"/>
  <c r="L470" i="13" s="1"/>
  <c r="I471" i="13"/>
  <c r="L471" i="13" s="1"/>
  <c r="I472" i="13"/>
  <c r="L472" i="13" s="1"/>
  <c r="I473" i="13"/>
  <c r="L473" i="13" s="1"/>
  <c r="I474" i="13"/>
  <c r="L474" i="13" s="1"/>
  <c r="I475" i="13"/>
  <c r="L475" i="13" s="1"/>
  <c r="I476" i="13"/>
  <c r="L476" i="13" s="1"/>
  <c r="I477" i="13"/>
  <c r="L477" i="13" s="1"/>
  <c r="I478" i="13"/>
  <c r="L478" i="13" s="1"/>
  <c r="I479" i="13"/>
  <c r="L479" i="13" s="1"/>
  <c r="I463" i="13"/>
  <c r="L463" i="13" s="1"/>
  <c r="H462" i="13"/>
  <c r="I461" i="13"/>
  <c r="L461" i="13" s="1"/>
  <c r="I460" i="13"/>
  <c r="I462" i="13" s="1"/>
  <c r="H459" i="13"/>
  <c r="I449" i="13"/>
  <c r="K449" i="13" s="1"/>
  <c r="L449" i="13" s="1"/>
  <c r="I450" i="13"/>
  <c r="K450" i="13" s="1"/>
  <c r="I451" i="13"/>
  <c r="I452" i="13"/>
  <c r="I453" i="13"/>
  <c r="K453" i="13" s="1"/>
  <c r="L453" i="13" s="1"/>
  <c r="I454" i="13"/>
  <c r="K454" i="13" s="1"/>
  <c r="L454" i="13" s="1"/>
  <c r="I455" i="13"/>
  <c r="K455" i="13" s="1"/>
  <c r="L455" i="13" s="1"/>
  <c r="I456" i="13"/>
  <c r="K456" i="13" s="1"/>
  <c r="I457" i="13"/>
  <c r="I458" i="13"/>
  <c r="K458" i="13" s="1"/>
  <c r="I433" i="13"/>
  <c r="K433" i="13" s="1"/>
  <c r="I434" i="13"/>
  <c r="I435" i="13"/>
  <c r="I436" i="13"/>
  <c r="K436" i="13" s="1"/>
  <c r="I437" i="13"/>
  <c r="K437" i="13" s="1"/>
  <c r="L437" i="13" s="1"/>
  <c r="I438" i="13"/>
  <c r="K438" i="13" s="1"/>
  <c r="L438" i="13" s="1"/>
  <c r="I439" i="13"/>
  <c r="K439" i="13" s="1"/>
  <c r="L439" i="13" s="1"/>
  <c r="I440" i="13"/>
  <c r="K440" i="13" s="1"/>
  <c r="I441" i="13"/>
  <c r="K441" i="13" s="1"/>
  <c r="I442" i="13"/>
  <c r="K442" i="13" s="1"/>
  <c r="I443" i="13"/>
  <c r="K443" i="13" s="1"/>
  <c r="I444" i="13"/>
  <c r="K444" i="13" s="1"/>
  <c r="I445" i="13"/>
  <c r="K445" i="13" s="1"/>
  <c r="L445" i="13" s="1"/>
  <c r="I446" i="13"/>
  <c r="K446" i="13" s="1"/>
  <c r="L446" i="13" s="1"/>
  <c r="I447" i="13"/>
  <c r="K447" i="13" s="1"/>
  <c r="L447" i="13" s="1"/>
  <c r="I448" i="13"/>
  <c r="I415" i="13"/>
  <c r="K415" i="13" s="1"/>
  <c r="L415" i="13" s="1"/>
  <c r="I416" i="13"/>
  <c r="K416" i="13" s="1"/>
  <c r="L416" i="13" s="1"/>
  <c r="I417" i="13"/>
  <c r="K417" i="13" s="1"/>
  <c r="L417" i="13" s="1"/>
  <c r="I418" i="13"/>
  <c r="K418" i="13" s="1"/>
  <c r="L418" i="13" s="1"/>
  <c r="I419" i="13"/>
  <c r="K419" i="13" s="1"/>
  <c r="I420" i="13"/>
  <c r="K420" i="13" s="1"/>
  <c r="L420" i="13" s="1"/>
  <c r="I421" i="13"/>
  <c r="I422" i="13"/>
  <c r="I423" i="13"/>
  <c r="K423" i="13" s="1"/>
  <c r="L423" i="13" s="1"/>
  <c r="I424" i="13"/>
  <c r="K424" i="13" s="1"/>
  <c r="L424" i="13" s="1"/>
  <c r="I425" i="13"/>
  <c r="K425" i="13" s="1"/>
  <c r="L425" i="13" s="1"/>
  <c r="I426" i="13"/>
  <c r="K426" i="13" s="1"/>
  <c r="L426" i="13" s="1"/>
  <c r="I427" i="13"/>
  <c r="K427" i="13" s="1"/>
  <c r="I428" i="13"/>
  <c r="K428" i="13" s="1"/>
  <c r="I429" i="13"/>
  <c r="I430" i="13"/>
  <c r="K430" i="13" s="1"/>
  <c r="I431" i="13"/>
  <c r="K431" i="13" s="1"/>
  <c r="L431" i="13" s="1"/>
  <c r="I432" i="13"/>
  <c r="K432" i="13" s="1"/>
  <c r="I392" i="13"/>
  <c r="I393" i="13"/>
  <c r="I394" i="13"/>
  <c r="K394" i="13" s="1"/>
  <c r="L394" i="13" s="1"/>
  <c r="I395" i="13"/>
  <c r="I396" i="13"/>
  <c r="I397" i="13"/>
  <c r="K397" i="13" s="1"/>
  <c r="I398" i="13"/>
  <c r="K398" i="13" s="1"/>
  <c r="L398" i="13" s="1"/>
  <c r="I399" i="13"/>
  <c r="K399" i="13" s="1"/>
  <c r="L399" i="13" s="1"/>
  <c r="I400" i="13"/>
  <c r="K400" i="13" s="1"/>
  <c r="I401" i="13"/>
  <c r="K401" i="13" s="1"/>
  <c r="I402" i="13"/>
  <c r="K402" i="13" s="1"/>
  <c r="I403" i="13"/>
  <c r="K403" i="13" s="1"/>
  <c r="I404" i="13"/>
  <c r="K404" i="13" s="1"/>
  <c r="I405" i="13"/>
  <c r="I406" i="13"/>
  <c r="I407" i="13"/>
  <c r="K407" i="13" s="1"/>
  <c r="L407" i="13" s="1"/>
  <c r="I408" i="13"/>
  <c r="K408" i="13" s="1"/>
  <c r="L408" i="13" s="1"/>
  <c r="I409" i="13"/>
  <c r="K409" i="13" s="1"/>
  <c r="L409" i="13" s="1"/>
  <c r="I410" i="13"/>
  <c r="K410" i="13" s="1"/>
  <c r="L410" i="13" s="1"/>
  <c r="I411" i="13"/>
  <c r="I412" i="13"/>
  <c r="K412" i="13" s="1"/>
  <c r="I413" i="13"/>
  <c r="I414" i="13"/>
  <c r="I375" i="13"/>
  <c r="K375" i="13" s="1"/>
  <c r="L375" i="13" s="1"/>
  <c r="I376" i="13"/>
  <c r="K376" i="13" s="1"/>
  <c r="L376" i="13" s="1"/>
  <c r="I377" i="13"/>
  <c r="K377" i="13" s="1"/>
  <c r="L377" i="13" s="1"/>
  <c r="I378" i="13"/>
  <c r="K378" i="13" s="1"/>
  <c r="L378" i="13" s="1"/>
  <c r="I379" i="13"/>
  <c r="K379" i="13" s="1"/>
  <c r="L379" i="13" s="1"/>
  <c r="I380" i="13"/>
  <c r="I381" i="13"/>
  <c r="K381" i="13" s="1"/>
  <c r="I382" i="13"/>
  <c r="K382" i="13" s="1"/>
  <c r="L382" i="13" s="1"/>
  <c r="I383" i="13"/>
  <c r="I384" i="13"/>
  <c r="K384" i="13" s="1"/>
  <c r="I385" i="13"/>
  <c r="K385" i="13" s="1"/>
  <c r="I386" i="13"/>
  <c r="K386" i="13" s="1"/>
  <c r="I387" i="13"/>
  <c r="K387" i="13" s="1"/>
  <c r="I388" i="13"/>
  <c r="K388" i="13" s="1"/>
  <c r="I389" i="13"/>
  <c r="I390" i="13"/>
  <c r="K390" i="13" s="1"/>
  <c r="L390" i="13" s="1"/>
  <c r="I391" i="13"/>
  <c r="K391" i="13" s="1"/>
  <c r="L391" i="13" s="1"/>
  <c r="I368" i="13"/>
  <c r="K368" i="13" s="1"/>
  <c r="L368" i="13" s="1"/>
  <c r="I369" i="13"/>
  <c r="K369" i="13" s="1"/>
  <c r="L369" i="13" s="1"/>
  <c r="I370" i="13"/>
  <c r="K370" i="13" s="1"/>
  <c r="L370" i="13" s="1"/>
  <c r="I371" i="13"/>
  <c r="K371" i="13" s="1"/>
  <c r="L371" i="13" s="1"/>
  <c r="I372" i="13"/>
  <c r="I373" i="13"/>
  <c r="K373" i="13" s="1"/>
  <c r="I374" i="13"/>
  <c r="K374" i="13" s="1"/>
  <c r="L374" i="13" s="1"/>
  <c r="I347" i="13"/>
  <c r="K347" i="13" s="1"/>
  <c r="L347" i="13" s="1"/>
  <c r="I348" i="13"/>
  <c r="I349" i="13"/>
  <c r="K349" i="13" s="1"/>
  <c r="L349" i="13" s="1"/>
  <c r="I350" i="13"/>
  <c r="K350" i="13" s="1"/>
  <c r="I351" i="13"/>
  <c r="K351" i="13" s="1"/>
  <c r="L351" i="13" s="1"/>
  <c r="I352" i="13"/>
  <c r="K352" i="13" s="1"/>
  <c r="L352" i="13" s="1"/>
  <c r="I353" i="13"/>
  <c r="K353" i="13" s="1"/>
  <c r="I354" i="13"/>
  <c r="K354" i="13" s="1"/>
  <c r="L354" i="13" s="1"/>
  <c r="I355" i="13"/>
  <c r="K355" i="13" s="1"/>
  <c r="L355" i="13" s="1"/>
  <c r="I356" i="13"/>
  <c r="K356" i="13" s="1"/>
  <c r="I357" i="13"/>
  <c r="K357" i="13" s="1"/>
  <c r="L357" i="13" s="1"/>
  <c r="I358" i="13"/>
  <c r="K358" i="13" s="1"/>
  <c r="I359" i="13"/>
  <c r="K359" i="13" s="1"/>
  <c r="L359" i="13" s="1"/>
  <c r="I360" i="13"/>
  <c r="K360" i="13" s="1"/>
  <c r="L360" i="13" s="1"/>
  <c r="I361" i="13"/>
  <c r="K361" i="13" s="1"/>
  <c r="L361" i="13" s="1"/>
  <c r="I362" i="13"/>
  <c r="K362" i="13" s="1"/>
  <c r="L362" i="13" s="1"/>
  <c r="I363" i="13"/>
  <c r="K363" i="13" s="1"/>
  <c r="L363" i="13" s="1"/>
  <c r="I364" i="13"/>
  <c r="I365" i="13"/>
  <c r="K365" i="13" s="1"/>
  <c r="L365" i="13" s="1"/>
  <c r="I366" i="13"/>
  <c r="I367" i="13"/>
  <c r="I331" i="13"/>
  <c r="L331" i="13" s="1"/>
  <c r="I332" i="13"/>
  <c r="K332" i="13" s="1"/>
  <c r="L332" i="13" s="1"/>
  <c r="I333" i="13"/>
  <c r="K333" i="13" s="1"/>
  <c r="I334" i="13"/>
  <c r="I335" i="13"/>
  <c r="I336" i="13"/>
  <c r="K336" i="13" s="1"/>
  <c r="I337" i="13"/>
  <c r="K337" i="13" s="1"/>
  <c r="I338" i="13"/>
  <c r="K338" i="13" s="1"/>
  <c r="L338" i="13" s="1"/>
  <c r="I339" i="13"/>
  <c r="I340" i="13"/>
  <c r="K340" i="13" s="1"/>
  <c r="L340" i="13" s="1"/>
  <c r="I341" i="13"/>
  <c r="I342" i="13"/>
  <c r="K342" i="13" s="1"/>
  <c r="I343" i="13"/>
  <c r="K343" i="13" s="1"/>
  <c r="I344" i="13"/>
  <c r="I345" i="13"/>
  <c r="I346" i="13"/>
  <c r="K346" i="13" s="1"/>
  <c r="L346" i="13" s="1"/>
  <c r="I316" i="13"/>
  <c r="I317" i="13"/>
  <c r="K317" i="13" s="1"/>
  <c r="L317" i="13" s="1"/>
  <c r="I318" i="13"/>
  <c r="K318" i="13" s="1"/>
  <c r="L318" i="13" s="1"/>
  <c r="I319" i="13"/>
  <c r="K319" i="13" s="1"/>
  <c r="L319" i="13" s="1"/>
  <c r="I320" i="13"/>
  <c r="I321" i="13"/>
  <c r="K321" i="13" s="1"/>
  <c r="L321" i="13" s="1"/>
  <c r="I322" i="13"/>
  <c r="I323" i="13"/>
  <c r="K323" i="13" s="1"/>
  <c r="L323" i="13" s="1"/>
  <c r="I324" i="13"/>
  <c r="K324" i="13" s="1"/>
  <c r="L324" i="13" s="1"/>
  <c r="I325" i="13"/>
  <c r="K325" i="13" s="1"/>
  <c r="L325" i="13" s="1"/>
  <c r="I326" i="13"/>
  <c r="I327" i="13"/>
  <c r="K327" i="13" s="1"/>
  <c r="I328" i="13"/>
  <c r="K328" i="13" s="1"/>
  <c r="I329" i="13"/>
  <c r="I330" i="13"/>
  <c r="I306" i="13"/>
  <c r="K306" i="13" s="1"/>
  <c r="I307" i="13"/>
  <c r="K307" i="13" s="1"/>
  <c r="L307" i="13" s="1"/>
  <c r="I308" i="13"/>
  <c r="K308" i="13" s="1"/>
  <c r="L308" i="13" s="1"/>
  <c r="I309" i="13"/>
  <c r="I310" i="13"/>
  <c r="K310" i="13" s="1"/>
  <c r="L310" i="13" s="1"/>
  <c r="I311" i="13"/>
  <c r="I312" i="13"/>
  <c r="K312" i="13" s="1"/>
  <c r="L312" i="13" s="1"/>
  <c r="I313" i="13"/>
  <c r="I314" i="13"/>
  <c r="K314" i="13" s="1"/>
  <c r="I315" i="13"/>
  <c r="K315" i="13" s="1"/>
  <c r="I305" i="13"/>
  <c r="K305" i="13" s="1"/>
  <c r="L305" i="13" s="1"/>
  <c r="H304" i="13"/>
  <c r="I301" i="13"/>
  <c r="I302" i="13"/>
  <c r="I303" i="13"/>
  <c r="L303" i="13" s="1"/>
  <c r="I300" i="13"/>
  <c r="L300" i="13" s="1"/>
  <c r="H299" i="13"/>
  <c r="I286" i="13"/>
  <c r="I287" i="13"/>
  <c r="L287" i="13" s="1"/>
  <c r="I288" i="13"/>
  <c r="L288" i="13" s="1"/>
  <c r="I289" i="13"/>
  <c r="L289" i="13" s="1"/>
  <c r="I290" i="13"/>
  <c r="L290" i="13" s="1"/>
  <c r="I291" i="13"/>
  <c r="L291" i="13" s="1"/>
  <c r="I292" i="13"/>
  <c r="L292" i="13" s="1"/>
  <c r="I293" i="13"/>
  <c r="L293" i="13" s="1"/>
  <c r="I294" i="13"/>
  <c r="L294" i="13" s="1"/>
  <c r="I295" i="13"/>
  <c r="L295" i="13" s="1"/>
  <c r="I296" i="13"/>
  <c r="L296" i="13" s="1"/>
  <c r="I297" i="13"/>
  <c r="L297" i="13" s="1"/>
  <c r="I298" i="13"/>
  <c r="L298" i="13" s="1"/>
  <c r="I285" i="13"/>
  <c r="L285" i="13" s="1"/>
  <c r="H284" i="13"/>
  <c r="I282" i="13"/>
  <c r="I283" i="13"/>
  <c r="I281" i="13"/>
  <c r="H280" i="13"/>
  <c r="I275" i="13"/>
  <c r="L275" i="13" s="1"/>
  <c r="I276" i="13"/>
  <c r="L276" i="13" s="1"/>
  <c r="I277" i="13"/>
  <c r="L277" i="13" s="1"/>
  <c r="I278" i="13"/>
  <c r="L278" i="13" s="1"/>
  <c r="I279" i="13"/>
  <c r="L279" i="13" s="1"/>
  <c r="I262" i="13"/>
  <c r="L262" i="13" s="1"/>
  <c r="I263" i="13"/>
  <c r="L263" i="13" s="1"/>
  <c r="I264" i="13"/>
  <c r="L264" i="13" s="1"/>
  <c r="I265" i="13"/>
  <c r="L265" i="13" s="1"/>
  <c r="I266" i="13"/>
  <c r="L266" i="13" s="1"/>
  <c r="I267" i="13"/>
  <c r="L267" i="13" s="1"/>
  <c r="I268" i="13"/>
  <c r="L268" i="13" s="1"/>
  <c r="I269" i="13"/>
  <c r="L269" i="13" s="1"/>
  <c r="I270" i="13"/>
  <c r="L270" i="13" s="1"/>
  <c r="I271" i="13"/>
  <c r="L271" i="13" s="1"/>
  <c r="I272" i="13"/>
  <c r="L272" i="13" s="1"/>
  <c r="I273" i="13"/>
  <c r="L273" i="13" s="1"/>
  <c r="I274" i="13"/>
  <c r="L274" i="13" s="1"/>
  <c r="I261" i="13"/>
  <c r="I247" i="13"/>
  <c r="L247" i="13" s="1"/>
  <c r="I248" i="13"/>
  <c r="L248" i="13" s="1"/>
  <c r="I249" i="13"/>
  <c r="L249" i="13" s="1"/>
  <c r="I250" i="13"/>
  <c r="L250" i="13" s="1"/>
  <c r="I251" i="13"/>
  <c r="L251" i="13" s="1"/>
  <c r="I252" i="13"/>
  <c r="L252" i="13" s="1"/>
  <c r="I253" i="13"/>
  <c r="L253" i="13" s="1"/>
  <c r="I254" i="13"/>
  <c r="L254" i="13" s="1"/>
  <c r="I255" i="13"/>
  <c r="L255" i="13" s="1"/>
  <c r="I256" i="13"/>
  <c r="L256" i="13" s="1"/>
  <c r="I257" i="13"/>
  <c r="L257" i="13" s="1"/>
  <c r="I258" i="13"/>
  <c r="L258" i="13" s="1"/>
  <c r="I259" i="13"/>
  <c r="L259" i="13" s="1"/>
  <c r="I228" i="13"/>
  <c r="L228" i="13" s="1"/>
  <c r="I229" i="13"/>
  <c r="I230" i="13"/>
  <c r="L230" i="13" s="1"/>
  <c r="I232" i="13"/>
  <c r="L232" i="13" s="1"/>
  <c r="I233" i="13"/>
  <c r="L233" i="13" s="1"/>
  <c r="L234" i="13"/>
  <c r="I235" i="13"/>
  <c r="I236" i="13"/>
  <c r="L236" i="13" s="1"/>
  <c r="I237" i="13"/>
  <c r="L237" i="13" s="1"/>
  <c r="I238" i="13"/>
  <c r="L238" i="13" s="1"/>
  <c r="I240" i="13"/>
  <c r="I241" i="13"/>
  <c r="I242" i="13"/>
  <c r="L242" i="13" s="1"/>
  <c r="I243" i="13"/>
  <c r="L243" i="13" s="1"/>
  <c r="I244" i="13"/>
  <c r="L244" i="13" s="1"/>
  <c r="I245" i="13"/>
  <c r="L245" i="13" s="1"/>
  <c r="I246" i="13"/>
  <c r="L246" i="13" s="1"/>
  <c r="I209" i="13"/>
  <c r="L209" i="13" s="1"/>
  <c r="I210" i="13"/>
  <c r="L210" i="13" s="1"/>
  <c r="I211" i="13"/>
  <c r="L211" i="13" s="1"/>
  <c r="I212" i="13"/>
  <c r="L212" i="13" s="1"/>
  <c r="I213" i="13"/>
  <c r="L213" i="13" s="1"/>
  <c r="I214" i="13"/>
  <c r="L214" i="13" s="1"/>
  <c r="I215" i="13"/>
  <c r="L215" i="13" s="1"/>
  <c r="I216" i="13"/>
  <c r="L216" i="13" s="1"/>
  <c r="I217" i="13"/>
  <c r="L217" i="13" s="1"/>
  <c r="I218" i="13"/>
  <c r="L218" i="13" s="1"/>
  <c r="I219" i="13"/>
  <c r="L219" i="13" s="1"/>
  <c r="I220" i="13"/>
  <c r="L220" i="13" s="1"/>
  <c r="I221" i="13"/>
  <c r="L221" i="13" s="1"/>
  <c r="I222" i="13"/>
  <c r="L222" i="13" s="1"/>
  <c r="I223" i="13"/>
  <c r="L223" i="13" s="1"/>
  <c r="I224" i="13"/>
  <c r="L224" i="13" s="1"/>
  <c r="I225" i="13"/>
  <c r="L225" i="13" s="1"/>
  <c r="I226" i="13"/>
  <c r="L226" i="13" s="1"/>
  <c r="I227" i="13"/>
  <c r="L227" i="13" s="1"/>
  <c r="I189" i="13"/>
  <c r="L189" i="13" s="1"/>
  <c r="I190" i="13"/>
  <c r="L190" i="13" s="1"/>
  <c r="I191" i="13"/>
  <c r="L191" i="13" s="1"/>
  <c r="I192" i="13"/>
  <c r="L192" i="13" s="1"/>
  <c r="I193" i="13"/>
  <c r="L193" i="13" s="1"/>
  <c r="I194" i="13"/>
  <c r="L194" i="13" s="1"/>
  <c r="I195" i="13"/>
  <c r="L195" i="13" s="1"/>
  <c r="I196" i="13"/>
  <c r="L196" i="13" s="1"/>
  <c r="I197" i="13"/>
  <c r="L197" i="13" s="1"/>
  <c r="I199" i="13"/>
  <c r="L199" i="13" s="1"/>
  <c r="I200" i="13"/>
  <c r="L200" i="13" s="1"/>
  <c r="I201" i="13"/>
  <c r="L201" i="13" s="1"/>
  <c r="I202" i="13"/>
  <c r="L202" i="13" s="1"/>
  <c r="I203" i="13"/>
  <c r="L203" i="13" s="1"/>
  <c r="I204" i="13"/>
  <c r="L204" i="13" s="1"/>
  <c r="I205" i="13"/>
  <c r="L205" i="13" s="1"/>
  <c r="I206" i="13"/>
  <c r="L206" i="13" s="1"/>
  <c r="I207" i="13"/>
  <c r="L207" i="13" s="1"/>
  <c r="I208" i="13"/>
  <c r="L208" i="13" s="1"/>
  <c r="I171" i="13"/>
  <c r="L171" i="13" s="1"/>
  <c r="I172" i="13"/>
  <c r="L172" i="13" s="1"/>
  <c r="I173" i="13"/>
  <c r="I174" i="13"/>
  <c r="L174" i="13" s="1"/>
  <c r="I175" i="13"/>
  <c r="L175" i="13" s="1"/>
  <c r="I176" i="13"/>
  <c r="L176" i="13" s="1"/>
  <c r="I178" i="13"/>
  <c r="L178" i="13" s="1"/>
  <c r="I179" i="13"/>
  <c r="I180" i="13"/>
  <c r="L180" i="13" s="1"/>
  <c r="I181" i="13"/>
  <c r="L181" i="13" s="1"/>
  <c r="I182" i="13"/>
  <c r="L182" i="13" s="1"/>
  <c r="I183" i="13"/>
  <c r="L183" i="13" s="1"/>
  <c r="I184" i="13"/>
  <c r="L184" i="13" s="1"/>
  <c r="I185" i="13"/>
  <c r="L185" i="13" s="1"/>
  <c r="I186" i="13"/>
  <c r="L186" i="13" s="1"/>
  <c r="I187" i="13"/>
  <c r="I188" i="13"/>
  <c r="L188" i="13" s="1"/>
  <c r="I152" i="13"/>
  <c r="L152" i="13" s="1"/>
  <c r="I153" i="13"/>
  <c r="L153" i="13" s="1"/>
  <c r="I154" i="13"/>
  <c r="L154" i="13" s="1"/>
  <c r="I155" i="13"/>
  <c r="I156" i="13"/>
  <c r="L156" i="13" s="1"/>
  <c r="I157" i="13"/>
  <c r="I158" i="13"/>
  <c r="L158" i="13" s="1"/>
  <c r="I159" i="13"/>
  <c r="L159" i="13" s="1"/>
  <c r="I160" i="13"/>
  <c r="L160" i="13" s="1"/>
  <c r="I161" i="13"/>
  <c r="I162" i="13"/>
  <c r="I163" i="13"/>
  <c r="L163" i="13" s="1"/>
  <c r="I164" i="13"/>
  <c r="L164" i="13" s="1"/>
  <c r="I165" i="13"/>
  <c r="L165" i="13" s="1"/>
  <c r="I166" i="13"/>
  <c r="L166" i="13" s="1"/>
  <c r="I167" i="13"/>
  <c r="L167" i="13" s="1"/>
  <c r="I168" i="13"/>
  <c r="L168" i="13" s="1"/>
  <c r="I169" i="13"/>
  <c r="L169" i="13" s="1"/>
  <c r="I170" i="13"/>
  <c r="L170" i="13" s="1"/>
  <c r="I132" i="13"/>
  <c r="L132" i="13" s="1"/>
  <c r="I133" i="13"/>
  <c r="L133" i="13" s="1"/>
  <c r="I134" i="13"/>
  <c r="L134" i="13" s="1"/>
  <c r="I135" i="13"/>
  <c r="L135" i="13" s="1"/>
  <c r="I136" i="13"/>
  <c r="L136" i="13" s="1"/>
  <c r="I137" i="13"/>
  <c r="L137" i="13" s="1"/>
  <c r="I138" i="13"/>
  <c r="L138" i="13" s="1"/>
  <c r="I139" i="13"/>
  <c r="L139" i="13" s="1"/>
  <c r="I140" i="13"/>
  <c r="L140" i="13" s="1"/>
  <c r="I141" i="13"/>
  <c r="L141" i="13" s="1"/>
  <c r="I142" i="13"/>
  <c r="L142" i="13" s="1"/>
  <c r="I143" i="13"/>
  <c r="L143" i="13" s="1"/>
  <c r="I144" i="13"/>
  <c r="L144" i="13" s="1"/>
  <c r="I145" i="13"/>
  <c r="L145" i="13" s="1"/>
  <c r="I146" i="13"/>
  <c r="L146" i="13" s="1"/>
  <c r="I147" i="13"/>
  <c r="L147" i="13" s="1"/>
  <c r="I148" i="13"/>
  <c r="L148" i="13" s="1"/>
  <c r="I149" i="13"/>
  <c r="L149" i="13" s="1"/>
  <c r="I150" i="13"/>
  <c r="L150" i="13" s="1"/>
  <c r="I151" i="13"/>
  <c r="L151" i="13" s="1"/>
  <c r="I118" i="13"/>
  <c r="I119" i="13"/>
  <c r="L119" i="13" s="1"/>
  <c r="I120" i="13"/>
  <c r="L120" i="13" s="1"/>
  <c r="I121" i="13"/>
  <c r="L121" i="13" s="1"/>
  <c r="I122" i="13"/>
  <c r="L122" i="13" s="1"/>
  <c r="I123" i="13"/>
  <c r="L123" i="13" s="1"/>
  <c r="I124" i="13"/>
  <c r="L124" i="13" s="1"/>
  <c r="I125" i="13"/>
  <c r="L125" i="13" s="1"/>
  <c r="I126" i="13"/>
  <c r="L126" i="13" s="1"/>
  <c r="I127" i="13"/>
  <c r="L127" i="13" s="1"/>
  <c r="I128" i="13"/>
  <c r="L128" i="13" s="1"/>
  <c r="I129" i="13"/>
  <c r="L129" i="13" s="1"/>
  <c r="I130" i="13"/>
  <c r="L130" i="13" s="1"/>
  <c r="I131" i="13"/>
  <c r="L131" i="13" s="1"/>
  <c r="I117" i="13"/>
  <c r="L117" i="13" s="1"/>
  <c r="H116" i="13"/>
  <c r="I100" i="13"/>
  <c r="L100" i="13" s="1"/>
  <c r="I101" i="13"/>
  <c r="L101" i="13" s="1"/>
  <c r="I102" i="13"/>
  <c r="L102" i="13" s="1"/>
  <c r="I103" i="13"/>
  <c r="L103" i="13" s="1"/>
  <c r="I104" i="13"/>
  <c r="L104" i="13" s="1"/>
  <c r="I105" i="13"/>
  <c r="L105" i="13" s="1"/>
  <c r="I106" i="13"/>
  <c r="L106" i="13" s="1"/>
  <c r="I107" i="13"/>
  <c r="L107" i="13" s="1"/>
  <c r="I108" i="13"/>
  <c r="L108" i="13" s="1"/>
  <c r="I109" i="13"/>
  <c r="L109" i="13" s="1"/>
  <c r="I110" i="13"/>
  <c r="L110" i="13" s="1"/>
  <c r="I112" i="13"/>
  <c r="L112" i="13" s="1"/>
  <c r="I113" i="13"/>
  <c r="L113" i="13" s="1"/>
  <c r="I114" i="13"/>
  <c r="L114" i="13" s="1"/>
  <c r="I115" i="13"/>
  <c r="L115" i="13" s="1"/>
  <c r="I80" i="13"/>
  <c r="L80" i="13" s="1"/>
  <c r="I81" i="13"/>
  <c r="L81" i="13" s="1"/>
  <c r="I82" i="13"/>
  <c r="L82" i="13" s="1"/>
  <c r="I83" i="13"/>
  <c r="L83" i="13" s="1"/>
  <c r="I84" i="13"/>
  <c r="L84" i="13" s="1"/>
  <c r="I85" i="13"/>
  <c r="L85" i="13" s="1"/>
  <c r="I86" i="13"/>
  <c r="L86" i="13" s="1"/>
  <c r="I87" i="13"/>
  <c r="L87" i="13" s="1"/>
  <c r="I88" i="13"/>
  <c r="L88" i="13" s="1"/>
  <c r="I89" i="13"/>
  <c r="L89" i="13" s="1"/>
  <c r="I90" i="13"/>
  <c r="L90" i="13" s="1"/>
  <c r="I91" i="13"/>
  <c r="L91" i="13" s="1"/>
  <c r="I92" i="13"/>
  <c r="L92" i="13" s="1"/>
  <c r="I93" i="13"/>
  <c r="L93" i="13" s="1"/>
  <c r="I94" i="13"/>
  <c r="L94" i="13" s="1"/>
  <c r="I95" i="13"/>
  <c r="L95" i="13" s="1"/>
  <c r="I96" i="13"/>
  <c r="L96" i="13" s="1"/>
  <c r="I97" i="13"/>
  <c r="L97" i="13" s="1"/>
  <c r="I98" i="13"/>
  <c r="L98" i="13" s="1"/>
  <c r="I99" i="13"/>
  <c r="L99" i="13" s="1"/>
  <c r="I60" i="13"/>
  <c r="I61" i="13"/>
  <c r="L61" i="13" s="1"/>
  <c r="I62" i="13"/>
  <c r="L62" i="13" s="1"/>
  <c r="I63" i="13"/>
  <c r="L63" i="13" s="1"/>
  <c r="I64" i="13"/>
  <c r="L64" i="13" s="1"/>
  <c r="I65" i="13"/>
  <c r="L65" i="13" s="1"/>
  <c r="I66" i="13"/>
  <c r="L66" i="13" s="1"/>
  <c r="I67" i="13"/>
  <c r="L67" i="13" s="1"/>
  <c r="I68" i="13"/>
  <c r="L68" i="13" s="1"/>
  <c r="I69" i="13"/>
  <c r="L69" i="13" s="1"/>
  <c r="I70" i="13"/>
  <c r="L70" i="13" s="1"/>
  <c r="I71" i="13"/>
  <c r="L71" i="13" s="1"/>
  <c r="I72" i="13"/>
  <c r="L72" i="13" s="1"/>
  <c r="I73" i="13"/>
  <c r="L73" i="13" s="1"/>
  <c r="I74" i="13"/>
  <c r="L74" i="13" s="1"/>
  <c r="I75" i="13"/>
  <c r="L75" i="13" s="1"/>
  <c r="I76" i="13"/>
  <c r="L76" i="13" s="1"/>
  <c r="I77" i="13"/>
  <c r="L77" i="13" s="1"/>
  <c r="I78" i="13"/>
  <c r="L78" i="13" s="1"/>
  <c r="I79" i="13"/>
  <c r="L79" i="13" s="1"/>
  <c r="I36" i="13"/>
  <c r="L36" i="13" s="1"/>
  <c r="I37" i="13"/>
  <c r="L37" i="13" s="1"/>
  <c r="I38" i="13"/>
  <c r="L38" i="13" s="1"/>
  <c r="I39" i="13"/>
  <c r="L39" i="13" s="1"/>
  <c r="I40" i="13"/>
  <c r="L40" i="13" s="1"/>
  <c r="I41" i="13"/>
  <c r="L41" i="13" s="1"/>
  <c r="I42" i="13"/>
  <c r="L42" i="13" s="1"/>
  <c r="I43" i="13"/>
  <c r="L43" i="13" s="1"/>
  <c r="I44" i="13"/>
  <c r="L44" i="13" s="1"/>
  <c r="I45" i="13"/>
  <c r="L45" i="13" s="1"/>
  <c r="I46" i="13"/>
  <c r="L46" i="13" s="1"/>
  <c r="I47" i="13"/>
  <c r="L47" i="13" s="1"/>
  <c r="I48" i="13"/>
  <c r="L48" i="13" s="1"/>
  <c r="I49" i="13"/>
  <c r="L49" i="13" s="1"/>
  <c r="I50" i="13"/>
  <c r="L50" i="13" s="1"/>
  <c r="I51" i="13"/>
  <c r="L51" i="13" s="1"/>
  <c r="I52" i="13"/>
  <c r="L52" i="13" s="1"/>
  <c r="I53" i="13"/>
  <c r="L53" i="13" s="1"/>
  <c r="I54" i="13"/>
  <c r="L54" i="13" s="1"/>
  <c r="I55" i="13"/>
  <c r="L55" i="13" s="1"/>
  <c r="I56" i="13"/>
  <c r="L56" i="13" s="1"/>
  <c r="I57" i="13"/>
  <c r="L57" i="13" s="1"/>
  <c r="I58" i="13"/>
  <c r="L58" i="13" s="1"/>
  <c r="I59" i="13"/>
  <c r="L59" i="13" s="1"/>
  <c r="I16" i="13"/>
  <c r="L16" i="13" s="1"/>
  <c r="I17" i="13"/>
  <c r="L17" i="13" s="1"/>
  <c r="I18" i="13"/>
  <c r="L18" i="13" s="1"/>
  <c r="I20" i="13"/>
  <c r="L20" i="13" s="1"/>
  <c r="I21" i="13"/>
  <c r="L21" i="13" s="1"/>
  <c r="I22" i="13"/>
  <c r="L22" i="13" s="1"/>
  <c r="I23" i="13"/>
  <c r="L23" i="13" s="1"/>
  <c r="I24" i="13"/>
  <c r="L24" i="13" s="1"/>
  <c r="I25" i="13"/>
  <c r="L25" i="13" s="1"/>
  <c r="I26" i="13"/>
  <c r="L26" i="13" s="1"/>
  <c r="I27" i="13"/>
  <c r="L27" i="13" s="1"/>
  <c r="I28" i="13"/>
  <c r="L28" i="13" s="1"/>
  <c r="I29" i="13"/>
  <c r="L29" i="13" s="1"/>
  <c r="I30" i="13"/>
  <c r="L30" i="13" s="1"/>
  <c r="I31" i="13"/>
  <c r="L31" i="13" s="1"/>
  <c r="I32" i="13"/>
  <c r="L32" i="13" s="1"/>
  <c r="I33" i="13"/>
  <c r="L33" i="13" s="1"/>
  <c r="I34" i="13"/>
  <c r="L34" i="13" s="1"/>
  <c r="I35" i="13"/>
  <c r="L35" i="13" s="1"/>
  <c r="I5" i="13"/>
  <c r="L5" i="13" s="1"/>
  <c r="I6" i="13"/>
  <c r="L6" i="13" s="1"/>
  <c r="I7" i="13"/>
  <c r="L7" i="13" s="1"/>
  <c r="I8" i="13"/>
  <c r="L8" i="13" s="1"/>
  <c r="I9" i="13"/>
  <c r="L9" i="13" s="1"/>
  <c r="I10" i="13"/>
  <c r="L10" i="13" s="1"/>
  <c r="I11" i="13"/>
  <c r="I12" i="13"/>
  <c r="L12" i="13" s="1"/>
  <c r="I13" i="13"/>
  <c r="L13" i="13" s="1"/>
  <c r="I14" i="13"/>
  <c r="L14" i="13" s="1"/>
  <c r="I15" i="13"/>
  <c r="L15" i="13" s="1"/>
  <c r="I4" i="13"/>
  <c r="L4" i="13" s="1"/>
  <c r="K491" i="13"/>
  <c r="J491" i="13"/>
  <c r="G491" i="13"/>
  <c r="I491" i="13" s="1"/>
  <c r="K489" i="13"/>
  <c r="J487" i="13"/>
  <c r="K480" i="13"/>
  <c r="J480" i="13"/>
  <c r="G480" i="13"/>
  <c r="K462" i="13"/>
  <c r="J462" i="13"/>
  <c r="G462" i="13"/>
  <c r="J459" i="13"/>
  <c r="G459" i="13"/>
  <c r="K304" i="13"/>
  <c r="J304" i="13"/>
  <c r="G304" i="13"/>
  <c r="K299" i="13"/>
  <c r="J299" i="13"/>
  <c r="G289" i="13"/>
  <c r="G299" i="13" s="1"/>
  <c r="J284" i="13"/>
  <c r="G284" i="13"/>
  <c r="K280" i="13"/>
  <c r="J280" i="13"/>
  <c r="G280" i="13"/>
  <c r="J241" i="13"/>
  <c r="J240" i="13"/>
  <c r="J235" i="13"/>
  <c r="J229" i="13"/>
  <c r="J228" i="13"/>
  <c r="J187" i="13"/>
  <c r="J179" i="13"/>
  <c r="J176" i="13"/>
  <c r="J173" i="13"/>
  <c r="J161" i="13"/>
  <c r="J157" i="13"/>
  <c r="J155" i="13"/>
  <c r="J118" i="13"/>
  <c r="J260" i="13" s="1"/>
  <c r="K116" i="13"/>
  <c r="J116" i="13"/>
  <c r="G111" i="13"/>
  <c r="I111" i="13" s="1"/>
  <c r="L111" i="13" s="1"/>
  <c r="G19" i="13"/>
  <c r="I19" i="13" s="1"/>
  <c r="L19" i="13" s="1"/>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L155" i="13" l="1"/>
  <c r="L241" i="13"/>
  <c r="L433" i="13"/>
  <c r="L187" i="13"/>
  <c r="L179" i="13"/>
  <c r="L240" i="13"/>
  <c r="L235" i="13"/>
  <c r="A182" i="13"/>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177" i="13"/>
  <c r="A178" i="13" s="1"/>
  <c r="A179" i="13" s="1"/>
  <c r="A180" i="13" s="1"/>
  <c r="A181" i="13" s="1"/>
  <c r="L161" i="13"/>
  <c r="L157" i="13"/>
  <c r="L173" i="13"/>
  <c r="L229" i="13"/>
  <c r="I489" i="13"/>
  <c r="L481" i="13"/>
  <c r="L489" i="13" s="1"/>
  <c r="L118" i="13"/>
  <c r="I260" i="13"/>
  <c r="I480" i="13"/>
  <c r="L428" i="13"/>
  <c r="L344" i="13"/>
  <c r="K344" i="13"/>
  <c r="L444" i="13"/>
  <c r="L411" i="13"/>
  <c r="L432" i="13"/>
  <c r="L450" i="13"/>
  <c r="L350" i="13"/>
  <c r="K383" i="13"/>
  <c r="L383" i="13" s="1"/>
  <c r="K393" i="13"/>
  <c r="L393" i="13" s="1"/>
  <c r="K411" i="13"/>
  <c r="L401" i="13"/>
  <c r="L436" i="13"/>
  <c r="K389" i="13"/>
  <c r="L389" i="13" s="1"/>
  <c r="L427" i="13"/>
  <c r="L419" i="13"/>
  <c r="K367" i="13"/>
  <c r="L367" i="13" s="1"/>
  <c r="I284" i="13"/>
  <c r="L301" i="13"/>
  <c r="L304" i="13" s="1"/>
  <c r="I304" i="13"/>
  <c r="L327" i="13"/>
  <c r="L315" i="13"/>
  <c r="L443" i="13"/>
  <c r="L343" i="13"/>
  <c r="L328" i="13"/>
  <c r="L467" i="13"/>
  <c r="K316" i="13"/>
  <c r="L316" i="13" s="1"/>
  <c r="K339" i="13"/>
  <c r="L339" i="13" s="1"/>
  <c r="K380" i="13"/>
  <c r="L380" i="13" s="1"/>
  <c r="K396" i="13"/>
  <c r="L396" i="13" s="1"/>
  <c r="K429" i="13"/>
  <c r="L429" i="13" s="1"/>
  <c r="K421" i="13"/>
  <c r="L421" i="13" s="1"/>
  <c r="K435" i="13"/>
  <c r="L435" i="13" s="1"/>
  <c r="L400" i="13"/>
  <c r="K457" i="13"/>
  <c r="L457" i="13" s="1"/>
  <c r="K313" i="13"/>
  <c r="L313" i="13" s="1"/>
  <c r="K309" i="13"/>
  <c r="L309" i="13" s="1"/>
  <c r="K330" i="13"/>
  <c r="L330" i="13" s="1"/>
  <c r="K326" i="13"/>
  <c r="L326" i="13" s="1"/>
  <c r="K322" i="13"/>
  <c r="K345" i="13"/>
  <c r="L345" i="13" s="1"/>
  <c r="K341" i="13"/>
  <c r="L341" i="13" s="1"/>
  <c r="K366" i="13"/>
  <c r="L366" i="13" s="1"/>
  <c r="L412" i="13"/>
  <c r="L337" i="13"/>
  <c r="I299" i="13"/>
  <c r="L286" i="13"/>
  <c r="L299" i="13" s="1"/>
  <c r="K320" i="13"/>
  <c r="L320" i="13" s="1"/>
  <c r="K335" i="13"/>
  <c r="L335" i="13" s="1"/>
  <c r="L356" i="13"/>
  <c r="K372" i="13"/>
  <c r="L372" i="13" s="1"/>
  <c r="L384" i="13"/>
  <c r="L336" i="13"/>
  <c r="L385" i="13"/>
  <c r="L397" i="13"/>
  <c r="L440" i="13"/>
  <c r="L404" i="13"/>
  <c r="L388" i="13"/>
  <c r="L333" i="13"/>
  <c r="K311" i="13"/>
  <c r="L311" i="13" s="1"/>
  <c r="K364" i="13"/>
  <c r="L364" i="13" s="1"/>
  <c r="K348" i="13"/>
  <c r="L348" i="13" s="1"/>
  <c r="I459" i="13"/>
  <c r="L314" i="13"/>
  <c r="L456" i="13"/>
  <c r="L442" i="13"/>
  <c r="L403" i="13"/>
  <c r="L387" i="13"/>
  <c r="L358" i="13"/>
  <c r="L342" i="13"/>
  <c r="K422" i="13"/>
  <c r="L422" i="13" s="1"/>
  <c r="K414" i="13"/>
  <c r="L414" i="13" s="1"/>
  <c r="K406" i="13"/>
  <c r="L406" i="13" s="1"/>
  <c r="K452" i="13"/>
  <c r="L452" i="13" s="1"/>
  <c r="K448" i="13"/>
  <c r="L448" i="13" s="1"/>
  <c r="L306" i="13"/>
  <c r="L441" i="13"/>
  <c r="L430" i="13"/>
  <c r="L402" i="13"/>
  <c r="L386" i="13"/>
  <c r="L381" i="13"/>
  <c r="L373" i="13"/>
  <c r="K329" i="13"/>
  <c r="L329" i="13" s="1"/>
  <c r="K334" i="13"/>
  <c r="L334" i="13" s="1"/>
  <c r="K395" i="13"/>
  <c r="L395" i="13" s="1"/>
  <c r="K413" i="13"/>
  <c r="L413" i="13" s="1"/>
  <c r="K405" i="13"/>
  <c r="L405" i="13" s="1"/>
  <c r="K434" i="13"/>
  <c r="L434" i="13" s="1"/>
  <c r="K451" i="13"/>
  <c r="L451" i="13" s="1"/>
  <c r="L458" i="13"/>
  <c r="L353" i="13"/>
  <c r="I280" i="13"/>
  <c r="I116" i="13"/>
  <c r="L162" i="13"/>
  <c r="L260" i="13" s="1"/>
  <c r="H492" i="13"/>
  <c r="H493" i="13" s="1"/>
  <c r="L11" i="13"/>
  <c r="L116" i="13" s="1"/>
  <c r="L480" i="13"/>
  <c r="L462" i="13"/>
  <c r="L280" i="13"/>
  <c r="J489" i="13"/>
  <c r="G116" i="13"/>
  <c r="G492" i="13" s="1"/>
  <c r="G493" i="13" s="1"/>
  <c r="A110" i="6"/>
  <c r="A111" i="6"/>
  <c r="A112" i="6" s="1"/>
  <c r="A113" i="6" s="1"/>
  <c r="A114" i="6" s="1"/>
  <c r="A115" i="6" s="1"/>
  <c r="A116" i="6" s="1"/>
  <c r="A117" i="6" s="1"/>
  <c r="A109" i="6"/>
  <c r="A231" i="13" l="1"/>
  <c r="A232" i="13" s="1"/>
  <c r="A233" i="13" s="1"/>
  <c r="A234" i="13" s="1"/>
  <c r="A235" i="13" s="1"/>
  <c r="A236" i="13" s="1"/>
  <c r="A237" i="13" s="1"/>
  <c r="A238" i="13" s="1"/>
  <c r="K459" i="13"/>
  <c r="L322" i="13"/>
  <c r="I492" i="13"/>
  <c r="G499" i="13"/>
  <c r="J492" i="13"/>
  <c r="J493" i="13" s="1"/>
  <c r="J496" i="13" s="1"/>
  <c r="L459" i="13"/>
  <c r="D13" i="5"/>
  <c r="A239" i="13" l="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I493" i="13"/>
  <c r="C14" i="9" l="1"/>
  <c r="C9" i="8"/>
  <c r="A5" i="6"/>
  <c r="A6" i="6" s="1"/>
  <c r="A7" i="6" s="1"/>
  <c r="A8" i="6" s="1"/>
  <c r="A9" i="6" s="1"/>
  <c r="A10" i="6" s="1"/>
  <c r="A11" i="6" s="1"/>
  <c r="A12" i="6" s="1"/>
  <c r="A13" i="6" s="1"/>
  <c r="A14" i="6" s="1"/>
  <c r="A15" i="6" s="1"/>
  <c r="A16" i="6" s="1"/>
  <c r="A17" i="6" s="1"/>
  <c r="I10" i="6"/>
  <c r="E9" i="6"/>
  <c r="K12" i="6"/>
  <c r="A32" i="6"/>
  <c r="A36" i="6"/>
  <c r="A37" i="6" s="1"/>
  <c r="A38" i="6" s="1"/>
  <c r="K36" i="6"/>
  <c r="A50" i="6"/>
  <c r="A54" i="6"/>
  <c r="A55" i="6" s="1"/>
  <c r="A56" i="6" s="1"/>
  <c r="A57" i="6" s="1"/>
  <c r="A58" i="6" s="1"/>
  <c r="A59" i="6" s="1"/>
  <c r="A60" i="6" s="1"/>
  <c r="A61" i="6" s="1"/>
  <c r="A62" i="6" s="1"/>
  <c r="A63" i="6" s="1"/>
  <c r="A64" i="6" s="1"/>
  <c r="A65" i="6" s="1"/>
  <c r="A66" i="6" s="1"/>
  <c r="A67" i="6" s="1"/>
  <c r="A68" i="6" s="1"/>
  <c r="A69" i="6" s="1"/>
  <c r="A70" i="6" s="1"/>
  <c r="A71" i="6" s="1"/>
  <c r="A72" i="6" s="1"/>
  <c r="A73" i="6" s="1"/>
  <c r="A74" i="6" s="1"/>
  <c r="A75" i="6" s="1"/>
  <c r="K55" i="6"/>
  <c r="K57" i="6"/>
  <c r="C58" i="6"/>
  <c r="E58" i="6"/>
  <c r="G58" i="6"/>
  <c r="I58" i="6"/>
  <c r="A76" i="6"/>
  <c r="A80" i="6"/>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K81" i="6"/>
  <c r="K82" i="6"/>
  <c r="K83" i="6"/>
  <c r="K84" i="6"/>
  <c r="K85" i="6"/>
  <c r="K86" i="6"/>
  <c r="K87" i="6"/>
  <c r="K88" i="6"/>
  <c r="K89" i="6"/>
  <c r="K90" i="6"/>
  <c r="K91" i="6"/>
  <c r="K92" i="6"/>
  <c r="G93" i="6"/>
  <c r="I93" i="6"/>
  <c r="G95" i="6"/>
  <c r="A105" i="6"/>
  <c r="A118" i="6"/>
  <c r="A119" i="6" s="1"/>
  <c r="A120" i="6" s="1"/>
  <c r="A121" i="6" s="1"/>
  <c r="A122" i="6" s="1"/>
  <c r="A123" i="6" s="1"/>
  <c r="A124" i="6" s="1"/>
  <c r="A125" i="6" s="1"/>
  <c r="A126" i="6" s="1"/>
  <c r="A127" i="6" s="1"/>
  <c r="A128" i="6" s="1"/>
  <c r="A129" i="6" s="1"/>
  <c r="A130" i="6" s="1"/>
  <c r="A131" i="6" s="1"/>
  <c r="A132" i="6" s="1"/>
  <c r="K110" i="6"/>
  <c r="K112" i="6"/>
  <c r="C113" i="6"/>
  <c r="K114" i="6"/>
  <c r="K116" i="6"/>
  <c r="K117" i="6"/>
  <c r="K118" i="6"/>
  <c r="K119" i="6"/>
  <c r="G120" i="6"/>
  <c r="I120" i="6"/>
  <c r="A9" i="5"/>
  <c r="A10" i="5" s="1"/>
  <c r="A11" i="5" s="1"/>
  <c r="A12" i="5" s="1"/>
  <c r="H9" i="5"/>
  <c r="H10" i="5"/>
  <c r="H11" i="5"/>
  <c r="H13" i="5"/>
  <c r="E14" i="5"/>
  <c r="F14" i="5"/>
  <c r="B28" i="5"/>
  <c r="E28" i="5"/>
  <c r="F28" i="5"/>
  <c r="B29" i="5"/>
  <c r="B36" i="5" s="1"/>
  <c r="E29" i="5"/>
  <c r="E48" i="5" s="1"/>
  <c r="B30" i="5"/>
  <c r="E30" i="5"/>
  <c r="F30" i="5"/>
  <c r="B31" i="5"/>
  <c r="B38" i="5" s="1"/>
  <c r="E31" i="5"/>
  <c r="B32" i="5"/>
  <c r="B39" i="5" s="1"/>
  <c r="E32" i="5"/>
  <c r="B35" i="5"/>
  <c r="B37" i="5"/>
  <c r="D38" i="5"/>
  <c r="D39" i="5"/>
  <c r="E45" i="5"/>
  <c r="D47" i="5"/>
  <c r="H60" i="5"/>
  <c r="E62" i="5"/>
  <c r="E63" i="5"/>
  <c r="E65" i="5"/>
  <c r="H68" i="5"/>
  <c r="B71" i="5"/>
  <c r="E72" i="5"/>
  <c r="E73" i="5"/>
  <c r="B76" i="5"/>
  <c r="D77" i="5"/>
  <c r="E81" i="5"/>
  <c r="E85" i="5"/>
  <c r="D87" i="5"/>
  <c r="D89" i="5"/>
  <c r="D92" i="5" s="1"/>
  <c r="D95" i="5" s="1"/>
  <c r="H109" i="5"/>
  <c r="H110" i="5"/>
  <c r="F115" i="5"/>
  <c r="F117" i="5"/>
  <c r="F118" i="5"/>
  <c r="D136" i="5"/>
  <c r="F134" i="5" s="1"/>
  <c r="F142" i="5"/>
  <c r="H151" i="5"/>
  <c r="B156" i="5"/>
  <c r="H156" i="5"/>
  <c r="D14" i="5" s="1"/>
  <c r="A6" i="4"/>
  <c r="A7" i="4" s="1"/>
  <c r="A8" i="4" s="1"/>
  <c r="A9" i="4" s="1"/>
  <c r="A10" i="4" s="1"/>
  <c r="A11" i="4" s="1"/>
  <c r="A12" i="4" s="1"/>
  <c r="A13" i="4" s="1"/>
  <c r="A14" i="4" s="1"/>
  <c r="A15" i="4" s="1"/>
  <c r="A16" i="4" s="1"/>
  <c r="A17" i="4" s="1"/>
  <c r="A18" i="4" s="1"/>
  <c r="I121" i="6" l="1"/>
  <c r="D69" i="5"/>
  <c r="F199" i="5" s="1"/>
  <c r="K113" i="6"/>
  <c r="K120" i="6" s="1"/>
  <c r="K93" i="6"/>
  <c r="L282" i="13"/>
  <c r="D119" i="5"/>
  <c r="A40" i="6"/>
  <c r="A41" i="6" s="1"/>
  <c r="A42" i="6" s="1"/>
  <c r="A43" i="6" s="1"/>
  <c r="A44" i="6" s="1"/>
  <c r="A45" i="6" s="1"/>
  <c r="A46" i="6" s="1"/>
  <c r="A47" i="6" s="1"/>
  <c r="A48" i="6" s="1"/>
  <c r="A49" i="6" s="1"/>
  <c r="A39" i="6"/>
  <c r="A18" i="6"/>
  <c r="A19" i="6"/>
  <c r="A20" i="6" s="1"/>
  <c r="A21" i="6" s="1"/>
  <c r="A22" i="6" s="1"/>
  <c r="A23" i="6" s="1"/>
  <c r="A24" i="6" s="1"/>
  <c r="A25" i="6" s="1"/>
  <c r="A26" i="6" s="1"/>
  <c r="A27" i="6" s="1"/>
  <c r="A28" i="6" s="1"/>
  <c r="A29" i="6" s="1"/>
  <c r="A30" i="6" s="1"/>
  <c r="A31" i="6" s="1"/>
  <c r="I13" i="6"/>
  <c r="I16" i="6" s="1"/>
  <c r="I37" i="6"/>
  <c r="I7" i="6"/>
  <c r="B179" i="5"/>
  <c r="A13" i="5"/>
  <c r="A14" i="5" s="1"/>
  <c r="A15" i="5" s="1"/>
  <c r="L283" i="13"/>
  <c r="K5" i="6" l="1"/>
  <c r="E10" i="6"/>
  <c r="G7" i="6"/>
  <c r="G10" i="6"/>
  <c r="D50" i="5"/>
  <c r="D53" i="5" s="1"/>
  <c r="I9" i="6"/>
  <c r="A16" i="5"/>
  <c r="A17" i="5" l="1"/>
  <c r="A18" i="5" s="1"/>
  <c r="A21" i="5" s="1"/>
  <c r="A22" i="5" s="1"/>
  <c r="C11" i="6"/>
  <c r="C15" i="6" s="1"/>
  <c r="K15" i="6" s="1"/>
  <c r="H127" i="5"/>
  <c r="F58" i="5" s="1"/>
  <c r="E94" i="6"/>
  <c r="E37" i="6"/>
  <c r="E121" i="6"/>
  <c r="E13" i="6"/>
  <c r="H130" i="5"/>
  <c r="F59" i="5" s="1"/>
  <c r="G9" i="6"/>
  <c r="G122" i="6" s="1"/>
  <c r="G37" i="6"/>
  <c r="G38" i="6" s="1"/>
  <c r="G121" i="6"/>
  <c r="G13" i="6"/>
  <c r="I14" i="6"/>
  <c r="I38" i="6"/>
  <c r="I122" i="6"/>
  <c r="C18" i="5" l="1"/>
  <c r="K284" i="13"/>
  <c r="K492" i="13" s="1"/>
  <c r="K493" i="13" s="1"/>
  <c r="L281" i="13"/>
  <c r="C18" i="6"/>
  <c r="C39" i="6"/>
  <c r="K39" i="6" s="1"/>
  <c r="C96" i="6"/>
  <c r="F63" i="5"/>
  <c r="H63" i="5" s="1"/>
  <c r="H58" i="5"/>
  <c r="F73" i="5"/>
  <c r="H73" i="5" s="1"/>
  <c r="E16" i="6"/>
  <c r="H59" i="5"/>
  <c r="F74" i="5"/>
  <c r="H74" i="5" s="1"/>
  <c r="G16" i="6"/>
  <c r="G14" i="6"/>
  <c r="I17" i="6"/>
  <c r="A23" i="5"/>
  <c r="C101" i="5"/>
  <c r="G61" i="6" l="1"/>
  <c r="K7" i="6"/>
  <c r="C61" i="6"/>
  <c r="I61" i="6"/>
  <c r="C9" i="6"/>
  <c r="L284" i="13"/>
  <c r="L492" i="13"/>
  <c r="L493" i="13" s="1"/>
  <c r="K18" i="6"/>
  <c r="K96" i="6"/>
  <c r="G17" i="6"/>
  <c r="A24" i="5"/>
  <c r="K62" i="6" l="1"/>
  <c r="C38" i="6"/>
  <c r="K38" i="6" s="1"/>
  <c r="C95" i="6"/>
  <c r="K95" i="6" s="1"/>
  <c r="C14" i="6"/>
  <c r="C122" i="6"/>
  <c r="K122" i="6" s="1"/>
  <c r="L496" i="13"/>
  <c r="A25" i="5"/>
  <c r="K14" i="6" l="1"/>
  <c r="C17" i="6"/>
  <c r="K17" i="6" s="1"/>
  <c r="G59" i="6"/>
  <c r="C59" i="6"/>
  <c r="E59" i="6"/>
  <c r="K6" i="6"/>
  <c r="C10" i="6"/>
  <c r="A26" i="5"/>
  <c r="C26" i="5"/>
  <c r="K60" i="6" l="1"/>
  <c r="H124" i="5"/>
  <c r="F57" i="5" s="1"/>
  <c r="C13" i="6"/>
  <c r="C121" i="6"/>
  <c r="K121" i="6" s="1"/>
  <c r="C94" i="6"/>
  <c r="K94" i="6" s="1"/>
  <c r="C37" i="6"/>
  <c r="K37" i="6" s="1"/>
  <c r="A28" i="5"/>
  <c r="D26" i="5" l="1"/>
  <c r="K13" i="6"/>
  <c r="C16" i="6"/>
  <c r="K16" i="6" s="1"/>
  <c r="H101" i="5"/>
  <c r="H104" i="5" s="1"/>
  <c r="H105" i="5" s="1"/>
  <c r="H111" i="5" s="1"/>
  <c r="C13" i="4"/>
  <c r="C15" i="4" s="1"/>
  <c r="D12" i="5" s="1"/>
  <c r="H57" i="5"/>
  <c r="F62" i="5"/>
  <c r="H62" i="5" s="1"/>
  <c r="F72" i="5"/>
  <c r="H72" i="5" s="1"/>
  <c r="C7" i="9"/>
  <c r="C9" i="9" s="1"/>
  <c r="C20" i="8"/>
  <c r="C22" i="8" s="1"/>
  <c r="C24" i="8" s="1"/>
  <c r="C26" i="8" s="1"/>
  <c r="C5" i="8" s="1"/>
  <c r="C11" i="8" s="1"/>
  <c r="A29" i="5"/>
  <c r="C35" i="5"/>
  <c r="H112" i="5" l="1"/>
  <c r="F22" i="5"/>
  <c r="H22" i="5" s="1"/>
  <c r="F29" i="5"/>
  <c r="E116" i="5"/>
  <c r="F116" i="5" s="1"/>
  <c r="F119" i="5" s="1"/>
  <c r="H119" i="5" s="1"/>
  <c r="D37" i="5"/>
  <c r="D143" i="5"/>
  <c r="C18" i="4"/>
  <c r="H12" i="5" s="1"/>
  <c r="H15" i="5" s="1"/>
  <c r="D35" i="5"/>
  <c r="C11" i="9"/>
  <c r="C15" i="9"/>
  <c r="C17" i="9" s="1"/>
  <c r="A30" i="5"/>
  <c r="C36" i="5"/>
  <c r="F48" i="5" l="1"/>
  <c r="H48" i="5" s="1"/>
  <c r="E142" i="5"/>
  <c r="H142" i="5" s="1"/>
  <c r="E143" i="5"/>
  <c r="E141" i="5"/>
  <c r="F65" i="5"/>
  <c r="H65" i="5" s="1"/>
  <c r="F24" i="5"/>
  <c r="F64" i="5"/>
  <c r="H64" i="5" s="1"/>
  <c r="H134" i="5"/>
  <c r="I132" i="5" s="1"/>
  <c r="F75" i="5"/>
  <c r="F141" i="5"/>
  <c r="F51" i="5"/>
  <c r="H51" i="5" s="1"/>
  <c r="F66" i="5"/>
  <c r="H66" i="5" s="1"/>
  <c r="A31" i="5"/>
  <c r="C37" i="5"/>
  <c r="H141" i="5" l="1"/>
  <c r="H143" i="5" s="1"/>
  <c r="H145" i="5" s="1"/>
  <c r="D36" i="5"/>
  <c r="D40" i="5" s="1"/>
  <c r="D54" i="5" s="1"/>
  <c r="D33" i="5"/>
  <c r="F218" i="5" s="1"/>
  <c r="F31" i="5"/>
  <c r="H31" i="5" s="1"/>
  <c r="H24" i="5"/>
  <c r="H75" i="5"/>
  <c r="F80" i="5"/>
  <c r="F25" i="5"/>
  <c r="F67" i="5"/>
  <c r="H29" i="5"/>
  <c r="H36" i="5" s="1"/>
  <c r="A32" i="5"/>
  <c r="C38" i="5"/>
  <c r="D90" i="5" l="1"/>
  <c r="D97" i="5"/>
  <c r="H67" i="5"/>
  <c r="H69" i="5" s="1"/>
  <c r="F76" i="5"/>
  <c r="H76" i="5" s="1"/>
  <c r="H77" i="5" s="1"/>
  <c r="H25" i="5"/>
  <c r="H26" i="5" s="1"/>
  <c r="F26" i="5" s="1"/>
  <c r="F32" i="5"/>
  <c r="H32" i="5" s="1"/>
  <c r="H33" i="5" s="1"/>
  <c r="H80" i="5"/>
  <c r="F81" i="5"/>
  <c r="H81" i="5" s="1"/>
  <c r="H38" i="5"/>
  <c r="A33" i="5"/>
  <c r="C39" i="5"/>
  <c r="C33" i="5"/>
  <c r="D94" i="5" l="1"/>
  <c r="D96" i="5" s="1"/>
  <c r="D98" i="5" s="1"/>
  <c r="H39" i="5"/>
  <c r="H40" i="5" s="1"/>
  <c r="F40" i="5" s="1"/>
  <c r="F52" i="5"/>
  <c r="H52" i="5" s="1"/>
  <c r="H53" i="5" s="1"/>
  <c r="F83" i="5"/>
  <c r="A35" i="5"/>
  <c r="F85" i="5" l="1"/>
  <c r="H83" i="5"/>
  <c r="F95" i="5"/>
  <c r="H95" i="5" s="1"/>
  <c r="F43" i="5"/>
  <c r="A36" i="5"/>
  <c r="A37" i="5" s="1"/>
  <c r="A38" i="5" s="1"/>
  <c r="A39" i="5" s="1"/>
  <c r="A40" i="5" s="1"/>
  <c r="C40" i="5" l="1"/>
  <c r="H43" i="5"/>
  <c r="F44" i="5"/>
  <c r="H85" i="5"/>
  <c r="F86" i="5"/>
  <c r="H86" i="5" s="1"/>
  <c r="A42" i="5"/>
  <c r="H87" i="5" l="1"/>
  <c r="F46" i="5"/>
  <c r="H46" i="5" s="1"/>
  <c r="H44" i="5"/>
  <c r="F45" i="5"/>
  <c r="H45" i="5" s="1"/>
  <c r="A43" i="5"/>
  <c r="A44" i="5" s="1"/>
  <c r="A45" i="5" s="1"/>
  <c r="A46" i="5" s="1"/>
  <c r="A47" i="5" s="1"/>
  <c r="C47" i="5" l="1"/>
  <c r="H47" i="5"/>
  <c r="H54" i="5" s="1"/>
  <c r="H97" i="5" s="1"/>
  <c r="H94" i="5" s="1"/>
  <c r="H96" i="5" s="1"/>
  <c r="H98" i="5" s="1"/>
  <c r="H7" i="5" s="1"/>
  <c r="H18" i="5" s="1"/>
  <c r="A48" i="5"/>
  <c r="A50" i="5" s="1"/>
  <c r="A51" i="5" l="1"/>
  <c r="A52" i="5" s="1"/>
  <c r="A53" i="5" s="1"/>
  <c r="C53" i="5" l="1"/>
  <c r="A54" i="5"/>
  <c r="C54" i="5"/>
  <c r="A57" i="5" l="1"/>
  <c r="A58" i="5" l="1"/>
  <c r="A59" i="5" s="1"/>
  <c r="A60" i="5" s="1"/>
  <c r="A62" i="5" s="1"/>
  <c r="A63" i="5" s="1"/>
  <c r="A64" i="5" s="1"/>
  <c r="A65" i="5" s="1"/>
  <c r="A66" i="5" l="1"/>
  <c r="C107" i="5"/>
  <c r="A67" i="5" l="1"/>
  <c r="A68" i="5" s="1"/>
  <c r="A69" i="5" s="1"/>
  <c r="B165" i="5"/>
  <c r="C69" i="5" l="1"/>
  <c r="A71" i="5"/>
  <c r="B162" i="5"/>
  <c r="A72" i="5" l="1"/>
  <c r="A73" i="5" s="1"/>
  <c r="A74" i="5" s="1"/>
  <c r="A75" i="5" s="1"/>
  <c r="A76" i="5" s="1"/>
  <c r="A77" i="5" s="1"/>
  <c r="C77" i="5" l="1"/>
  <c r="A80" i="5"/>
  <c r="A81" i="5" l="1"/>
  <c r="A83" i="5" s="1"/>
  <c r="A84" i="5" s="1"/>
  <c r="A85" i="5" s="1"/>
  <c r="A86" i="5" s="1"/>
  <c r="A87" i="5" s="1"/>
  <c r="C87" i="5" l="1"/>
  <c r="A89" i="5"/>
  <c r="A90" i="5" l="1"/>
  <c r="B92" i="5"/>
  <c r="A92" i="5" l="1"/>
  <c r="A93" i="5" l="1"/>
  <c r="A94" i="5" s="1"/>
  <c r="C95" i="5"/>
  <c r="A95" i="5" l="1"/>
  <c r="A96" i="5" s="1"/>
  <c r="A97" i="5" l="1"/>
  <c r="C98" i="5"/>
  <c r="C96" i="5"/>
  <c r="A98" i="5" l="1"/>
  <c r="A101" i="5" s="1"/>
  <c r="A102" i="5" s="1"/>
  <c r="A103" i="5" s="1"/>
  <c r="A104" i="5" s="1"/>
  <c r="C94" i="5"/>
  <c r="C7" i="5" l="1"/>
  <c r="C104" i="5" l="1"/>
  <c r="C105" i="5"/>
  <c r="A105" i="5"/>
  <c r="A107" i="5" l="1"/>
  <c r="C111" i="5"/>
  <c r="A108" i="5" l="1"/>
  <c r="A109" i="5" s="1"/>
  <c r="C109" i="5"/>
  <c r="A110" i="5" l="1"/>
  <c r="A111" i="5" s="1"/>
  <c r="C110" i="5"/>
  <c r="A112" i="5" l="1"/>
  <c r="A115" i="5" s="1"/>
  <c r="C112" i="5"/>
  <c r="A116" i="5" l="1"/>
  <c r="A117" i="5" s="1"/>
  <c r="A118" i="5" s="1"/>
  <c r="A119" i="5" s="1"/>
  <c r="C119" i="5" l="1"/>
  <c r="H133" i="5"/>
  <c r="A122" i="5"/>
  <c r="A123" i="5" l="1"/>
  <c r="A124" i="5" s="1"/>
  <c r="A125" i="5" s="1"/>
  <c r="C124" i="5"/>
  <c r="A126" i="5" l="1"/>
  <c r="A127" i="5" s="1"/>
  <c r="A128" i="5" s="1"/>
  <c r="A129" i="5" l="1"/>
  <c r="A130" i="5" s="1"/>
  <c r="A133" i="5" s="1"/>
  <c r="C127" i="5"/>
  <c r="A134" i="5" l="1"/>
  <c r="A135" i="5" s="1"/>
  <c r="A136" i="5" s="1"/>
  <c r="A138" i="5" s="1"/>
  <c r="C130" i="5"/>
  <c r="A141" i="5" l="1"/>
  <c r="B176" i="5" s="1"/>
  <c r="C97" i="5"/>
  <c r="F133" i="5"/>
  <c r="C136" i="5"/>
  <c r="A142" i="5" l="1"/>
  <c r="A143" i="5" s="1"/>
  <c r="A144" i="5" s="1"/>
  <c r="A145" i="5" s="1"/>
  <c r="A149" i="5" s="1"/>
  <c r="A150" i="5" l="1"/>
  <c r="A151" i="5" s="1"/>
  <c r="A152" i="5" s="1"/>
  <c r="B177" i="5"/>
  <c r="B91" i="5"/>
  <c r="C143" i="5"/>
  <c r="C13" i="5" l="1"/>
  <c r="A153" i="5"/>
  <c r="A154" i="5" s="1"/>
  <c r="A155" i="5" s="1"/>
  <c r="A156" i="5" s="1"/>
  <c r="C14" i="5" s="1"/>
</calcChain>
</file>

<file path=xl/comments1.xml><?xml version="1.0" encoding="utf-8"?>
<comments xmlns="http://schemas.openxmlformats.org/spreadsheetml/2006/main">
  <authors>
    <author>Baker, Sara</author>
  </authors>
  <commentList>
    <comment ref="H51" authorId="0" shapeId="0">
      <text>
        <r>
          <rPr>
            <b/>
            <sz val="9"/>
            <color indexed="81"/>
            <rFont val="Tahoma"/>
            <family val="2"/>
          </rPr>
          <t>Baker, Sara:</t>
        </r>
        <r>
          <rPr>
            <sz val="9"/>
            <color indexed="81"/>
            <rFont val="Tahoma"/>
            <family val="2"/>
          </rPr>
          <t xml:space="preserve">
This is listed as SDMO HU FR and also has fiber optic, so may not be on correct line for estimate, unable to tell at this time.</t>
        </r>
      </text>
    </comment>
    <comment ref="D172" authorId="0" shapeId="0">
      <text>
        <r>
          <rPr>
            <b/>
            <sz val="9"/>
            <color indexed="81"/>
            <rFont val="Tahoma"/>
            <family val="2"/>
          </rPr>
          <t>Baker, Sara:</t>
        </r>
        <r>
          <rPr>
            <sz val="9"/>
            <color indexed="81"/>
            <rFont val="Tahoma"/>
            <family val="2"/>
          </rPr>
          <t xml:space="preserve">
ROOs Schedule 7A</t>
        </r>
      </text>
    </comment>
    <comment ref="D180" authorId="0" shapeId="0">
      <text>
        <r>
          <rPr>
            <b/>
            <sz val="9"/>
            <color indexed="81"/>
            <rFont val="Tahoma"/>
            <family val="2"/>
          </rPr>
          <t>Baker, Sara:</t>
        </r>
        <r>
          <rPr>
            <sz val="9"/>
            <color indexed="81"/>
            <rFont val="Tahoma"/>
            <family val="2"/>
          </rPr>
          <t xml:space="preserve">
ROOs Schedule 7A</t>
        </r>
      </text>
    </comment>
    <comment ref="G490" authorId="0" shapeId="0">
      <text>
        <r>
          <rPr>
            <b/>
            <sz val="9"/>
            <color indexed="81"/>
            <rFont val="Tahoma"/>
            <family val="2"/>
          </rPr>
          <t>Baker, Sara:</t>
        </r>
        <r>
          <rPr>
            <sz val="9"/>
            <color indexed="81"/>
            <rFont val="Tahoma"/>
            <family val="2"/>
          </rPr>
          <t xml:space="preserve">
This number is from the COE switchyard plant sheet</t>
        </r>
      </text>
    </comment>
  </commentList>
</comments>
</file>

<file path=xl/comments2.xml><?xml version="1.0" encoding="utf-8"?>
<comments xmlns="http://schemas.openxmlformats.org/spreadsheetml/2006/main">
  <authors>
    <author>Linda Cady-Hoffman</author>
  </authors>
  <commentList>
    <comment ref="C116" authorId="0" shapeId="0">
      <text>
        <r>
          <rPr>
            <sz val="8"/>
            <color indexed="81"/>
            <rFont val="Tahoma"/>
            <family val="2"/>
          </rPr>
          <t>Estimates from budget tables</t>
        </r>
      </text>
    </comment>
  </commentList>
</comments>
</file>

<file path=xl/sharedStrings.xml><?xml version="1.0" encoding="utf-8"?>
<sst xmlns="http://schemas.openxmlformats.org/spreadsheetml/2006/main" count="5787" uniqueCount="2400">
  <si>
    <t xml:space="preserve">Western-UGP </t>
  </si>
  <si>
    <t>Line No.</t>
  </si>
  <si>
    <t>FID</t>
  </si>
  <si>
    <t>DESCRIPTION</t>
  </si>
  <si>
    <t>SPP</t>
  </si>
  <si>
    <t>ATTACHMENT AI ADJUSTMENTS</t>
  </si>
  <si>
    <t>GENERATION ADJUSTMENTS</t>
  </si>
  <si>
    <t>NOTES</t>
  </si>
  <si>
    <t>TL</t>
  </si>
  <si>
    <t>AUR BR</t>
  </si>
  <si>
    <t>AURORA- BROOKINGS 115-KV T/L</t>
  </si>
  <si>
    <t>E</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</si>
  <si>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</si>
  <si>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</si>
  <si>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</si>
  <si>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</si>
  <si>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</si>
  <si>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</si>
  <si>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</si>
  <si>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</si>
  <si>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</si>
  <si>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</si>
  <si>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</si>
  <si>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</si>
  <si>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</si>
  <si>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</si>
  <si>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</si>
  <si>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</si>
  <si>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</si>
  <si>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</si>
  <si>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</si>
  <si>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</si>
  <si>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</si>
  <si>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</si>
  <si>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</si>
  <si>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</si>
  <si>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W</t>
  </si>
  <si>
    <t>CF EH B</t>
  </si>
  <si>
    <t>CANYON FERRY-EAST HELENA "B"</t>
  </si>
  <si>
    <t>CA JT</t>
  </si>
  <si>
    <t>CARRINGTON-JAMESTOWN</t>
  </si>
  <si>
    <t>WC BU</t>
  </si>
  <si>
    <t>CHARLIE CREEK - WATFORD CITY</t>
  </si>
  <si>
    <t>CCRBEF</t>
  </si>
  <si>
    <t>CHARLIE CREEK-BELFIELD</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</si>
  <si>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</si>
  <si>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</si>
  <si>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</si>
  <si>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</si>
  <si>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</si>
  <si>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</si>
  <si>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</si>
  <si>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</si>
  <si>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</si>
  <si>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</si>
  <si>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</si>
  <si>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</si>
  <si>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</si>
  <si>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</si>
  <si>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</si>
  <si>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</si>
  <si>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</si>
  <si>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</si>
  <si>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</si>
  <si>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</si>
  <si>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</si>
  <si>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</si>
  <si>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</si>
  <si>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</si>
  <si>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</si>
  <si>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</si>
  <si>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</si>
  <si>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</si>
  <si>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</si>
  <si>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</si>
  <si>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</si>
  <si>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</si>
  <si>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</si>
  <si>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</si>
  <si>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</si>
  <si>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</si>
  <si>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</si>
  <si>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</si>
  <si>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</si>
  <si>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</si>
  <si>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</si>
  <si>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</si>
  <si>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</si>
  <si>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</si>
  <si>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</si>
  <si>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</si>
  <si>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</si>
  <si>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</si>
  <si>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</si>
  <si>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</si>
  <si>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</si>
  <si>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</si>
  <si>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</si>
  <si>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</si>
  <si>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</si>
  <si>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</si>
  <si>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</si>
  <si>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</si>
  <si>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</si>
  <si>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</si>
  <si>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</si>
  <si>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</si>
  <si>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</si>
  <si>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</si>
  <si>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</si>
  <si>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</si>
  <si>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</si>
  <si>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</si>
  <si>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</si>
  <si>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</si>
  <si>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</si>
  <si>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</si>
  <si>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</si>
  <si>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</si>
  <si>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</si>
  <si>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</si>
  <si>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</si>
  <si>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</si>
  <si>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</si>
  <si>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</si>
  <si>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</si>
  <si>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</si>
  <si>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</si>
  <si>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</si>
  <si>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</si>
  <si>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</si>
  <si>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</si>
  <si>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</si>
  <si>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</si>
  <si>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</si>
  <si>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</si>
  <si>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</si>
  <si>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</si>
  <si>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</si>
  <si>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</si>
  <si>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</si>
  <si>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</si>
  <si>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</si>
  <si>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</si>
  <si>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</si>
  <si>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</si>
  <si>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</si>
  <si>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</si>
  <si>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</si>
  <si>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</si>
  <si>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</si>
  <si>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</si>
  <si>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</si>
  <si>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</si>
  <si>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</si>
  <si>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</si>
  <si>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</si>
  <si>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</si>
  <si>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</si>
  <si>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</si>
  <si>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</si>
  <si>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</si>
  <si>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</si>
  <si>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</si>
  <si>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</si>
  <si>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</si>
  <si>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</si>
  <si>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</si>
  <si>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</si>
  <si>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</si>
  <si>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</si>
  <si>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</si>
  <si>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</si>
  <si>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</si>
  <si>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</si>
  <si>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</si>
  <si>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</si>
  <si>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</si>
  <si>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</si>
  <si>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</si>
  <si>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</si>
  <si>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</si>
  <si>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</si>
  <si>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</si>
  <si>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</si>
  <si>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</si>
  <si>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</si>
  <si>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</si>
  <si>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</si>
  <si>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</si>
  <si>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</si>
  <si>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</si>
  <si>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</si>
  <si>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</si>
  <si>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</si>
  <si>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ELCRC</t>
  </si>
  <si>
    <t>RAPID CITY-ELK CREEK 115-kV T/L</t>
  </si>
  <si>
    <t>RG LE</t>
  </si>
  <si>
    <t>RUGBY-LEEDS</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</si>
  <si>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</si>
  <si>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</si>
  <si>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</si>
  <si>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</si>
  <si>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</si>
  <si>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</si>
  <si>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</si>
  <si>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</si>
  <si>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</si>
  <si>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</si>
  <si>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</si>
  <si>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</si>
  <si>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</si>
  <si>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1,1(b)</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</si>
  <si>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</si>
  <si>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</si>
  <si>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</si>
  <si>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</si>
  <si>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</si>
  <si>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</si>
  <si>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</si>
  <si>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</si>
  <si>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</si>
  <si>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</si>
  <si>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</si>
  <si>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</si>
  <si>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</si>
  <si>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</si>
  <si>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</si>
  <si>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</si>
  <si>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</si>
  <si>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</si>
  <si>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</si>
  <si>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</si>
  <si>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</si>
  <si>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</si>
  <si>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</si>
  <si>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SUBTOTAL</t>
  </si>
  <si>
    <t>SUB</t>
  </si>
  <si>
    <t>APD</t>
  </si>
  <si>
    <t>APPELDORN SUBSTATION</t>
  </si>
  <si>
    <t>AR</t>
  </si>
  <si>
    <t>ARMOUR SUBSTATION</t>
  </si>
  <si>
    <t xml:space="preserve"> </t>
  </si>
  <si>
    <t>AHS</t>
  </si>
  <si>
    <t>ASH SUBSTATION</t>
  </si>
  <si>
    <t>AUR</t>
  </si>
  <si>
    <t>AURORA SUBSTATION</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</si>
  <si>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</si>
  <si>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</si>
  <si>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</si>
  <si>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</si>
  <si>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</si>
  <si>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</si>
  <si>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</si>
  <si>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</si>
  <si>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</si>
  <si>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</si>
  <si>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</si>
  <si>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</si>
  <si>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</si>
  <si>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</si>
  <si>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</si>
  <si>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</si>
  <si>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</si>
  <si>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</si>
  <si>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CRP</t>
  </si>
  <si>
    <t>CARPENTER SUBSTATION</t>
  </si>
  <si>
    <t xml:space="preserve">CA </t>
  </si>
  <si>
    <t>CARRINGTON SUBSTATION</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</si>
  <si>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</si>
  <si>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</si>
  <si>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</si>
  <si>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</si>
  <si>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</si>
  <si>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</si>
  <si>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</si>
  <si>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</si>
  <si>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</si>
  <si>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</si>
  <si>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</si>
  <si>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</si>
  <si>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</si>
  <si>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</si>
  <si>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</si>
  <si>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</si>
  <si>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
  </si>
  <si>
    <t>DENISON SUBSTATION</t>
  </si>
  <si>
    <t>DV</t>
  </si>
  <si>
    <t>DEVAUL SUBSTATION</t>
  </si>
  <si>
    <t>DL</t>
  </si>
  <si>
    <t>DEVILS LAKE SUBSTATION</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</si>
  <si>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</si>
  <si>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</si>
  <si>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</si>
  <si>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</si>
  <si>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</si>
  <si>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</si>
  <si>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</si>
  <si>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</si>
  <si>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</si>
  <si>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</si>
  <si>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</si>
  <si>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</si>
  <si>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</si>
  <si>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</si>
  <si>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</si>
  <si>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</si>
  <si>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</si>
  <si>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</si>
  <si>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</si>
  <si>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</si>
  <si>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</si>
  <si>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</si>
  <si>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</si>
  <si>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</si>
  <si>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</si>
  <si>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</si>
  <si>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</si>
  <si>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</si>
  <si>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</si>
  <si>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</si>
  <si>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</si>
  <si>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</si>
  <si>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</si>
  <si>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</si>
  <si>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</si>
  <si>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</si>
  <si>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GF</t>
  </si>
  <si>
    <t>GRANITE FALLS SUBSTATION</t>
  </si>
  <si>
    <t>GTF</t>
  </si>
  <si>
    <t xml:space="preserve">GREAT FALLS SUB </t>
  </si>
  <si>
    <t>GY</t>
  </si>
  <si>
    <t>GREGORY SUBSTATION</t>
  </si>
  <si>
    <t>GR</t>
  </si>
  <si>
    <t>GROTON SUBSTATION</t>
  </si>
  <si>
    <t>HV</t>
  </si>
  <si>
    <t>HAVRE SUBSTATION</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</si>
  <si>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</si>
  <si>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</si>
  <si>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</si>
  <si>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</si>
  <si>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</si>
  <si>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</si>
  <si>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</si>
  <si>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</si>
  <si>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</si>
  <si>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</si>
  <si>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</si>
  <si>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</si>
  <si>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</si>
  <si>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</si>
  <si>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MDN</t>
  </si>
  <si>
    <t>MANDAN SUBSTATION</t>
  </si>
  <si>
    <t>MR</t>
  </si>
  <si>
    <t>MARTIN SUBSTATION</t>
  </si>
  <si>
    <t>MA</t>
  </si>
  <si>
    <t>MAURINE SUBSTATION</t>
  </si>
  <si>
    <t>MD</t>
  </si>
  <si>
    <t>MIDLAND SUBSTATION</t>
  </si>
  <si>
    <t>MC2</t>
  </si>
  <si>
    <t>MILES CITY SUB #2</t>
  </si>
  <si>
    <t>MC3</t>
  </si>
  <si>
    <t>MILES CITY SUB #3</t>
  </si>
  <si>
    <t>MC</t>
  </si>
  <si>
    <t>MILES CITY SUBSTATION</t>
  </si>
  <si>
    <t>MS</t>
  </si>
  <si>
    <t>MISSION SUBSTATION</t>
  </si>
  <si>
    <t>MO</t>
  </si>
  <si>
    <t>MORRIS SUBSTATION</t>
  </si>
  <si>
    <t>MV</t>
  </si>
  <si>
    <t>MT VERNON SUBSTATION</t>
  </si>
  <si>
    <t>NEL</t>
  </si>
  <si>
    <t>NELSON SUBSTATION</t>
  </si>
  <si>
    <t>NU</t>
  </si>
  <si>
    <t>NEW UNDERWOOD SUBSTATION</t>
  </si>
  <si>
    <t>NL</t>
  </si>
  <si>
    <t>NEWELL SUBSTATION</t>
  </si>
  <si>
    <t>OF</t>
  </si>
  <si>
    <t>O'FALLON CREEK SUBSTATION</t>
  </si>
  <si>
    <t>PL</t>
  </si>
  <si>
    <t>PHILIP SUBSTATION</t>
  </si>
  <si>
    <t>PI</t>
  </si>
  <si>
    <t>PIERRE SUBSTATION</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</si>
  <si>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</si>
  <si>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</si>
  <si>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</si>
  <si>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</si>
  <si>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</si>
  <si>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</si>
  <si>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</si>
  <si>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</si>
  <si>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</si>
  <si>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</si>
  <si>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</si>
  <si>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</si>
  <si>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</si>
  <si>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</si>
  <si>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</si>
  <si>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</si>
  <si>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</si>
  <si>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</si>
  <si>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SC2</t>
  </si>
  <si>
    <t>SIOUX CITY #2</t>
  </si>
  <si>
    <t xml:space="preserve">SC </t>
  </si>
  <si>
    <t>SIOUX CITY SUBSTATION</t>
  </si>
  <si>
    <t>SF</t>
  </si>
  <si>
    <t>SIOUX FALLS SUBSTATION</t>
  </si>
  <si>
    <t>SP</t>
  </si>
  <si>
    <t>SPENCER</t>
  </si>
  <si>
    <t>SB</t>
  </si>
  <si>
    <t>SULLY BUTTES</t>
  </si>
  <si>
    <t>SU</t>
  </si>
  <si>
    <t>SUMMIT SUBSTATION</t>
  </si>
  <si>
    <t>TY</t>
  </si>
  <si>
    <t>TYNDALL SUBSTATION</t>
  </si>
  <si>
    <t>UJ</t>
  </si>
  <si>
    <t>UTICA JCT.</t>
  </si>
  <si>
    <t>VC</t>
  </si>
  <si>
    <t>VALLEY CITY SUBSTATION</t>
  </si>
  <si>
    <t>VR</t>
  </si>
  <si>
    <t>VERONA</t>
  </si>
  <si>
    <t>VFO</t>
  </si>
  <si>
    <t>VIRGIL FODNESS SUBSTATION</t>
  </si>
  <si>
    <t>WL</t>
  </si>
  <si>
    <t>WALL SUBSTATION</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</si>
  <si>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</si>
  <si>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</si>
  <si>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</si>
  <si>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</si>
  <si>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</si>
  <si>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</si>
  <si>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</si>
  <si>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</si>
  <si>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</si>
  <si>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</si>
  <si>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</si>
  <si>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</si>
  <si>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</si>
  <si>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</si>
  <si>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</si>
  <si>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</si>
  <si>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</si>
  <si>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</si>
  <si>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</si>
  <si>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</si>
  <si>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</si>
  <si>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</si>
  <si>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</si>
  <si>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</si>
  <si>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</si>
  <si>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</si>
  <si>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</si>
  <si>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</si>
  <si>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WP</t>
  </si>
  <si>
    <t>WOLF POINT SUBSTATION</t>
  </si>
  <si>
    <t>WO</t>
  </si>
  <si>
    <t>WOONSOCKET SUBSTATION</t>
  </si>
  <si>
    <t>YA</t>
  </si>
  <si>
    <t>YANKTON SUBSTATION</t>
  </si>
  <si>
    <t>SUB Total</t>
  </si>
  <si>
    <t>SUBSTATIONS</t>
  </si>
  <si>
    <t>AN</t>
  </si>
  <si>
    <t>ANITA</t>
  </si>
  <si>
    <t>AB</t>
  </si>
  <si>
    <t>ASSINNIBOINE</t>
  </si>
  <si>
    <t>BK</t>
  </si>
  <si>
    <t xml:space="preserve">BAKER </t>
  </si>
  <si>
    <t>CF</t>
  </si>
  <si>
    <t>CANYON FERRY</t>
  </si>
  <si>
    <t>CCR</t>
  </si>
  <si>
    <t>CHARLIE CREEK</t>
  </si>
  <si>
    <t>DNT</t>
  </si>
  <si>
    <t>DENBIGH TAP</t>
  </si>
  <si>
    <t>DK</t>
  </si>
  <si>
    <t>DICKINSON</t>
  </si>
  <si>
    <t>EJ</t>
  </si>
  <si>
    <t>E. J. MANNING</t>
  </si>
  <si>
    <t>EA</t>
  </si>
  <si>
    <t>EAGLE</t>
  </si>
  <si>
    <t>FTH</t>
  </si>
  <si>
    <t>FORSYTH</t>
  </si>
  <si>
    <t>HA</t>
  </si>
  <si>
    <t>HARLEM</t>
  </si>
  <si>
    <t>HET</t>
  </si>
  <si>
    <t>HETTINGER</t>
  </si>
  <si>
    <t>ML</t>
  </si>
  <si>
    <t>MALLARD</t>
  </si>
  <si>
    <t>MT</t>
  </si>
  <si>
    <t>MALTA</t>
  </si>
  <si>
    <t>NA</t>
  </si>
  <si>
    <t>NASHUA SUB</t>
  </si>
  <si>
    <t>ON</t>
  </si>
  <si>
    <t>O'NEILL SUB (NPP)</t>
  </si>
  <si>
    <t>PET</t>
  </si>
  <si>
    <t>PENN TAP</t>
  </si>
  <si>
    <t>PLL</t>
  </si>
  <si>
    <t>PLEASANT LAKE TAP</t>
  </si>
  <si>
    <t>SL</t>
  </si>
  <si>
    <t>SHIRLEY TAP</t>
  </si>
  <si>
    <t>SNY</t>
  </si>
  <si>
    <t>STANLEY</t>
  </si>
  <si>
    <t>TR</t>
  </si>
  <si>
    <t>TERRY TAP</t>
  </si>
  <si>
    <t>TT</t>
  </si>
  <si>
    <t>TIBER TAP</t>
  </si>
  <si>
    <t>VE</t>
  </si>
  <si>
    <t>VETAL TAP</t>
  </si>
  <si>
    <t>VH</t>
  </si>
  <si>
    <t>V. T. HANLON</t>
  </si>
  <si>
    <t>WJ</t>
  </si>
  <si>
    <t>WM. J. NEAL</t>
  </si>
  <si>
    <t>YJ</t>
  </si>
  <si>
    <t>YANKTON JCT.</t>
  </si>
  <si>
    <t>O&amp;M</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</si>
  <si>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</si>
  <si>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</si>
  <si>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</si>
  <si>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</si>
  <si>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</si>
  <si>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</si>
  <si>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</si>
  <si>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</si>
  <si>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</si>
  <si>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</si>
  <si>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</si>
  <si>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</si>
  <si>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</si>
  <si>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</si>
  <si>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</si>
  <si>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</si>
  <si>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</si>
  <si>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</si>
  <si>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</si>
  <si>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</si>
  <si>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</si>
  <si>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</si>
  <si>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</si>
  <si>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</si>
  <si>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</si>
  <si>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</si>
  <si>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</si>
  <si>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</si>
  <si>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</si>
  <si>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</si>
  <si>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</si>
  <si>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</si>
  <si>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</si>
  <si>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</si>
  <si>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</si>
  <si>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</si>
  <si>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</si>
  <si>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</si>
  <si>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</si>
  <si>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</si>
  <si>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</si>
  <si>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</si>
  <si>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</si>
  <si>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WTO</t>
  </si>
  <si>
    <t>WATERTOWN OPERATIONS CENT</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</si>
  <si>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</si>
  <si>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</si>
  <si>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</si>
  <si>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</si>
  <si>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</si>
  <si>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</si>
  <si>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</si>
  <si>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</si>
  <si>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</si>
  <si>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</si>
  <si>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</si>
  <si>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</si>
  <si>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</si>
  <si>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</si>
  <si>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</si>
  <si>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</si>
  <si>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</si>
  <si>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</si>
  <si>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</si>
  <si>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</si>
  <si>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</si>
  <si>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</si>
  <si>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</si>
  <si>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</si>
  <si>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</si>
  <si>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</si>
  <si>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</si>
  <si>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</si>
  <si>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</si>
  <si>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</si>
  <si>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</si>
  <si>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</si>
  <si>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</si>
  <si>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</si>
  <si>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</si>
  <si>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</si>
  <si>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</si>
  <si>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</si>
  <si>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</si>
  <si>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</si>
  <si>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</si>
  <si>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</si>
  <si>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</si>
  <si>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</si>
  <si>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</si>
  <si>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</si>
  <si>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</si>
  <si>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</si>
  <si>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</si>
  <si>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</si>
  <si>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</si>
  <si>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</si>
  <si>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</si>
  <si>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</si>
  <si>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</si>
  <si>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</si>
  <si>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</si>
  <si>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</si>
  <si>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</si>
  <si>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</si>
  <si>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</si>
  <si>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</si>
  <si>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</si>
  <si>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</si>
  <si>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</si>
  <si>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</si>
  <si>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</si>
  <si>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</si>
  <si>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</si>
  <si>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</si>
  <si>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</si>
  <si>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</si>
  <si>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</si>
  <si>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</si>
  <si>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</si>
  <si>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</si>
  <si>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</si>
  <si>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</si>
  <si>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</si>
  <si>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</si>
  <si>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</si>
  <si>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</si>
  <si>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</si>
  <si>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</si>
  <si>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</si>
  <si>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</si>
  <si>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</si>
  <si>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</si>
  <si>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</si>
  <si>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</si>
  <si>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</si>
  <si>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</si>
  <si>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</si>
  <si>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</si>
  <si>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</si>
  <si>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</si>
  <si>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</si>
  <si>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</si>
  <si>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</si>
  <si>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</si>
  <si>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</si>
  <si>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</si>
  <si>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</si>
  <si>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</si>
  <si>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</si>
  <si>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</si>
  <si>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</si>
  <si>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</si>
  <si>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</si>
  <si>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</si>
  <si>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</si>
  <si>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</si>
  <si>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</si>
  <si>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</si>
  <si>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</si>
  <si>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</si>
  <si>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</si>
  <si>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</si>
  <si>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</si>
  <si>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</si>
  <si>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</si>
  <si>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</si>
  <si>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</si>
  <si>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</si>
  <si>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</si>
  <si>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</si>
  <si>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</si>
  <si>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</si>
  <si>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</si>
  <si>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</si>
  <si>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</si>
  <si>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</si>
  <si>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</si>
  <si>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</si>
  <si>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</si>
  <si>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</si>
  <si>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</si>
  <si>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</si>
  <si>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</si>
  <si>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</si>
  <si>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</si>
  <si>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</si>
  <si>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</si>
  <si>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</si>
  <si>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</si>
  <si>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</si>
  <si>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</si>
  <si>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FCS</t>
  </si>
  <si>
    <t>FERGUS FALLS COMMUNICATIONS SITE</t>
  </si>
  <si>
    <t>FLW</t>
  </si>
  <si>
    <t>FLOWING WELLS</t>
  </si>
  <si>
    <t>FBS</t>
  </si>
  <si>
    <t>FORBES COMMUNICATION SITE</t>
  </si>
  <si>
    <t>FP1</t>
  </si>
  <si>
    <t>FORT PECK RELAY (WES)</t>
  </si>
  <si>
    <t>FPC</t>
  </si>
  <si>
    <t>FORT PECK COMMUNICATIONS BUILDING</t>
  </si>
  <si>
    <t>FPR</t>
  </si>
  <si>
    <t>FORT PECK REPEATER</t>
  </si>
  <si>
    <t>FTR</t>
  </si>
  <si>
    <t>FORT THOMPSON REPEATER</t>
  </si>
  <si>
    <t>FTP</t>
  </si>
  <si>
    <t>FORT THOMPSON REPEATER (EAST RIVER)</t>
  </si>
  <si>
    <t>FCR</t>
  </si>
  <si>
    <t>FOX CREEK MICROWAVE</t>
  </si>
  <si>
    <t>FRY</t>
  </si>
  <si>
    <t>FRYBURG SUB &amp; MICROWAVE</t>
  </si>
  <si>
    <t>GA</t>
  </si>
  <si>
    <t>GARRISON</t>
  </si>
  <si>
    <t>GRR</t>
  </si>
  <si>
    <t>GARY REPEATER</t>
  </si>
  <si>
    <t>GP</t>
  </si>
  <si>
    <t>GAVIN'S POINT</t>
  </si>
  <si>
    <t>GPR</t>
  </si>
  <si>
    <t>GAVINS POINT REPEATER</t>
  </si>
  <si>
    <t>GET</t>
  </si>
  <si>
    <t>GETTYSBURG REPEATER</t>
  </si>
  <si>
    <t>GH</t>
  </si>
  <si>
    <t>GLENHAM</t>
  </si>
  <si>
    <t>GKM</t>
  </si>
  <si>
    <t>GRAND FORKS MINNKOTA (MPC)</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</si>
  <si>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</si>
  <si>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</si>
  <si>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</si>
  <si>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</si>
  <si>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</si>
  <si>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</si>
  <si>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</si>
  <si>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</si>
  <si>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</si>
  <si>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</si>
  <si>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</si>
  <si>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</si>
  <si>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</si>
  <si>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</si>
  <si>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</si>
  <si>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</si>
  <si>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</si>
  <si>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</si>
  <si>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</si>
  <si>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</si>
  <si>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</si>
  <si>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</si>
  <si>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</si>
  <si>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</si>
  <si>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</si>
  <si>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</si>
  <si>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</si>
  <si>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</si>
  <si>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</si>
  <si>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</si>
  <si>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</si>
  <si>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</si>
  <si>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</si>
  <si>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</si>
  <si>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</si>
  <si>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</si>
  <si>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</si>
  <si>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</si>
  <si>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</si>
  <si>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</si>
  <si>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</si>
  <si>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</si>
  <si>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</si>
  <si>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</si>
  <si>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</si>
  <si>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</si>
  <si>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</si>
  <si>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</si>
  <si>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</si>
  <si>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</si>
  <si>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</si>
  <si>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</si>
  <si>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</si>
  <si>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</si>
  <si>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</si>
  <si>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</si>
  <si>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</si>
  <si>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</si>
  <si>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</si>
  <si>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</si>
  <si>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</si>
  <si>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</si>
  <si>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</si>
  <si>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</si>
  <si>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</si>
  <si>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</si>
  <si>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</si>
  <si>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</si>
  <si>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</si>
  <si>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</si>
  <si>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</si>
  <si>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</si>
  <si>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</si>
  <si>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</si>
  <si>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</si>
  <si>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</si>
  <si>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</si>
  <si>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</si>
  <si>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</si>
  <si>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</si>
  <si>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</si>
  <si>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</si>
  <si>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</si>
  <si>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</si>
  <si>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</si>
  <si>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</si>
  <si>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</si>
  <si>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</si>
  <si>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</si>
  <si>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</si>
  <si>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</si>
  <si>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</si>
  <si>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</si>
  <si>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</si>
  <si>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</si>
  <si>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</si>
  <si>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</si>
  <si>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</si>
  <si>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</si>
  <si>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</si>
  <si>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</si>
  <si>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</si>
  <si>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</si>
  <si>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</si>
  <si>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</si>
  <si>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</si>
  <si>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</si>
  <si>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</si>
  <si>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</si>
  <si>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</si>
  <si>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</si>
  <si>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</si>
  <si>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</si>
  <si>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</si>
  <si>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</si>
  <si>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</si>
  <si>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</si>
  <si>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</si>
  <si>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</si>
  <si>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</si>
  <si>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</si>
  <si>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</si>
  <si>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</si>
  <si>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</si>
  <si>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</si>
  <si>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</si>
  <si>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</si>
  <si>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</si>
  <si>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</si>
  <si>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</si>
  <si>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</si>
  <si>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</si>
  <si>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</si>
  <si>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</si>
  <si>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</si>
  <si>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</si>
  <si>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</si>
  <si>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</si>
  <si>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</si>
  <si>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</si>
  <si>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</si>
  <si>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</si>
  <si>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</si>
  <si>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</si>
  <si>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</si>
  <si>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</si>
  <si>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</si>
  <si>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</si>
  <si>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</si>
  <si>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</si>
  <si>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</si>
  <si>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</si>
  <si>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</si>
  <si>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</si>
  <si>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</si>
  <si>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</si>
  <si>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</si>
  <si>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</si>
  <si>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</si>
  <si>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</si>
  <si>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</si>
  <si>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</si>
  <si>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</si>
  <si>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</si>
  <si>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</si>
  <si>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WHITLOCK (BCPS)</t>
  </si>
  <si>
    <t>WOB</t>
  </si>
  <si>
    <t>WOLBACH REPEATER</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</si>
  <si>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</si>
  <si>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</si>
  <si>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</si>
  <si>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</si>
  <si>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</si>
  <si>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</si>
  <si>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</si>
  <si>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</si>
  <si>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</si>
  <si>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</si>
  <si>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</si>
  <si>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</si>
  <si>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</si>
  <si>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FN</t>
  </si>
  <si>
    <t>FE</t>
  </si>
  <si>
    <t>FN GG</t>
  </si>
  <si>
    <t>FALLON-GLENDIVE PUMP #4</t>
  </si>
  <si>
    <t>FP WP</t>
  </si>
  <si>
    <t>FORT PECK-WOLF POINT</t>
  </si>
  <si>
    <t>FG</t>
  </si>
  <si>
    <t>GA SK</t>
  </si>
  <si>
    <t>GARRISON-SNAKE CREEK</t>
  </si>
  <si>
    <t>GG</t>
  </si>
  <si>
    <t>IN</t>
  </si>
  <si>
    <t>INTAKE SUBSTATION</t>
  </si>
  <si>
    <t>IN INP</t>
  </si>
  <si>
    <t>INTAKE-INTAKE PUMP</t>
  </si>
  <si>
    <t>SV</t>
  </si>
  <si>
    <t>SAVAGE PUMPING PLANT SUBS</t>
  </si>
  <si>
    <t>SY</t>
  </si>
  <si>
    <t>SHIRLEY PUMP SUBSTATION</t>
  </si>
  <si>
    <t>SK</t>
  </si>
  <si>
    <t>TE</t>
  </si>
  <si>
    <t>TI</t>
  </si>
  <si>
    <t>TIBER DAM SUBSTATION</t>
  </si>
  <si>
    <t>VA</t>
  </si>
  <si>
    <t>WIOTA SUBSTATION</t>
  </si>
  <si>
    <t>DIST Total</t>
  </si>
  <si>
    <t>DISTRIBUTION FACILITIES</t>
  </si>
  <si>
    <t>RMR</t>
  </si>
  <si>
    <t>NEW UNDERWOOD-STEGALL</t>
  </si>
  <si>
    <t>STEGALL SUBSTATION</t>
  </si>
  <si>
    <t>STEGALL-WAYSIDE</t>
  </si>
  <si>
    <t>YELLOWTAIL SWITCHYARD</t>
  </si>
  <si>
    <t>RMR Total</t>
  </si>
  <si>
    <t>ROCKY MOUNTAIN REGION FACILITIES</t>
  </si>
  <si>
    <t>COE</t>
  </si>
  <si>
    <t>CORPS SWITCHYARD FACILITIES</t>
  </si>
  <si>
    <t>COE Total</t>
  </si>
  <si>
    <t>CORPS OF ENGINEERS FACILITIES</t>
  </si>
  <si>
    <t>Grand Total</t>
  </si>
  <si>
    <t>TOTAL</t>
  </si>
  <si>
    <t>SUBTOTAL WESTERN-UGP ONLY</t>
  </si>
  <si>
    <t>PRIOR YEAR FACILITY TOTALS ($)</t>
  </si>
  <si>
    <t>SCADA</t>
  </si>
  <si>
    <t>WTO F</t>
  </si>
  <si>
    <t>Total</t>
  </si>
  <si>
    <t>Revenue Requirement for SSCD for Transmission facilities</t>
  </si>
  <si>
    <t>Estimated SSCD Revenue from non-Transmission facilities</t>
  </si>
  <si>
    <t>L1+L2+L3+L9</t>
  </si>
  <si>
    <t xml:space="preserve">     Annual Western-UGPR Cost</t>
  </si>
  <si>
    <t>H.  Revenue Requirement</t>
  </si>
  <si>
    <t>L7*L8</t>
  </si>
  <si>
    <t xml:space="preserve">     Cost of Capital</t>
  </si>
  <si>
    <t xml:space="preserve">     Net Plant Investment</t>
  </si>
  <si>
    <t>Cost of Capital Worksheet</t>
  </si>
  <si>
    <t xml:space="preserve">     Weighted Transmission Composite Interest Rate</t>
  </si>
  <si>
    <t>F.  Cost of Capital</t>
  </si>
  <si>
    <t>No General Plant identified at this time, all plant is identified as either generation or transmission related</t>
  </si>
  <si>
    <t xml:space="preserve">E.  Allocation of General Plant </t>
  </si>
  <si>
    <t>Not Applicable</t>
  </si>
  <si>
    <t xml:space="preserve">D.  Taxes Other than Income Taxes for Transmission     </t>
  </si>
  <si>
    <t>Depreciation Expense Worksheet</t>
  </si>
  <si>
    <t xml:space="preserve">C.  Depreciation Expense                    </t>
  </si>
  <si>
    <t>A&amp;G Expenses Worksheet</t>
  </si>
  <si>
    <t xml:space="preserve">B.  A&amp;G Expense                              </t>
  </si>
  <si>
    <t>O&amp;M Expenses Worksheet</t>
  </si>
  <si>
    <t>A. Operation and Maintenance Expense</t>
  </si>
  <si>
    <t xml:space="preserve"> Line No.</t>
  </si>
  <si>
    <t>REFERENCE</t>
  </si>
  <si>
    <t>SSCD</t>
  </si>
  <si>
    <t xml:space="preserve">  </t>
  </si>
  <si>
    <t>R</t>
  </si>
  <si>
    <t>Includes income related only to transmission facilities, such as pole attachments, rentals and special use.</t>
  </si>
  <si>
    <t>Q</t>
  </si>
  <si>
    <t>P</t>
  </si>
  <si>
    <t>O</t>
  </si>
  <si>
    <t xml:space="preserve">Western does not have Common Plant. </t>
  </si>
  <si>
    <t>N</t>
  </si>
  <si>
    <t>Percentage of Total Plant Allocators are developed separately for Western-UGP and Western-RMR to allocate O&amp;M, A&amp;G, and Depreciation Expenses between Transmission and Generation.</t>
  </si>
  <si>
    <t>M</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</si>
  <si>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</si>
  <si>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L</t>
  </si>
  <si>
    <t>Removes transmission plant determined by Commission order to be state-jurisdictional according to the seven-factor test (until RUS 12 balances are adjusted to reflect application of seven-factor test).</t>
  </si>
  <si>
    <t>K</t>
  </si>
  <si>
    <t>Removes dollar amount of transmission expenses included in the OATT ancillary services rates, including Acct No. 561.  Western does not include transmission expenses in ancillary service rates.</t>
  </si>
  <si>
    <t>J</t>
  </si>
  <si>
    <t xml:space="preserve">  (percent of federal income tax deductible for state purposes)</t>
  </si>
  <si>
    <t>p =</t>
  </si>
  <si>
    <t xml:space="preserve">  (State Income Tax Rate or Composite SIT)</t>
  </si>
  <si>
    <t>SIT=</t>
  </si>
  <si>
    <t>FIT =</t>
  </si>
  <si>
    <t xml:space="preserve">         Inputs Required:</t>
  </si>
  <si>
    <t>Western is not subject to Federal or State Income Tax.</t>
  </si>
  <si>
    <t>I</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</si>
  <si>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</si>
  <si>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H</t>
  </si>
  <si>
    <t>G</t>
  </si>
  <si>
    <t>Totals of Results of Operations Schedule 11A Object Classes 1411, 1412, 1415, 1416, 1421, 1422, 1425, 1426, 1431, 1432, 1441, 1442.</t>
  </si>
  <si>
    <t>F</t>
  </si>
  <si>
    <t>For O&amp;M Expense, Calculated as Total O&amp;M from Results of Operations less Purchase Power, Transmission Service Provided by Others (FERC 565), O&amp;M Expense Fort Peck Powerhouse, Prior Year Adjustments, A&amp;G Expense from Schedule 11, plus CME and Warehouse Interest from Schedule 5.  Depreciation Expense from Results of Operations Schedule 4.</t>
  </si>
  <si>
    <t>D</t>
  </si>
  <si>
    <t>Transmission related only.</t>
  </si>
  <si>
    <t>C</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</si>
  <si>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</si>
  <si>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B</t>
  </si>
  <si>
    <t>Combines plant data for both the Western-Upper Great Plains Region  (Western-UGP) and Western-Rocky Mountain Region (Western-RMR).</t>
  </si>
  <si>
    <t>A</t>
  </si>
  <si>
    <t>To the extent the references to ROOs data are missing, the entity will include a "Notes" section  to provide this data.</t>
  </si>
  <si>
    <t>Letter</t>
  </si>
  <si>
    <t xml:space="preserve">General Note:  References to Results of Operations in this revenue requirement template indicate the Financial Statement Results of Operations (ROOs) Schedule where data is located. </t>
  </si>
  <si>
    <t>Note</t>
  </si>
  <si>
    <t xml:space="preserve">  b. Transmission charges for all transmission transactions included in Divisor on page 1</t>
  </si>
  <si>
    <t xml:space="preserve">  a. Transmission charges for all transmission transactions </t>
  </si>
  <si>
    <t>ACCOUNT 456 (OTHER ELECTRIC REVENUES)</t>
  </si>
  <si>
    <t>(Note Q)</t>
  </si>
  <si>
    <t>ACCOUNT 454 (RENT FROM ELECTRIC PROPERTY)</t>
  </si>
  <si>
    <t xml:space="preserve">  Total of (a)-(b)</t>
  </si>
  <si>
    <t xml:space="preserve">  b. Bundled Sales for Resale included in Divisor on page 1 </t>
  </si>
  <si>
    <t>(Note P)</t>
  </si>
  <si>
    <t xml:space="preserve">  a. Bundled Non-RQ Sales for Resale</t>
  </si>
  <si>
    <t>ACCOUNT 447 (SALES FOR RESALE)</t>
  </si>
  <si>
    <t>Load</t>
  </si>
  <si>
    <t>REVENUE CREDITS</t>
  </si>
  <si>
    <t>TIER =</t>
  </si>
  <si>
    <t xml:space="preserve">                                      Proprietary Capital Cost Rate =    </t>
  </si>
  <si>
    <t>Total (sum lines 31-32)</t>
  </si>
  <si>
    <t xml:space="preserve">  Proprietary Capital</t>
  </si>
  <si>
    <t>=R</t>
  </si>
  <si>
    <t>HFD Sch's 21RX &amp; 21X Col 8 Lines 23,25,26,29,30</t>
  </si>
  <si>
    <t xml:space="preserve">  Long Term Debt</t>
  </si>
  <si>
    <t>Weighted</t>
  </si>
  <si>
    <t>(Note O)</t>
  </si>
  <si>
    <t>%</t>
  </si>
  <si>
    <t>$</t>
  </si>
  <si>
    <t>=WCLTD</t>
  </si>
  <si>
    <t>Cost</t>
  </si>
  <si>
    <t xml:space="preserve">              Long Term Interest  Schedule 5</t>
  </si>
  <si>
    <t>RETURN (R)</t>
  </si>
  <si>
    <t xml:space="preserve">  Total</t>
  </si>
  <si>
    <t xml:space="preserve">  Water</t>
  </si>
  <si>
    <t>*</t>
  </si>
  <si>
    <t xml:space="preserve">  Gas</t>
  </si>
  <si>
    <t xml:space="preserve">  Electric</t>
  </si>
  <si>
    <t>Labor Ratio =</t>
  </si>
  <si>
    <t>% Electric</t>
  </si>
  <si>
    <t>CE</t>
  </si>
  <si>
    <t>(Note N)</t>
  </si>
  <si>
    <t>COMMON PLANT ALLOCATOR  (CE)</t>
  </si>
  <si>
    <t>=</t>
  </si>
  <si>
    <t>PTP/COE</t>
  </si>
  <si>
    <t>COE Percentage of Transmission Plant to Total Plant</t>
  </si>
  <si>
    <t>Total Plant in Service COE</t>
  </si>
  <si>
    <t>Transmission Plant in Service COE</t>
  </si>
  <si>
    <t>PTP/RMR</t>
  </si>
  <si>
    <t>RMR Percentage of Transmission Plant to Total Plant</t>
  </si>
  <si>
    <t>Total Plant in Service Western-RMR</t>
  </si>
  <si>
    <t>Transmission Plant in Service Western-RMR</t>
  </si>
  <si>
    <t>PTP/UGP</t>
  </si>
  <si>
    <t>UGP Percentage of Transmission Plant to Total Plant</t>
  </si>
  <si>
    <t>Total Plant in Service Western-UGP</t>
  </si>
  <si>
    <t>Transmission Plant in Service Western-UGP</t>
  </si>
  <si>
    <t>(Note M)</t>
  </si>
  <si>
    <t>PERCENTAGE OF TOTAL PLANT ALLOCATOR    PTP</t>
  </si>
  <si>
    <t>($ / Allocation)</t>
  </si>
  <si>
    <t xml:space="preserve">  Other</t>
  </si>
  <si>
    <t>W&amp;S Allocator</t>
  </si>
  <si>
    <t xml:space="preserve">  Distribution</t>
  </si>
  <si>
    <t xml:space="preserve">  Transmission</t>
  </si>
  <si>
    <t xml:space="preserve">  Production</t>
  </si>
  <si>
    <t>Allocation</t>
  </si>
  <si>
    <t>TP</t>
  </si>
  <si>
    <t>WAGES &amp; SALARY ALLOCATOR   (W&amp;S)</t>
  </si>
  <si>
    <t>TE=</t>
  </si>
  <si>
    <t>Percentage of transmission expenses included in UMZ Rates</t>
  </si>
  <si>
    <t>Percentage of transmission plant included in UMZ Rates</t>
  </si>
  <si>
    <t>Percentage of transmission expenses after adjustment (line 8 divided by line 6)</t>
  </si>
  <si>
    <t>Included transmission expenses</t>
  </si>
  <si>
    <t>(Note J)</t>
  </si>
  <si>
    <t>Less transmission expenses included in OATT Ancillary Services</t>
  </si>
  <si>
    <t>Total transmission expenses</t>
  </si>
  <si>
    <t xml:space="preserve">TRANSMISSION EXPENSES </t>
  </si>
  <si>
    <t>TP=</t>
  </si>
  <si>
    <t xml:space="preserve">Percentage of transmission plant included in UMZ Rates </t>
  </si>
  <si>
    <t>Transmission plant included in UMZ rates</t>
  </si>
  <si>
    <t>(Note L)</t>
  </si>
  <si>
    <t>Less transmission plant included in OATT Ancillary Services</t>
  </si>
  <si>
    <t>(Note K)</t>
  </si>
  <si>
    <t>Less transmission plant excluded from UMZ rates</t>
  </si>
  <si>
    <t>Total transmission plant</t>
  </si>
  <si>
    <t>TRANSMISSION PLANT INCLUDED IN UMZ RATES</t>
  </si>
  <si>
    <t xml:space="preserve">                                      SUPPORTING CALCULATIONS AND NOTES</t>
  </si>
  <si>
    <t>REV. REQUIREMENT</t>
  </si>
  <si>
    <t>RETURN  [ Rate Base * Rate of Return]</t>
  </si>
  <si>
    <t>Total Income Taxes</t>
  </si>
  <si>
    <t>NP</t>
  </si>
  <si>
    <t>ITC adjustment</t>
  </si>
  <si>
    <t>Income Tax Calculation</t>
  </si>
  <si>
    <t>(enter negative)</t>
  </si>
  <si>
    <t>Amortized Investment Tax Credit</t>
  </si>
  <si>
    <t xml:space="preserve">     CIT=(T/1-T) * (1-(WCLTD/R)) =</t>
  </si>
  <si>
    <t xml:space="preserve">     T=1 - {[(1 - SIT) * (1 - FIT)] / (1 - SIT * FIT * p)} =</t>
  </si>
  <si>
    <t>(Note I)</t>
  </si>
  <si>
    <t xml:space="preserve">INCOME TAXES          </t>
  </si>
  <si>
    <t>TOTAL OTHER TAXES</t>
  </si>
  <si>
    <t xml:space="preserve">         Payments in lieu of taxes</t>
  </si>
  <si>
    <t xml:space="preserve">         Other</t>
  </si>
  <si>
    <t xml:space="preserve">         Gross Receipts</t>
  </si>
  <si>
    <t xml:space="preserve">         Property</t>
  </si>
  <si>
    <t xml:space="preserve">  PLANT RELATED</t>
  </si>
  <si>
    <t xml:space="preserve">          Highway and vehicle</t>
  </si>
  <si>
    <t>W/S</t>
  </si>
  <si>
    <t xml:space="preserve">          Payroll</t>
  </si>
  <si>
    <t xml:space="preserve">  LABOR RELATED</t>
  </si>
  <si>
    <t>(Note H)</t>
  </si>
  <si>
    <t>TAXES OTHER THAN INCOME TAXES</t>
  </si>
  <si>
    <t>TOTAL DEPRECIATION</t>
  </si>
  <si>
    <t xml:space="preserve">  General </t>
  </si>
  <si>
    <t xml:space="preserve">          COE</t>
  </si>
  <si>
    <t xml:space="preserve">          Western-RMR</t>
  </si>
  <si>
    <t xml:space="preserve">          Western-UGP</t>
  </si>
  <si>
    <t>Schedule 4</t>
  </si>
  <si>
    <t>DEPRECIATION EXPENSE</t>
  </si>
  <si>
    <t xml:space="preserve">TOTAL O&amp;M </t>
  </si>
  <si>
    <t xml:space="preserve">  Transmission Lease Payments</t>
  </si>
  <si>
    <t xml:space="preserve">  Common</t>
  </si>
  <si>
    <t>(Note G)</t>
  </si>
  <si>
    <t xml:space="preserve">     Plus Transmission Related Reg. Comm. Exp</t>
  </si>
  <si>
    <t xml:space="preserve">     Less EPRI &amp; Reg. Comm. Exp. &amp; Non-safety Ad</t>
  </si>
  <si>
    <t xml:space="preserve">     Less FERC Annual Fees</t>
  </si>
  <si>
    <t>Schedule 11 (Note F)</t>
  </si>
  <si>
    <t xml:space="preserve">  A&amp;G</t>
  </si>
  <si>
    <t>(Note E)</t>
  </si>
  <si>
    <t xml:space="preserve">     Less Account 565</t>
  </si>
  <si>
    <t>COE Financial Stmts</t>
  </si>
  <si>
    <t>Schedule 11 (Note E)</t>
  </si>
  <si>
    <t xml:space="preserve">  Transmission </t>
  </si>
  <si>
    <t>RATE BASE</t>
  </si>
  <si>
    <t>TOTAL WORKING CAPITAL</t>
  </si>
  <si>
    <t xml:space="preserve">Bal Sheet Other Assets  </t>
  </si>
  <si>
    <t xml:space="preserve">  Prepayments</t>
  </si>
  <si>
    <t>Bal Sheet - Other Assets - SGL 151191 (Note C)</t>
  </si>
  <si>
    <t xml:space="preserve">  Materials &amp; Supplies</t>
  </si>
  <si>
    <t>calculated</t>
  </si>
  <si>
    <t xml:space="preserve">  CWC  </t>
  </si>
  <si>
    <t>(Note D)</t>
  </si>
  <si>
    <t>WORKING CAPITAL</t>
  </si>
  <si>
    <t>(Note C)</t>
  </si>
  <si>
    <t xml:space="preserve">LAND HELD FOR FUTURE USE </t>
  </si>
  <si>
    <t>TOTAL ADJUSTMENTS</t>
  </si>
  <si>
    <t xml:space="preserve">  Account No. 255</t>
  </si>
  <si>
    <t xml:space="preserve">  Account No. 190</t>
  </si>
  <si>
    <t xml:space="preserve">  Account No. 283</t>
  </si>
  <si>
    <t xml:space="preserve">  Account No. 282</t>
  </si>
  <si>
    <t xml:space="preserve">  Account No. 281</t>
  </si>
  <si>
    <t>(Note B)</t>
  </si>
  <si>
    <t xml:space="preserve">ADJUSTMENTS TO RATE BASE </t>
  </si>
  <si>
    <t>NP=</t>
  </si>
  <si>
    <t>TOTAL NET PLANT</t>
  </si>
  <si>
    <t>NET PLANT IN SERVICE</t>
  </si>
  <si>
    <t>TOTAL ACCUM. DEPRECIATION</t>
  </si>
  <si>
    <t>Bal Sheet - Other Assets - SGL 175902</t>
  </si>
  <si>
    <t>ACCUMULATED DEPRECIATION</t>
  </si>
  <si>
    <t>GP=</t>
  </si>
  <si>
    <t xml:space="preserve">TOTAL GROSS PLANT </t>
  </si>
  <si>
    <t>Bal Sheet - Other Assets - SGL 175002</t>
  </si>
  <si>
    <t xml:space="preserve">  General &amp; Intangible</t>
  </si>
  <si>
    <t>Schedule 1A Total</t>
  </si>
  <si>
    <t>(Note A)</t>
  </si>
  <si>
    <t>GROSS PLANT IN SERVICE</t>
  </si>
  <si>
    <t>(Col 3 times Col 4)</t>
  </si>
  <si>
    <t>RATE BASE:</t>
  </si>
  <si>
    <t>NET REVENUE REQUIREMENT</t>
  </si>
  <si>
    <t>TOTAL REVENUE CREDITS</t>
  </si>
  <si>
    <t xml:space="preserve">  Account No. 456</t>
  </si>
  <si>
    <t xml:space="preserve">  Account No. 454</t>
  </si>
  <si>
    <t>Scheduling, System Control, and Dispatch Service Credit</t>
  </si>
  <si>
    <t>Revenue from Existing Transmission Agreements</t>
  </si>
  <si>
    <t>(Note R)</t>
  </si>
  <si>
    <t>GROSS REVENUE REQUIREMENT</t>
  </si>
  <si>
    <t>(5)</t>
  </si>
  <si>
    <t>(4)</t>
  </si>
  <si>
    <t>(3)</t>
  </si>
  <si>
    <t>(2)</t>
  </si>
  <si>
    <t>(1)</t>
  </si>
  <si>
    <t>No.</t>
  </si>
  <si>
    <t>ALLOCATED AMOUNT</t>
  </si>
  <si>
    <t>ALLOCATOR</t>
  </si>
  <si>
    <t>COMPANY TOTAL</t>
  </si>
  <si>
    <t>Line</t>
  </si>
  <si>
    <t>TRANSMISSION</t>
  </si>
  <si>
    <t>Utilizing Financial Statement Results of Operations</t>
  </si>
  <si>
    <t>Revenue Requirement - Non-Levelized</t>
  </si>
  <si>
    <t>Western-UGP</t>
  </si>
  <si>
    <t>Net Plant Investment Worksheet</t>
  </si>
  <si>
    <t xml:space="preserve">6/  The portion of O&amp;M expenses allocated to PS-ED generation is based on the ratio of generation plant-in-service to total plant-in-service, calculated on L6 of the </t>
  </si>
  <si>
    <t xml:space="preserve"> Net Plant Investment Worksheet</t>
  </si>
  <si>
    <t>5/  The portion of O&amp;M expenses allocated to PS-ED transmission is based on the ratio of transmission plant-in-service to total plant-in-service, calculated on L7 of the</t>
  </si>
  <si>
    <t>4/  Total BOR O&amp;M Expenses are from the FY Historical Financial Data in Support of the Power Repayment Study for the Pick-Sloan Missouri Basin Program, Schedule 14</t>
  </si>
  <si>
    <t>3/  Total Corps O&amp;M Expenses are from the FY Corps of Engineers Financial Statements</t>
  </si>
  <si>
    <t>Stores Interest, which are from Schedule 5</t>
  </si>
  <si>
    <t xml:space="preserve">2/  All Western RMR O&amp;M Expenses are from the FY RMCSR - Pick-Sloan Missouri River Basin Results of Operations, Schedule 11; except Moveable Property and Warehouse </t>
  </si>
  <si>
    <t>Moveable Property and Warehouse Stores Interest,  which are from Schedule 5</t>
  </si>
  <si>
    <t xml:space="preserve">1/  All Western-UGP O&amp;M Expenses are from the FY UGPCSR - Pick-Sloan Missouri River Basin and UGPCSR -  Ft. Peck Power System Results of Operations, Schedule 11; except </t>
  </si>
  <si>
    <t>PS-ED Generation O&amp;M  6/</t>
  </si>
  <si>
    <t>PS-ED Transmission O&amp;M  5/</t>
  </si>
  <si>
    <t>PS Total O&amp;M</t>
  </si>
  <si>
    <t>COE/BOR Total</t>
  </si>
  <si>
    <t xml:space="preserve">  Scheduling, System Control &amp; Dispatch</t>
  </si>
  <si>
    <t xml:space="preserve">  Warehouse Stores Interest</t>
  </si>
  <si>
    <t xml:space="preserve">  Moveable Property Interest</t>
  </si>
  <si>
    <t>Plus:</t>
  </si>
  <si>
    <t xml:space="preserve">  Prior Year Adjustments</t>
  </si>
  <si>
    <t xml:space="preserve">  A&amp;G Expenses</t>
  </si>
  <si>
    <t xml:space="preserve">  Other Power Supply Expenses</t>
  </si>
  <si>
    <t>Less:</t>
  </si>
  <si>
    <t>Total Electric Operating Expense</t>
  </si>
  <si>
    <t>BOR</t>
  </si>
  <si>
    <t>WESTERN-RMR</t>
  </si>
  <si>
    <t xml:space="preserve">WESTERN-UGP </t>
  </si>
  <si>
    <t>6/  The portion of A&amp;G expenses allocated to PS-ED SSCD is based on the ratio of SSCD plant-in-service to total plant-in-service, calculated on L8 of the Net Plant Investment Worksheet</t>
  </si>
  <si>
    <t>Investment Worksheet</t>
  </si>
  <si>
    <t xml:space="preserve">5/  The portion of A&amp;G expenses allocated to PS-ED generation is based on the ratio of generation plant-in-service to total plant-in-service, calculated on L6 of the Net Plant </t>
  </si>
  <si>
    <t xml:space="preserve">4/  The portion of A&amp;G expenses allocated to PS-ED transmission is based on the ratio of transmission plant-in-service to total plant-in-service, calculated on L7 of the Net Plant </t>
  </si>
  <si>
    <t>3/  A&amp;G Expenses for COE and BOR are unavailable.  All COE and BOR A&amp;G expenses are included in O&amp;M Expenses</t>
  </si>
  <si>
    <t>2/  Western RMR A&amp;G Expenses are from the FY RMCSR - Pick-Sloan Missouri River Basin Results of Operations, Schedule 11A</t>
  </si>
  <si>
    <t>1/  Western-UGP A&amp;G Expenses are from the FY UGPCSR - Pick-Sloan Missouri River Basin and UGPCSR - Ft. Peck Power System Results of Operations, Schedule 11A</t>
  </si>
  <si>
    <t>PS-ED SSCD A&amp;G  6/</t>
  </si>
  <si>
    <t>PS-ED Generation A&amp;G  5/</t>
  </si>
  <si>
    <t>PS-ED Transmission A&amp;G  4/</t>
  </si>
  <si>
    <t>PS Total A&amp;G</t>
  </si>
  <si>
    <t>BOR  3/</t>
  </si>
  <si>
    <t>COE  3/</t>
  </si>
  <si>
    <t xml:space="preserve">Object Class    </t>
  </si>
  <si>
    <t>13/ Interest from Results of Operations Schedule 5</t>
  </si>
  <si>
    <t>12/  (C2L6*C2L9)+(C3L6*C3L9)+(C4L6*C4L9)+(C5L6*C5L9)</t>
  </si>
  <si>
    <t>11/  C5L4, Net Plant Investment Worksheet/C6L4, Net Plant Investment Worksheet</t>
  </si>
  <si>
    <t>10/  C4L4, Net Plant Investment Worksheet/C6L4, Net Plant Investment Worksheet</t>
  </si>
  <si>
    <t>9/  C3L4, Net Plant Investment Worksheet/C6L4, Net Plant Investment Worksheet</t>
  </si>
  <si>
    <t>8/  C2L4, Net Plant Investment Worksheet/C6L4, Net Plant Investment Worksheet</t>
  </si>
  <si>
    <t>7/  (C2L6*C2L7)+(C3L6*C3L7)+(C4L6*C4L7)+(C5L6*C5L7)</t>
  </si>
  <si>
    <t>6/  C5L3, Net Plant Investment Worksheet/C6L3, Net Plant Investment Worksheet</t>
  </si>
  <si>
    <t>5/  C4L3, Net Plant Investment Worksheet/C6L3, Net Plant Investment Worksheet</t>
  </si>
  <si>
    <t>4/  C3L3, Net Plant Investment Worksheet/C6L3, Net Plant Investment Worksheet</t>
  </si>
  <si>
    <t>3/  C2L3, Net Plant Investment Worksheet/C6L3, Net Plant Investment Worksheet</t>
  </si>
  <si>
    <t>2/   FY Historical Financial Data in Support of the Power Repayment Study for the P-SMBP, Schedule 33, 33A and ROOs Schedule 5</t>
  </si>
  <si>
    <t>1/   FY Historical Financial Data in Support of the Power Repayment Study for the P-SMBP, Schedules 21X and 21RX</t>
  </si>
  <si>
    <t>12/</t>
  </si>
  <si>
    <t>Weighted Gen. Composite Rate</t>
  </si>
  <si>
    <t>11/</t>
  </si>
  <si>
    <t>10/</t>
  </si>
  <si>
    <t>9/</t>
  </si>
  <si>
    <t>8/</t>
  </si>
  <si>
    <t>Generation Plant Factor</t>
  </si>
  <si>
    <t>7/</t>
  </si>
  <si>
    <t>Weighted Trans. Composite Rate</t>
  </si>
  <si>
    <t>6/</t>
  </si>
  <si>
    <t>5/</t>
  </si>
  <si>
    <t>4/</t>
  </si>
  <si>
    <t>3/</t>
  </si>
  <si>
    <t>Transmission Plant Factor</t>
  </si>
  <si>
    <t>L6/L3</t>
  </si>
  <si>
    <t>Average Interest Rate</t>
  </si>
  <si>
    <t>2/</t>
  </si>
  <si>
    <t>13/</t>
  </si>
  <si>
    <t>FY Interest</t>
  </si>
  <si>
    <t>Interest Expenses:</t>
  </si>
  <si>
    <t>1/</t>
  </si>
  <si>
    <t>FY Balances</t>
  </si>
  <si>
    <t>Long Term Debt:</t>
  </si>
  <si>
    <t xml:space="preserve"> Investment Worksheet</t>
  </si>
  <si>
    <t>7/ For Western-UGP, the portion of depreciation expense allocated to PS-ED SSCD is based on the ratio of SSCD plant-in-service to total plant in service, calculated on L8 of the Net Plant</t>
  </si>
  <si>
    <t>calculated on L6 of the Net Plant Investment Worksheet.  COE generation depreciation is COE total depreciation less transmission depreciation</t>
  </si>
  <si>
    <t xml:space="preserve">6/  For Western-UGP, Western-RMR and BOR the portion of depreciation expense allocated to PS-ED generation is based on the ratio of generation plant-in-service to total plant-in-service, </t>
  </si>
  <si>
    <t>plant-in-service, calculated on L7 of the Net Plant Investment Worksheet</t>
  </si>
  <si>
    <t xml:space="preserve">5/  For Western-UGP, Western-RMR, COE, and BOR the portion of depreciation expense allocated to PS-ED transmission is based on the ratio of transmission plant-in-service to total  </t>
  </si>
  <si>
    <t>4/  From data provided by BOR</t>
  </si>
  <si>
    <t>3/  FY Corps of Engineers Statement of Revenues and Expenses</t>
  </si>
  <si>
    <t>2/  FY RMCSR - Pick-Sloan Missouri River Basin Results of Operations, Schedule 4</t>
  </si>
  <si>
    <t>1/  FY UGPCSR - Pick-Sloan Missouri River Basin and UGPCSR - Ft. Peck Power System Results of Operations, Schedule 4</t>
  </si>
  <si>
    <t>PS-ED SSCD Depreciation  7/</t>
  </si>
  <si>
    <t>PS-ED Generation Depreciation  6/</t>
  </si>
  <si>
    <t>PS-ED Transmission Depreciation  5/</t>
  </si>
  <si>
    <t>PS Depreciation Expense</t>
  </si>
  <si>
    <t>Depreciation Worksheet</t>
  </si>
  <si>
    <t>13/  FY Historical Financial Data in Support of the Power Repayment Study for the P-SMBP, Schedule 17</t>
  </si>
  <si>
    <t>12/  FY Historical Financial Data in Support of the Power Repayment Study for the P-SMBP, Schedule 15</t>
  </si>
  <si>
    <t>11/  FY Corps of Engineers Financial Statements, Statement of Assets and Liabilities</t>
  </si>
  <si>
    <t>10/  FY RMCSR - Pick-Sloan Missouri River Basin Results of Operations, Schedule 4</t>
  </si>
  <si>
    <t>9/  FY UGPCSR - Pick-Sloan Missouri River Basin and UGPCSR - Ft. Peck Power System Results of Operations, Schedule 4</t>
  </si>
  <si>
    <t>8/  SSCD Plant-in-Service is based on a percentage of Watertown Operations Centers cost, based on FTE</t>
  </si>
  <si>
    <t>3/  FY Corps of Engineers Financial Statements, Electric and Power Multi-Purpose Plant in Service</t>
  </si>
  <si>
    <t>2/  FY RMCSR - Pick-Sloan Missouri River Basin Results of Operations, Schedule 1</t>
  </si>
  <si>
    <t>L5-L12</t>
  </si>
  <si>
    <t>PS-ED Net SSCD Plant</t>
  </si>
  <si>
    <t>L4-L11</t>
  </si>
  <si>
    <t>L4-L10</t>
  </si>
  <si>
    <t>PS-ED Net Generation Plant</t>
  </si>
  <si>
    <t>L3-L10</t>
  </si>
  <si>
    <t>L3-L9</t>
  </si>
  <si>
    <t>PS-ED Net Transmission Plant</t>
  </si>
  <si>
    <t>PS-ED SSCD Accumulated Depreciation</t>
  </si>
  <si>
    <t>L6*L9</t>
  </si>
  <si>
    <t>L9-L10</t>
  </si>
  <si>
    <t>PS-ED Gen. Accumulated Depreciation</t>
  </si>
  <si>
    <t>L7*L9</t>
  </si>
  <si>
    <t>PS-ED Trans. Accumulated Depreciation</t>
  </si>
  <si>
    <t>PS Accumulated Depreciation</t>
  </si>
  <si>
    <t>L5/L2</t>
  </si>
  <si>
    <t>SSCD Plant to Total Plant</t>
  </si>
  <si>
    <t>L3/L2</t>
  </si>
  <si>
    <t>Transmission Plant to Total Plant</t>
  </si>
  <si>
    <t>L4/L2</t>
  </si>
  <si>
    <t>Generation Plant to Total Plant</t>
  </si>
  <si>
    <t>PS-ED SSCD Plant-in-Service</t>
  </si>
  <si>
    <t>L2-L3</t>
  </si>
  <si>
    <t>PS-ED Generation Plant-in-Service</t>
  </si>
  <si>
    <t>PS-ED Transmission Plant-in-Service</t>
  </si>
  <si>
    <t>Total PS Plant-in-Service</t>
  </si>
  <si>
    <t>Regulation and Frequency Response Service from "Regulation and Frequency Response</t>
  </si>
  <si>
    <t>Western Regulation Revenue Requirement</t>
  </si>
  <si>
    <t>Rate for Regulation and Frequency Response</t>
  </si>
  <si>
    <t>REGULATION and FREQUENCY RESPONSE</t>
  </si>
  <si>
    <t>Cost of Purchases Required to Regulate for Intermittent Resources.</t>
  </si>
  <si>
    <t xml:space="preserve">(6) </t>
  </si>
  <si>
    <t xml:space="preserve">Corps Generation Net Plant is Total Electric Plant in Service less </t>
  </si>
  <si>
    <t xml:space="preserve">Determination of Pick-Sloan Missouri Basin Program, Eastern Division </t>
  </si>
  <si>
    <t xml:space="preserve">(4) </t>
  </si>
  <si>
    <t xml:space="preserve">     Total Regulation Revenue Requirement ($)</t>
  </si>
  <si>
    <t>(6)</t>
  </si>
  <si>
    <t>Regulation Revenue Requirement ($) - Purchases</t>
  </si>
  <si>
    <t>Regulation Revenue Requirement ($) - Capacity</t>
  </si>
  <si>
    <t>Capacity Used for Regulation (kW)</t>
  </si>
  <si>
    <t>L3/L4</t>
  </si>
  <si>
    <t>Cost/kW ($/kW)</t>
  </si>
  <si>
    <t>Plant Capacity (kW)</t>
  </si>
  <si>
    <t>L1*L2</t>
  </si>
  <si>
    <t>Annual Corps Generation Cost  ($)</t>
  </si>
  <si>
    <t>Corps Generation Net Plant Costs ($)</t>
  </si>
  <si>
    <t>Fixed Charge Rate</t>
  </si>
  <si>
    <t>Regulation and Frequency Response (Western's Costs)</t>
  </si>
  <si>
    <t xml:space="preserve">(2) </t>
  </si>
  <si>
    <t xml:space="preserve">(1) </t>
  </si>
  <si>
    <t>L1 + L6</t>
  </si>
  <si>
    <t>Total Regulation Revenue Rqmt with True-up</t>
  </si>
  <si>
    <t>L2 * L5</t>
  </si>
  <si>
    <t>L3 / L4</t>
  </si>
  <si>
    <t>Ratio WAUW Control Area to Total Control Area(s)</t>
  </si>
  <si>
    <t>Northwest Power Pool Reserve Sharing System.</t>
  </si>
  <si>
    <t>less total Corps Generation Plant depreciation.</t>
  </si>
  <si>
    <t>Generation Net Plant Costs include the total Corps Generation Plant-in-Service</t>
  </si>
  <si>
    <t xml:space="preserve">Determination of Pick-Sloan Missouri Basin Program, Eastern Division  </t>
  </si>
  <si>
    <t>Monthly Charge ($/kW-mo)</t>
  </si>
  <si>
    <t>L10*L5</t>
  </si>
  <si>
    <t>Annual Reserves Revenue Requirement</t>
  </si>
  <si>
    <t>L8*3% + L9*3%</t>
  </si>
  <si>
    <t>Capacity used for Reserves (kW) -- 3% Load + 3% Gen</t>
  </si>
  <si>
    <t>Maximum Generation in WAUW Control Area (kW)</t>
  </si>
  <si>
    <t>Western's Maximum Load in WAUW Control Area (kW)</t>
  </si>
  <si>
    <t>Prior Year True-Up</t>
  </si>
  <si>
    <t>Cost/kW ($/kW-Yr)</t>
  </si>
  <si>
    <t>RESERVES</t>
  </si>
  <si>
    <t>Rate for Reserves</t>
  </si>
  <si>
    <t>L11-L12+L13</t>
  </si>
  <si>
    <t>Criteria 6:  7 Factor Test</t>
  </si>
  <si>
    <t>Criteria 5:  DC Interconnection</t>
  </si>
  <si>
    <t>Criteria 4:  High Side of Transformer</t>
  </si>
  <si>
    <t>Criteria 3:  Control and Protection</t>
  </si>
  <si>
    <t>Criteria 2:  Interconnect Zones / Surrounding Entities</t>
  </si>
  <si>
    <t>Criteria 1:  Non-Radial above 60-kV / (b) Two or More Eligible Customers</t>
  </si>
  <si>
    <t xml:space="preserve"> The diagrams include CEII material and therefore require execution of a Non-Disclosure Agreement with Western Area Power Administration - Upper Great Plains Region.</t>
  </si>
  <si>
    <t xml:space="preserve">One-Line Diagrams showing these included facilities are available upon request. </t>
  </si>
  <si>
    <t>x</t>
  </si>
  <si>
    <t xml:space="preserve">230/115-kV transformer </t>
  </si>
  <si>
    <t>115-kV breakers 1062, 1262, 1362, 1386, 1462 and assoc switches</t>
  </si>
  <si>
    <t>230-kV breakers 2182, 2382, 2582, 2682, 2782, 2982, 3082 and assoc switches</t>
  </si>
  <si>
    <t>Oahe</t>
  </si>
  <si>
    <t>115-kV breakers 462, 562, 662, 762, 862 and assoc switches</t>
  </si>
  <si>
    <t>Gavins Point</t>
  </si>
  <si>
    <t>230/115-kV transformer</t>
  </si>
  <si>
    <t>230-kV breakers 3482, 3486, 3582, 3586, 3682, 3686, 3782, 3786, 3882, 3886, 3982, 3986, 4082, 4086, 4182, 4186 and assoc switches, switches 33xx</t>
  </si>
  <si>
    <t>115-kV breakers 962, 1162, 1166, 1362, 1366, 1462 and assoc switches</t>
  </si>
  <si>
    <t>Garrison</t>
  </si>
  <si>
    <t>115-kV breakers 1562, 1662, 1666, 1762, 1862, 1866, 1962 and assoc switches</t>
  </si>
  <si>
    <t>230-kV breakers 1182, 1186, 1982, 1986, 1282, 1286, 1382, 1386, 2182, 2186, 2282, 2286, 2382, 2386, 2482, 2486, 2682, 2686 and assoc breakers</t>
  </si>
  <si>
    <t>Fort Randall</t>
  </si>
  <si>
    <t>115/69-kV transformer KV7A</t>
  </si>
  <si>
    <t>230-kV breaker 1382 and associated switches</t>
  </si>
  <si>
    <t>115-kV breakers 1572, 1576, 1672, 1676 and assoc switches</t>
  </si>
  <si>
    <t>161-kV breaker 762, 772, 776 and assoc switches</t>
  </si>
  <si>
    <t>69-kV breaker 1142 and assoc. switches</t>
  </si>
  <si>
    <t>Fort Peck</t>
  </si>
  <si>
    <t>230-kV 1083, 1090, 7089, 4083, 4090</t>
  </si>
  <si>
    <t>Big Bend</t>
  </si>
  <si>
    <t>Corps Switchyard Facilities</t>
  </si>
  <si>
    <t>230-kV breakers 182, 282, 9182 and assoc switches</t>
  </si>
  <si>
    <t>YT</t>
  </si>
  <si>
    <t>Rocky Mountain Region Facilities</t>
  </si>
  <si>
    <t>E/W</t>
  </si>
  <si>
    <t>Miles City Converter Station</t>
  </si>
  <si>
    <t>multiplexer, channel bank, SCADA</t>
  </si>
  <si>
    <t>multiplexer</t>
  </si>
  <si>
    <t>Instrument Transformer</t>
  </si>
  <si>
    <t>Whately (Northern)</t>
  </si>
  <si>
    <t>comm, miltiplex, battery</t>
  </si>
  <si>
    <t>Verona</t>
  </si>
  <si>
    <t>fiber termination equipment</t>
  </si>
  <si>
    <t>meters to MDU</t>
  </si>
  <si>
    <t>land, steel structure, meter equipment</t>
  </si>
  <si>
    <t>antenna, meters for MDU</t>
  </si>
  <si>
    <t>MILES CITY SUB (BEFP)</t>
  </si>
  <si>
    <t>Mandan</t>
  </si>
  <si>
    <t>microwave, RTU</t>
  </si>
  <si>
    <t>RTU, SCADA</t>
  </si>
  <si>
    <t>meters NWMT NITS from Great Falls</t>
  </si>
  <si>
    <t>RTU, PTs</t>
  </si>
  <si>
    <t>Multiplexer, Termination Equiment</t>
  </si>
  <si>
    <t>radio, quarters, fence</t>
  </si>
  <si>
    <t>fiber, microwave, SCADA</t>
  </si>
  <si>
    <t>microwave, RTU, SCADA</t>
  </si>
  <si>
    <t>communications equipment</t>
  </si>
  <si>
    <t>meters for Central MT (Basin NITS)</t>
  </si>
  <si>
    <t>microwave alarm system</t>
  </si>
  <si>
    <t>Bison</t>
  </si>
  <si>
    <t>meters for NWMT NITS from Havre</t>
  </si>
  <si>
    <t>Communication Facilities</t>
  </si>
  <si>
    <t>Transmission-Related Generation Facilities</t>
  </si>
  <si>
    <t>Mobile Equipment</t>
  </si>
  <si>
    <t>Operation Centers</t>
  </si>
  <si>
    <t>O&amp;M Service &amp; Maintenance Centers</t>
  </si>
  <si>
    <t>115-kV switches 16x, 26x, 36x</t>
  </si>
  <si>
    <t>Vetal Tap</t>
  </si>
  <si>
    <t>2 customers from Tiber (Bureau of Reclamation and Tiber LLC)</t>
  </si>
  <si>
    <t>115-kV switches 163, 260, 261, 360, 361</t>
  </si>
  <si>
    <t>Tiber Tap</t>
  </si>
  <si>
    <t>115-kV switches 160, 161, 260, 261, 361</t>
  </si>
  <si>
    <t>Terry Tap</t>
  </si>
  <si>
    <t>115-kV switches 561, 560</t>
  </si>
  <si>
    <t>Shirley Tap</t>
  </si>
  <si>
    <t>115-kV switches 56x, 66x</t>
  </si>
  <si>
    <t>Pleasant Lake Tap</t>
  </si>
  <si>
    <t>115-kV switches 176x, 196x</t>
  </si>
  <si>
    <t>Penn Tap</t>
  </si>
  <si>
    <t>115-kV inerrupters and switches</t>
  </si>
  <si>
    <t>O'Neill</t>
  </si>
  <si>
    <t>115kV breakers 1362, 1562 and assoc switches</t>
  </si>
  <si>
    <t>Denbigh Tap</t>
  </si>
  <si>
    <t>345-kV breakers 4096, 4192 and assoc switches</t>
  </si>
  <si>
    <t>Charlie Creek</t>
  </si>
  <si>
    <t>Taps</t>
  </si>
  <si>
    <t>YELLOWTAIL-YELLOWTAIL (PACE)</t>
  </si>
  <si>
    <t>230-kV</t>
  </si>
  <si>
    <t>161-kV</t>
  </si>
  <si>
    <t>VERONA GREAT FALLS</t>
  </si>
  <si>
    <t>115-kV</t>
  </si>
  <si>
    <t>RAPID CITY-DRY CREEK</t>
  </si>
  <si>
    <t>HAVRE-VERONA</t>
  </si>
  <si>
    <t>69-kV</t>
  </si>
  <si>
    <t>FORT PECK-DAWSON #2</t>
  </si>
  <si>
    <t>FORT PECK-DAWSON #1</t>
  </si>
  <si>
    <t>CHARLIE CREEK - BEULAH</t>
  </si>
  <si>
    <t>CANYON FERRY - CANYON FERRY TAP</t>
  </si>
  <si>
    <t>Transmission Lines</t>
  </si>
  <si>
    <t>station service KX1A, KW1B and assoc switches</t>
  </si>
  <si>
    <t>115-kV breakers 162, 262 and assoc switches/ switches 361 and 861</t>
  </si>
  <si>
    <t>Woonsocket</t>
  </si>
  <si>
    <t>station service KW1A</t>
  </si>
  <si>
    <t>115-kV breakers 1362, 1562, 1662, 1762, 1862 and assoc switches/switches 1963, 1965</t>
  </si>
  <si>
    <t>Wolf Point</t>
  </si>
  <si>
    <t>capacitor PY10A, PY11A, switches 1160, 1161</t>
  </si>
  <si>
    <t>reactor KY10A</t>
  </si>
  <si>
    <t>115-kV breakers 162, 362, 462, 1062 and assoc switches / switches 661, 761</t>
  </si>
  <si>
    <t>Winner</t>
  </si>
  <si>
    <t>station service KW1B, KW2B and assoc switches</t>
  </si>
  <si>
    <t xml:space="preserve">230-kV breakers 182, 286, 382, 482, 486, 582, 686 and assoc switches </t>
  </si>
  <si>
    <t>Williston 2</t>
  </si>
  <si>
    <t>to MDU</t>
  </si>
  <si>
    <t>57-kV breakers 3152, 3252, 3352, 3452 and assoc switches</t>
  </si>
  <si>
    <t>115/57-kV transformers KY4B, switches 2465, 2469</t>
  </si>
  <si>
    <t>115-kV breakers 1262, 1362, 1462, 1562, 1662, 1762, 1866 and assoc switches</t>
  </si>
  <si>
    <t>Williston</t>
  </si>
  <si>
    <t>115-kV breakers 162, 262, and assoc switches / switch 361</t>
  </si>
  <si>
    <t>Wicksville</t>
  </si>
  <si>
    <t>reactor KW32A, breaker 3224 and assoc switches</t>
  </si>
  <si>
    <t>station service KWA, KWB switches 312x, 3311, 3511</t>
  </si>
  <si>
    <t>345/115-kV transformer KU1A, switches 2163, 2165</t>
  </si>
  <si>
    <t>115-kV breakers 2262, 2362, and assoc switches</t>
  </si>
  <si>
    <t>345-kV breakers 292, 296, 392, 396, 492, 496, 592, 596 and assoc switches</t>
  </si>
  <si>
    <t>White</t>
  </si>
  <si>
    <t>69 kV switches 151, 351</t>
  </si>
  <si>
    <t>Whately</t>
  </si>
  <si>
    <t>WH</t>
  </si>
  <si>
    <t>Station Service</t>
  </si>
  <si>
    <t>230-kV breakers 586, 682, 786, 882 and assoc switches</t>
  </si>
  <si>
    <t>Wessington Springs</t>
  </si>
  <si>
    <t>capacitor PY17A</t>
  </si>
  <si>
    <t>reactor KY17A, switches 176x</t>
  </si>
  <si>
    <t>115-kV breakers 1262, 1362 and assoc switches</t>
  </si>
  <si>
    <t>capacitor PY16A</t>
  </si>
  <si>
    <t>reactor KY16A, switches 166x</t>
  </si>
  <si>
    <t>station service KW1B, switches 121, 123</t>
  </si>
  <si>
    <t>230-kV switches 282, 283, 182, 183</t>
  </si>
  <si>
    <t>230-kV breakers 682, 782, 882 and assoc switches</t>
  </si>
  <si>
    <t>Watford City</t>
  </si>
  <si>
    <t>All Facilities and Equipment</t>
  </si>
  <si>
    <t>Watertown Static Var</t>
  </si>
  <si>
    <t>reactor KU3A</t>
  </si>
  <si>
    <t>345-kV breakers 7296, 7292, 7398 and assoc switches</t>
  </si>
  <si>
    <t>Watertown 2</t>
  </si>
  <si>
    <t>Two East River members served through 2752 (Codington-Clark and H-D)</t>
  </si>
  <si>
    <t>69 kV breaker 2752 and assoc switches</t>
  </si>
  <si>
    <t>Two East River members are served through KY3A (Codington-Clark and H-D)</t>
  </si>
  <si>
    <t>115/69 kV transformer KY3A</t>
  </si>
  <si>
    <t>13.2-kV switches 372x, 362x, 82x</t>
  </si>
  <si>
    <t>reactor KW1A, breaker 3122 and assoc switches</t>
  </si>
  <si>
    <t>station service KY3A, KHA, KHB, K1, K2 and assoc switches</t>
  </si>
  <si>
    <t>1762 - two customers MRES and NorthWestern Energy</t>
  </si>
  <si>
    <t>230/115-kV transformers KV2A, KV8A</t>
  </si>
  <si>
    <t>capacitor PV9A</t>
  </si>
  <si>
    <t>reactor KV9A</t>
  </si>
  <si>
    <t>230-kV breakers 182, 282, 382, 482, 582, 682, 882, 984, 1182, 9182 and assoc switches</t>
  </si>
  <si>
    <t>Watertown</t>
  </si>
  <si>
    <t>station service KX3A, KW9A and assoc switches</t>
  </si>
  <si>
    <t>230-kV switches 18x, 28x</t>
  </si>
  <si>
    <t>Washburn</t>
  </si>
  <si>
    <t>230-kV breakers 182, 282, 286 and assoc switches</t>
  </si>
  <si>
    <t>Ward</t>
  </si>
  <si>
    <t>station service KW1B, switch 821</t>
  </si>
  <si>
    <t>115-kV switches 16x, 26x, 36x, 461</t>
  </si>
  <si>
    <t>Wall</t>
  </si>
  <si>
    <t>230-kV switches 185 and 283</t>
  </si>
  <si>
    <t>230-kV breakers 382, 386, 482, 486 and assoc switches</t>
  </si>
  <si>
    <t>Virgil Fodness</t>
  </si>
  <si>
    <t>station service KW2A and switch 321</t>
  </si>
  <si>
    <t>2 customers (Minnkota Power and City of Valley City)</t>
  </si>
  <si>
    <t>115/69-kV transformer KY1A</t>
  </si>
  <si>
    <t>115-kV 162, 262, 362, 462, 562 and assoc switches</t>
  </si>
  <si>
    <t>Valley City</t>
  </si>
  <si>
    <t>station service KW3A and assoc switches</t>
  </si>
  <si>
    <t>115-kV breakers 1266, 1362, 1562, 1762 and assoc switches</t>
  </si>
  <si>
    <t>230/115-kV transformer KV3A</t>
  </si>
  <si>
    <t>230-kV breakers 382, 486, 582, 686 and assoc switches</t>
  </si>
  <si>
    <t>Utica Junction</t>
  </si>
  <si>
    <t>Station Service KZ1A and switches 351 and 751</t>
  </si>
  <si>
    <t>115-kV switches 16x, 26x, 361</t>
  </si>
  <si>
    <t>Tyndall</t>
  </si>
  <si>
    <t>2 customers (generator and Marias)</t>
  </si>
  <si>
    <t>115-kV switches 1260, 1261</t>
  </si>
  <si>
    <t>Tiber</t>
  </si>
  <si>
    <t>Three East River members served through 1152 (Whetstone, Lake Region, and Traverse)</t>
  </si>
  <si>
    <t>69 kV breaker 1152 and assoc. switches</t>
  </si>
  <si>
    <t>Four East River members served through KY1A (Whetstone, Lake Region, Traverse, and Codington-Clark)</t>
  </si>
  <si>
    <t>115/69 kV transformer KY1A</t>
  </si>
  <si>
    <t>station service KZ1A, switch 1351</t>
  </si>
  <si>
    <t xml:space="preserve">115-kV breakers 262, 362, 462, 562, 762, and assoc switches , switch 163 </t>
  </si>
  <si>
    <t>Summit</t>
  </si>
  <si>
    <t>Reactor KV3A, breaker 384 and assoc. switches</t>
  </si>
  <si>
    <t>Stegall</t>
  </si>
  <si>
    <t>to NIPCO and Wisdom Sub</t>
  </si>
  <si>
    <t>Spencer</t>
  </si>
  <si>
    <r>
      <t>115-kV breakers 162, 262, 362, 462, 562, 662</t>
    </r>
    <r>
      <rPr>
        <sz val="11"/>
        <rFont val="Calibri"/>
        <family val="2"/>
        <scheme val="minor"/>
      </rPr>
      <t xml:space="preserve">, 762, </t>
    </r>
    <r>
      <rPr>
        <sz val="11"/>
        <color theme="1"/>
        <rFont val="Calibri"/>
        <family val="2"/>
        <scheme val="minor"/>
      </rPr>
      <t>966, 7162 and assoc switches</t>
    </r>
  </si>
  <si>
    <t>station service KW33A, KW53A, KZ1A, switches 33xx, 53xx, 1851</t>
  </si>
  <si>
    <t>breakers 3124, 5124 and assoc switches</t>
  </si>
  <si>
    <t>reactors KW31A, KW51A</t>
  </si>
  <si>
    <t>230/115-kV transformers KV3A, KV5A</t>
  </si>
  <si>
    <t>230-kV breakers 2182, 2282, 2382, 2482, 2582, 2682, 2782, 9182 and assoc switches</t>
  </si>
  <si>
    <t>Sioux Falls</t>
  </si>
  <si>
    <t>station service K1, K2 and assoc switches</t>
  </si>
  <si>
    <t>reactors KW10A, KW10B, breakers 5522, 5622 and assoc switches</t>
  </si>
  <si>
    <t>230-kV breakers 7382, 7482 and assoc switches</t>
  </si>
  <si>
    <t>345/230-kV transformers KU1A, KU1B, switches 8091, 8081, 8291, 8281</t>
  </si>
  <si>
    <t>reactor KU6A</t>
  </si>
  <si>
    <t>345-kV breakers 8498, 8592, 8692, 8696 and assoc switches</t>
  </si>
  <si>
    <t>Sioux City 2</t>
  </si>
  <si>
    <t>to NIPCO (looped) and MEC</t>
  </si>
  <si>
    <t>69-kV breakers 2156, 2352, 2852, 2952, 3052, 3152 and assoc switches</t>
  </si>
  <si>
    <t>station service KW1B, KW1C, switches 502x, 512x, 522x</t>
  </si>
  <si>
    <t>reactors KW53A, KW54A, breakers 5324, 5424 and assoc switches</t>
  </si>
  <si>
    <t>161-kV breakers 1062, 1162, 1262, 1362, 1562, 1662, 8162</t>
  </si>
  <si>
    <t>230/161-kV transformers KV1A and KV5A</t>
  </si>
  <si>
    <t>230-kV breakers 182, 282, 382, 482, 582, 682, 9182 and assoc switches, switch 7283</t>
  </si>
  <si>
    <t>Sioux City</t>
  </si>
  <si>
    <t>SC</t>
  </si>
  <si>
    <t>230-kV breakers 482, switches 481, 383, 281, 183</t>
  </si>
  <si>
    <t>station service KW2A and assoc. switches</t>
  </si>
  <si>
    <t>reactor KW3A, breaker 3124 and assoc switches</t>
  </si>
  <si>
    <r>
      <t xml:space="preserve">115-kV breakers 1062, </t>
    </r>
    <r>
      <rPr>
        <sz val="11"/>
        <color theme="1"/>
        <rFont val="Calibri"/>
        <family val="2"/>
        <scheme val="minor"/>
      </rPr>
      <t>1362, 1462 and assoc. switches, switches 1263, 1265</t>
    </r>
  </si>
  <si>
    <t>Shelby 2</t>
  </si>
  <si>
    <t>Station Service KX2A, KW1A and assoc. switches and equipment</t>
  </si>
  <si>
    <t>reactor KY2A</t>
  </si>
  <si>
    <t>capacitor PY8A</t>
  </si>
  <si>
    <t>115-kV breakers 1262, 1362, 1462, 1566, 1662, 1864 and assoc switches</t>
  </si>
  <si>
    <t>Rugby</t>
  </si>
  <si>
    <t>station service KW1A, switches 521, 523</t>
  </si>
  <si>
    <t>115-kV switches 260, 261, 160, 161</t>
  </si>
  <si>
    <t>Rudyard</t>
  </si>
  <si>
    <t>115-kV breaker 1162 and assoc switches</t>
  </si>
  <si>
    <t>Rolla</t>
  </si>
  <si>
    <t>station service KW20A, KW43A KW42A, switches 202x, 422x, 432x, 431x</t>
  </si>
  <si>
    <t>capacitors PY6A, PY21A</t>
  </si>
  <si>
    <t>reactors KY10A, KY21A</t>
  </si>
  <si>
    <t>115-kV breakers 162, 262, 362, 462, 562, 664, 766, 862, 2164 and assoc switches</t>
  </si>
  <si>
    <t>Rapid City</t>
  </si>
  <si>
    <t>Station Service KW1D, KW1E, KW1F and assoc switches</t>
  </si>
  <si>
    <t>One East River member and two irrigation districts served through KY2A and 1252 (Oahe, Grey Goose Irrigation and Crow Creek Irrigation)</t>
  </si>
  <si>
    <t>69kV breaker 1252 and assoc breakers</t>
  </si>
  <si>
    <t>station service KW1A, KW2A, KW1B, switches 271x, 281x, 302x</t>
  </si>
  <si>
    <t>115-kV switches 563, 565, 761</t>
  </si>
  <si>
    <t>115-kV breakers 162, 362, 662, 862 and assoc switches</t>
  </si>
  <si>
    <t>Pierre</t>
  </si>
  <si>
    <t>station service KW32A, KW31A and assoc switches</t>
  </si>
  <si>
    <t>115-kV breakers 1462, 1562, 1762, 1862 and assoc switches</t>
  </si>
  <si>
    <t>Philip</t>
  </si>
  <si>
    <t>230-kV breakers IH278, IH296 and assoc switches</t>
  </si>
  <si>
    <t>Pace Yellowtail</t>
  </si>
  <si>
    <t>PY</t>
  </si>
  <si>
    <t>Station Service KW1B</t>
  </si>
  <si>
    <t>2 customers: Buffalo Rapids Irrigation and Tongue River Electric</t>
  </si>
  <si>
    <t>69kV breaker 452 and assoc switches</t>
  </si>
  <si>
    <t>115-kV breakers 162, 262, 362 and assoc switches</t>
  </si>
  <si>
    <t>O'Fallon Creek</t>
  </si>
  <si>
    <t>Station Service KW1A and assoc equipment</t>
  </si>
  <si>
    <t>2 customers: Butte Electric and West River</t>
  </si>
  <si>
    <t>115-kV switches 116x, 1262, 136x</t>
  </si>
  <si>
    <t>Newell</t>
  </si>
  <si>
    <t>station service KW1A, KW1B and assoc switches</t>
  </si>
  <si>
    <t>reactor KW45A, KW40A, KW41A, KW42A</t>
  </si>
  <si>
    <t>13.8-kV breaker 4522, 4022, 4122, 4222 and assoc switches</t>
  </si>
  <si>
    <t>115-kV breakers 1262, 1362, 1462, 1562, 1662, 1866, 8162, 8262 and assoc switches</t>
  </si>
  <si>
    <t>230/115-kV transformers KV2A, KV1A</t>
  </si>
  <si>
    <t>reactor KV3A, KV4A</t>
  </si>
  <si>
    <t>230-kV breakers 282, 382, 384, 484, 582, 682, 782, 882, 986, 9182, 9282 and assoc switches</t>
  </si>
  <si>
    <t>New Underwood</t>
  </si>
  <si>
    <t>Nelson Tap</t>
  </si>
  <si>
    <t>One East River member and one municipal customer served through KY1A and East River 1952 (Central and City of Plankinton)</t>
  </si>
  <si>
    <t>station service KZ1A and assoc switches</t>
  </si>
  <si>
    <t>115-kV breakers 162, 262 and assoc switches</t>
  </si>
  <si>
    <t>Mount Vernon</t>
  </si>
  <si>
    <t>station service KW1B and switches 512x</t>
  </si>
  <si>
    <t>115-kV breakers 1162, 1462, 1562, 1762 and assoc switches</t>
  </si>
  <si>
    <t>230/115-kV transformer KV1A</t>
  </si>
  <si>
    <t>230-kV breakers 182, 382, 482, 582 and assoc switches</t>
  </si>
  <si>
    <t>Morris</t>
  </si>
  <si>
    <t>station service KX2A, KX1A and switches 243x, 253x</t>
  </si>
  <si>
    <t>115-kV breakers 764, 3064, 3164 and assoc. switches</t>
  </si>
  <si>
    <t>capacitors PY30A, PY31A</t>
  </si>
  <si>
    <t>reactors KY30A, KY31A, KY7A</t>
  </si>
  <si>
    <t>115-kV breakers 162, 262, 462 and assoc. switches, switches 863, 865</t>
  </si>
  <si>
    <t>Mission</t>
  </si>
  <si>
    <t>Miles City 3</t>
  </si>
  <si>
    <t>13.8-kV SS to Miles City DC Converter Station</t>
  </si>
  <si>
    <t>station service K2, K1 and assoc switches</t>
  </si>
  <si>
    <t>reactor KW7A, breaker 724 and assoc switches</t>
  </si>
  <si>
    <t>115-kV breakers 1362, 1462, 1662 and assoc. switches, switches 1161 and 1165</t>
  </si>
  <si>
    <t>230-kV breakers 382, 386, 482, 582 and assoc. switches and switch 783</t>
  </si>
  <si>
    <t>Miles City 2</t>
  </si>
  <si>
    <t>2 customers (MDU, Kinsey Irrigation)</t>
  </si>
  <si>
    <t>57-kV breaker 152 and assoc. switches</t>
  </si>
  <si>
    <t>Miles City</t>
  </si>
  <si>
    <t>station service KW20A, switches 2031, 2011, 3011</t>
  </si>
  <si>
    <t>115-kV switches 16x and 26x / switch 361</t>
  </si>
  <si>
    <t>Midland</t>
  </si>
  <si>
    <t>station service KW30A, KW31A and assoc switches</t>
  </si>
  <si>
    <t>reactors KY19A, KY20A</t>
  </si>
  <si>
    <t>capacitors PY19A, PY20A</t>
  </si>
  <si>
    <t>115-kV breakers 1362, 1462, 1562, 1662, 1762, 1964, 2064 and assoc switches</t>
  </si>
  <si>
    <t>230-kV breakers 182, 282, 582 and assoc. switches</t>
  </si>
  <si>
    <t>Maurine</t>
  </si>
  <si>
    <t>station service KW1A and switch 2021</t>
  </si>
  <si>
    <t>115-kV switches 163, 261, 361, 360, 961</t>
  </si>
  <si>
    <t>Martin</t>
  </si>
  <si>
    <t>station service KW3B and assoc switches</t>
  </si>
  <si>
    <t>115-kV breakers 1266, 1362, 1562 and assoc. switches</t>
  </si>
  <si>
    <t>NWPS line to Mitchell is Networked</t>
  </si>
  <si>
    <t>230-kV breakers 382, 582, 686 and assoc. switches</t>
  </si>
  <si>
    <t>Letcher</t>
  </si>
  <si>
    <t>station service KW3B and switch 1021</t>
  </si>
  <si>
    <t>69-kV breakers 444, 544 and assoc switches / switch 143</t>
  </si>
  <si>
    <t>115/69-kV transformer KY1A, switches 161, 162</t>
  </si>
  <si>
    <t>capacitor PZ4A, breaker 744 and assoc. switches</t>
  </si>
  <si>
    <t>115-kV breakers 262, 362, 462, 562 and assoc. switches</t>
  </si>
  <si>
    <t>Leeds</t>
  </si>
  <si>
    <t>station service KW1A, switches 825, 921</t>
  </si>
  <si>
    <t>115/69-kV transformer KY1A, switches 362, 363</t>
  </si>
  <si>
    <t>115-kV breaker 162 and assoc switches</t>
  </si>
  <si>
    <t>Lakota</t>
  </si>
  <si>
    <t>station service KY1A, switch 3163, KX3A and assoc. switches</t>
  </si>
  <si>
    <t>Capacitor PY2A, 115-kV breaker 264 and assoc. switches</t>
  </si>
  <si>
    <t>115-kV breakers 162, 166, 366, 462 and assoc. switches</t>
  </si>
  <si>
    <t>Killdeer</t>
  </si>
  <si>
    <t>reactor KW26A, breaker 2622 and assoc. switches</t>
  </si>
  <si>
    <t>station service KW4B, wiches 242x, 252x 302x</t>
  </si>
  <si>
    <t>station service KWA, KWB switches 222x, 232x</t>
  </si>
  <si>
    <t>reactor KW21A, breaker 2122 and assoc. switches</t>
  </si>
  <si>
    <t>230/115-kV transformers KU3A, KU6A</t>
  </si>
  <si>
    <t>reactors KY20A, KY19A, KY7A</t>
  </si>
  <si>
    <t>capacitors PY20A, PY19A</t>
  </si>
  <si>
    <t>not 662 - to OTP N.O.</t>
  </si>
  <si>
    <t>115-kV breakers 162, 262, 362, 462, 562, 762, 1864, 1964, 2064 and assoc switches</t>
  </si>
  <si>
    <t>230-kV breakers 3182, 3282, 3382, 3482, 3582, 3682, 3782, 3882, 3982, 9182 and assoc switches</t>
  </si>
  <si>
    <t>Jamestown</t>
  </si>
  <si>
    <t>115-kV breakers 1062, 1162, 1362, and assoc. switches, switches 126x, 1761</t>
  </si>
  <si>
    <t>station service KW1C, KW1D and assoc. switches</t>
  </si>
  <si>
    <t>reactors KW1A, KW3A, breakers 132, 332 and assoc. switches</t>
  </si>
  <si>
    <t>230/115-kV transformers KV1A</t>
  </si>
  <si>
    <t>230-kV breakers 582, 586, 782, 786, 882 and assoc. switches, switches 181, 281</t>
  </si>
  <si>
    <t>Huron</t>
  </si>
  <si>
    <t>230-kV breakers 186, 386, 482 and assoc. switches</t>
  </si>
  <si>
    <t>Hilken</t>
  </si>
  <si>
    <t>station service KW1E, KW2A, switches 921, 221, 223</t>
  </si>
  <si>
    <t>reactor KW1A</t>
  </si>
  <si>
    <t>12.47-kv breaker 522 and assoc switches</t>
  </si>
  <si>
    <t xml:space="preserve">161/115-kV transformer KZ1A </t>
  </si>
  <si>
    <t>Hill County Coop and Tiber LLC</t>
  </si>
  <si>
    <t>115-kV breaker 1362, 1462, 1562, 1662 and assoc. switches</t>
  </si>
  <si>
    <t>161-kV breakers 162, 262, 362 and assoc. switches</t>
  </si>
  <si>
    <t>Havre</t>
  </si>
  <si>
    <t>NWPS line is networked and included</t>
  </si>
  <si>
    <t>69-kV breaker 1152 and assoc. switches</t>
  </si>
  <si>
    <t xml:space="preserve">115/69-kV transformer KY2A </t>
  </si>
  <si>
    <t>station service KZ1A and KW2A</t>
  </si>
  <si>
    <t>Two East River members served through KY1A (Lake Region, Northern)</t>
  </si>
  <si>
    <t xml:space="preserve">115/69-kV transformer KY1A </t>
  </si>
  <si>
    <t>115-kV switches 16x, 126x</t>
  </si>
  <si>
    <t>115-kV  breakers 262, 362, 462, 562, 862, 966 and assoc. switches / switches 16x</t>
  </si>
  <si>
    <t>Groton</t>
  </si>
  <si>
    <t>station service KW1A and switch 521</t>
  </si>
  <si>
    <t>115-kV breakers 162, 262, 762 and assoc. switches</t>
  </si>
  <si>
    <t>Gregory</t>
  </si>
  <si>
    <t>station service KW1A and switch 221</t>
  </si>
  <si>
    <t>161-kV breaker 162 and assoc switchers</t>
  </si>
  <si>
    <t>230/161-kV transformer KV1A</t>
  </si>
  <si>
    <t>in NWMT Great Falls Sub</t>
  </si>
  <si>
    <t>230 kV switch 26B</t>
  </si>
  <si>
    <t>230-kV breakers 230/99, 230/100, 230/22, 230/23 and assoc. switches</t>
  </si>
  <si>
    <t>Great Falls</t>
  </si>
  <si>
    <t xml:space="preserve">station service KW50A, KW51A and assoc switches </t>
  </si>
  <si>
    <t>reactors KY25A, KY26A</t>
  </si>
  <si>
    <t>capacitors PY25A, PY26A, breakers 2564, 2664 and assoc. switches</t>
  </si>
  <si>
    <t>115-kV switches 246x, 296x</t>
  </si>
  <si>
    <t>115-kV breakers 2062, 2262, 2366, 2762, 3162, 8162 and assoc. switches</t>
  </si>
  <si>
    <t>13.8-kV breakers 5424, 5524, 5624, 5724 with assoc. switches and switches 5121, 5123</t>
  </si>
  <si>
    <t>reactors KW3A, KW54A, KW55A, KW56A, KW57A</t>
  </si>
  <si>
    <t>230/115-kV transformers KV3A, KV8A</t>
  </si>
  <si>
    <t>reactors KV1A, KV11A</t>
  </si>
  <si>
    <t>capacitors PV1A, PV11A</t>
  </si>
  <si>
    <t>230-kV breakers 184, 282, 382, 486, 582, 682, 782, 882, 1082, 1184, 9182 and assoc. switches</t>
  </si>
  <si>
    <t>Granite Falls</t>
  </si>
  <si>
    <t>station service KHA, KHB and assoc switches</t>
  </si>
  <si>
    <t>reactors KW2A, breakers 6022 and assoc. switches</t>
  </si>
  <si>
    <t>345/230-kV transformers KU1A, KU1B and switch 293</t>
  </si>
  <si>
    <t>reactors KW1B, KW1A, breakers 5122, 5022 and assoc. switches</t>
  </si>
  <si>
    <t>reactor KU4A, switch 1098</t>
  </si>
  <si>
    <t>345-kV breakers 1092, 1192, 1196, 1292, 1596, 1592, 1692, 1796 and assoc. switches</t>
  </si>
  <si>
    <t>Grand Island</t>
  </si>
  <si>
    <t>capacitors PZ3A, PZ3B, switches 335x, 345x</t>
  </si>
  <si>
    <t>2452 to MPC, 2552 to NSP</t>
  </si>
  <si>
    <t>69-kV breakers 2252, 2352, 2452, 2552 and assoc. switches / switches 2151, 2153</t>
  </si>
  <si>
    <t>115/69-kV transformer KY2B, switch 3261 and 3259</t>
  </si>
  <si>
    <t>115-kV breakers 1462, 1562, 1662, 1862, 1962 and assoc. switches</t>
  </si>
  <si>
    <t>station service KW41A, KW42A and associated switches</t>
  </si>
  <si>
    <t>reactor KW43A, breaker 4324 and assoc. switches</t>
  </si>
  <si>
    <t>230-kV breakers 286, 382, 486 and associated switches / switches 183 and 580</t>
  </si>
  <si>
    <t>Grand Forks</t>
  </si>
  <si>
    <t>2 customers - MDU and Lower Yellowstone</t>
  </si>
  <si>
    <t>57-kV breaker 342 and assoc. switches</t>
  </si>
  <si>
    <t>115/57-kV transformer KY1A</t>
  </si>
  <si>
    <t>115-kV switch 362</t>
  </si>
  <si>
    <t>Glendive</t>
  </si>
  <si>
    <t>station service KW1D, KW1C, switches 662x, 6611, 6311, 632x</t>
  </si>
  <si>
    <t>capacitor PW3A</t>
  </si>
  <si>
    <t>reactor KW3A, breaker 6522 and assoc. switches</t>
  </si>
  <si>
    <t>capacitor PW2A</t>
  </si>
  <si>
    <t>reactors KW2A, KW2B, breakers 6422, 6822 and assoc. switches</t>
  </si>
  <si>
    <t>345/230-kV transformers KU1A, KU1B and 345-kV switches 2391, 2491</t>
  </si>
  <si>
    <t>reactor KU4A, switch 3991</t>
  </si>
  <si>
    <t>345-kV breakers 3392, 3396 and assoc. switches</t>
  </si>
  <si>
    <t>Fort Thompson 2</t>
  </si>
  <si>
    <r>
      <t xml:space="preserve">69-kV breakers </t>
    </r>
    <r>
      <rPr>
        <sz val="11"/>
        <color theme="1"/>
        <rFont val="Calibri"/>
        <family val="2"/>
        <scheme val="minor"/>
      </rPr>
      <t xml:space="preserve"> 4352</t>
    </r>
  </si>
  <si>
    <t>13.8-kV switches 121, 221, 253, 153, 6323, 6321, 6022, 3121, 3221</t>
  </si>
  <si>
    <t>230/69-kV transformers KV1B, KV1A</t>
  </si>
  <si>
    <t>230-kV switches 181, 281, 381, 2583, 2683</t>
  </si>
  <si>
    <t>230-kV breakers 582, 586, 682, 782, 786, 882, 1182, 1186, 1282, 1382, 1386, 1482, 1582, 1586, 1682, 1782, 1786, 1882, 2382, 2386, 2482 and assoc. switches</t>
  </si>
  <si>
    <t>Fort Thompson</t>
  </si>
  <si>
    <t>69-kV switches 353, 355</t>
  </si>
  <si>
    <t>115/69-kV transformer KY1A, switches 126x</t>
  </si>
  <si>
    <t>station service KW9A, switches 92x</t>
  </si>
  <si>
    <t>capacitor PY7A</t>
  </si>
  <si>
    <t>115-kV breakers 1162, 1362, 1462, 1562, 1764 and assoc switches</t>
  </si>
  <si>
    <t>Forman</t>
  </si>
  <si>
    <t>One East River member, two municipal customers and Basin generation served through 2152  (Sioux Valley Energy, City of Colman, and City of Madison)</t>
  </si>
  <si>
    <t>69-kV breaker 2152 and assoc. switches</t>
  </si>
  <si>
    <t>One East River member, two municipal customers and Basin generation served through KY1A  (Sioux Valley Energy, City of Colman, and City of Madison)</t>
  </si>
  <si>
    <t>station service KZ1A, KW1C switches 302x, 205x, 401x</t>
  </si>
  <si>
    <t>capacitor PY3A</t>
  </si>
  <si>
    <t>115-kV breakers 1162, 1262, 1362, 1662 and assoc. switches</t>
  </si>
  <si>
    <t>Flandreau</t>
  </si>
  <si>
    <t>SVC and associated equipment</t>
  </si>
  <si>
    <t>reactors KW6A, KW7A, KW8A</t>
  </si>
  <si>
    <t>13.2-kV breakers 4122, 4322, 4622, 4722, 4822 and assoc. switches</t>
  </si>
  <si>
    <t>station service KY4A, KSB, KSA, switches 5447, 552x</t>
  </si>
  <si>
    <t>to Minnkota</t>
  </si>
  <si>
    <t>69-kV switches 315x, 335x, 345x</t>
  </si>
  <si>
    <t>69-kV breakers 3552, 3652 and assoc switches</t>
  </si>
  <si>
    <t>115/69-kV transformers KY3A and KY3B</t>
  </si>
  <si>
    <t>230/115-kV transformers KV1A, KV2A</t>
  </si>
  <si>
    <t>capacitors PY14A, PY14B, PY14C</t>
  </si>
  <si>
    <t>115-kV switch 5461</t>
  </si>
  <si>
    <t>115-kV breakers 1162, 1262, 1362, 1462, 1662, 1862, 1962, 2362, 2462, 2764, 2864, 2964 and asscoc switches</t>
  </si>
  <si>
    <t>230-kV breakers 182, 282, 382, 582, 682, 782, 882, 9182 and assoc. switches</t>
  </si>
  <si>
    <t>Fargo</t>
  </si>
  <si>
    <t>115-kV switches 16x and 26x</t>
  </si>
  <si>
    <t>Faith</t>
  </si>
  <si>
    <t>transformer KY20A for station service, switches 2011, 2061</t>
  </si>
  <si>
    <t>115-kV breakers 162, 262, 362, 462 and assoc. switches</t>
  </si>
  <si>
    <t>Fairview West</t>
  </si>
  <si>
    <t>station service KHA</t>
  </si>
  <si>
    <t>161-kV breakers 162, 166, 262, 362, 366, 462, 562, 662 and assoc. switches</t>
  </si>
  <si>
    <t>Exira</t>
  </si>
  <si>
    <t>Enderlin Tap</t>
  </si>
  <si>
    <t>115-kV breakers 262, 362, 462 and assoc switches</t>
  </si>
  <si>
    <t>Elliot</t>
  </si>
  <si>
    <t>station service KY22A, switches 2261, 2221</t>
  </si>
  <si>
    <t xml:space="preserve">115-kV breakers 1162, 1262, 1462 and assoc switches </t>
  </si>
  <si>
    <t>Elk Creek</t>
  </si>
  <si>
    <t>capacitor KW31A, breaker 3124 and assoc. switches</t>
  </si>
  <si>
    <t>69-kV breaker 1352 and assoc. switches</t>
  </si>
  <si>
    <t>115/69-kV transformer KY6A</t>
  </si>
  <si>
    <t xml:space="preserve">115-kV breakers 462, 562, 662, 762 and assoc. switches </t>
  </si>
  <si>
    <t>Edgeley</t>
  </si>
  <si>
    <t>Station Service KW1A</t>
  </si>
  <si>
    <t>115-kV breakers 162, 362 and assoc. switches / switch 763</t>
  </si>
  <si>
    <t>Eagle Butte</t>
  </si>
  <si>
    <t>warehouse and maintenance buildings</t>
  </si>
  <si>
    <t>transformers KX3B, KW4B and assoc. switches</t>
  </si>
  <si>
    <t>station service KX3A and KW4A and assoc. switches</t>
  </si>
  <si>
    <t>capacitors PX5A, PX5B and assoc. switches</t>
  </si>
  <si>
    <t>41.8-kV breaker 1042 and assoc. switches</t>
  </si>
  <si>
    <t>capacitors and maintenance building</t>
  </si>
  <si>
    <t>50 percent of 115/41.8-kV transformer KY1A</t>
  </si>
  <si>
    <t>115-kV switches 361, 365</t>
  </si>
  <si>
    <t>115-kV breakers 162, 262, 462, 562, 662, 2062 and assoc. switches</t>
  </si>
  <si>
    <t>Devils Lake</t>
  </si>
  <si>
    <t>station service KW30B, KW20C and assoc. switches</t>
  </si>
  <si>
    <t>reactors KZ27A, KZ22A</t>
  </si>
  <si>
    <t>capacitors PZ27A, PZ22A</t>
  </si>
  <si>
    <t>69-kV breakers 2156, 2254, 2352, 2452, 2652, 2754, 2952, 5152 and assoc. switches</t>
  </si>
  <si>
    <t>230/69-kV transformers KV2A and KV3A</t>
  </si>
  <si>
    <t>reactor KW30A and assoc. switches</t>
  </si>
  <si>
    <t>230-kV breakers 186, 282, 382, 386 and assoc. switches</t>
  </si>
  <si>
    <t>161-kV breakers 1362, 1566, 1662 and assoc. switches / switches 1461, 1465</t>
  </si>
  <si>
    <t>Denison</t>
  </si>
  <si>
    <t>reactors KZ1A, KZ2A, KZ3A, breakers 3122, 3222, 3322 and assoc. switches</t>
  </si>
  <si>
    <t>station service KZ2B, KW2B and assoc. switches</t>
  </si>
  <si>
    <t>reactor KY8A</t>
  </si>
  <si>
    <t>capacitors PY7A, PY8A</t>
  </si>
  <si>
    <t>230/115-kV transformer KU5A</t>
  </si>
  <si>
    <t>230-kV breakers 2282, 2382, 2482, 2582, 2682 and assoc switches</t>
  </si>
  <si>
    <t>115-kV breakers 162, 262, 362, 462, 662, 762, 862 and assoc. switches</t>
  </si>
  <si>
    <t>Dawson County</t>
  </si>
  <si>
    <t>reactor KZ2A, 69-kV breaker 2152 and assoc. switches</t>
  </si>
  <si>
    <t>230/69/12.47-kV transformer KV1A</t>
  </si>
  <si>
    <t>reactor KW1B and assoc. switches</t>
  </si>
  <si>
    <t>230-kV breakers 182, 382, 482 and assoc. switches</t>
  </si>
  <si>
    <t>Custer</t>
  </si>
  <si>
    <t>two customers (Oreg Generation and Basin Generation)</t>
  </si>
  <si>
    <t>Culbertson East</t>
  </si>
  <si>
    <t>phase shifter KV8A</t>
  </si>
  <si>
    <t>230-kV switches 981, 983, 985, 987, 989, 990</t>
  </si>
  <si>
    <t>to NWMT</t>
  </si>
  <si>
    <t>230-kV breakers 582, 586, 786, 882 and assoc. switches</t>
  </si>
  <si>
    <t>Crossover</t>
  </si>
  <si>
    <t>station service KW3A, KW6A, Breakers 323, 623 and assoc. switches</t>
  </si>
  <si>
    <t>69-kV breakers 2252, 2352, 2456 and assoc. switches</t>
  </si>
  <si>
    <t>capacitors PZ21A and PY9A</t>
  </si>
  <si>
    <t>161/69-kV transformer KY3A</t>
  </si>
  <si>
    <t>161 kV breakers 162, 262, 362, 466, 562, 662, 762, 964, 8161, 8262 and assoc. switches</t>
  </si>
  <si>
    <t>Creston</t>
  </si>
  <si>
    <t>station service KW30A, switch 3023</t>
  </si>
  <si>
    <t>115-kV breaker 1162, 1362, 1452, and assoc. switches / switches 1263, 1265</t>
  </si>
  <si>
    <t>reactor KW31A, breaker 3124, switch 3123</t>
  </si>
  <si>
    <t>Conrad</t>
  </si>
  <si>
    <t>station service KX9A, switches 94x</t>
  </si>
  <si>
    <t>reactor KY17A</t>
  </si>
  <si>
    <t>capacitors PY17A, PY18A</t>
  </si>
  <si>
    <r>
      <t xml:space="preserve">115-kV breakers </t>
    </r>
    <r>
      <rPr>
        <sz val="11"/>
        <color theme="1"/>
        <rFont val="Calibri"/>
        <family val="2"/>
        <scheme val="minor"/>
      </rPr>
      <t>1462, 1562, 1666, 1764, 1864 and assoc. switches</t>
    </r>
  </si>
  <si>
    <t>Circle</t>
  </si>
  <si>
    <t>station service KW9A and assoc. switches</t>
  </si>
  <si>
    <t>capacitor PX3A</t>
  </si>
  <si>
    <t>115-kV breakers 262, 362 and assoc. switches, switch 161</t>
  </si>
  <si>
    <t>Carrington</t>
  </si>
  <si>
    <t>CA</t>
  </si>
  <si>
    <t>station service KW1A, KW3A and assoc. switches</t>
  </si>
  <si>
    <t>Two East River members (Coddington Clark and Kingsbury)</t>
  </si>
  <si>
    <t>230-kV breakers 182, 382, 486 and assoc. switches</t>
  </si>
  <si>
    <t>Carpenter</t>
  </si>
  <si>
    <t>100-kV breakers 162, 262, 266, 362, 366 and assoc. switches</t>
  </si>
  <si>
    <t>Canyon Ferry</t>
  </si>
  <si>
    <t>69-kV switches 1751, 1753</t>
  </si>
  <si>
    <t>Cando Tap</t>
  </si>
  <si>
    <t>CD</t>
  </si>
  <si>
    <t>One East River member and two municipal customers served through 1052 (Sioux Valley Energy, City of White, and City of Volga)</t>
  </si>
  <si>
    <t>69 kV breaker 1052 and assoc. switches</t>
  </si>
  <si>
    <t>One East River member and two municipal customers served through KY1A (Sioux Valley Energy, City of White, and City of Volga)</t>
  </si>
  <si>
    <t>115 kV switches 161, 361, 461</t>
  </si>
  <si>
    <t>115/69kV transformer KY1A</t>
  </si>
  <si>
    <t>capacitors PY11A and PY20A</t>
  </si>
  <si>
    <t>115-kV breakers 1164, 1362, 1462, 1666, 1862, 1962, 2064 and assoc. switches</t>
  </si>
  <si>
    <t>Brookings</t>
  </si>
  <si>
    <t>station service KW1A, switch 1521</t>
  </si>
  <si>
    <t>115-kV switches 46x, 26x</t>
  </si>
  <si>
    <t>capacitors PY6A, PY7A</t>
  </si>
  <si>
    <t>115-kV breakers 664, 764 and assoc. switches</t>
  </si>
  <si>
    <t>Bonesteel</t>
  </si>
  <si>
    <t>BO</t>
  </si>
  <si>
    <t>Sun River Electric Cooperative and NorthWestern MT</t>
  </si>
  <si>
    <t>69-kV switches 1351, 1355</t>
  </si>
  <si>
    <t>230/69-kV transformer KV1A</t>
  </si>
  <si>
    <t xml:space="preserve">station service KW21A, switch 2123 </t>
  </si>
  <si>
    <t>230-kV switches 182, 282, 481, 482</t>
  </si>
  <si>
    <t>Bole</t>
  </si>
  <si>
    <t>maintenance buildings ss</t>
  </si>
  <si>
    <t>12.47-kV breaker 1422, switches 142x, 152x, 1221, 1829</t>
  </si>
  <si>
    <t>station service KW4A, KW4E, KW4F and assoc. switches</t>
  </si>
  <si>
    <t>115-kV breakers 3062, 3162, 3362, 3562 and assoc. switches</t>
  </si>
  <si>
    <t>230-kV breakers 182, 282, 382, 386, 482, 582, 682, 782, 882, 986, 9182 and assoc. switches</t>
  </si>
  <si>
    <t>Bismarck</t>
  </si>
  <si>
    <t>69-kV switches 247, 347</t>
  </si>
  <si>
    <t>Bisbee</t>
  </si>
  <si>
    <t>Two East River members are served through 1652 (Clay-Union and Southeastern)</t>
  </si>
  <si>
    <t>69kV breaker 1652 and assoc. switches</t>
  </si>
  <si>
    <t>Two East River members are served through KY1A (Clay-Union and Southeastern)</t>
  </si>
  <si>
    <t>station service KZ1A and switch 1451</t>
  </si>
  <si>
    <t>115-kV breakers 262, 362, 462, 566, 764, 864 and assoc. switches</t>
  </si>
  <si>
    <t>Beresford</t>
  </si>
  <si>
    <t>BE</t>
  </si>
  <si>
    <t>reactor KW2A, 13.8 breaker 3224 and assoc. switches</t>
  </si>
  <si>
    <t>station service KW1B and assoc. switches</t>
  </si>
  <si>
    <t>345-kV breakers 292, 396, 492 and assoc. switches</t>
  </si>
  <si>
    <t>345/230-kV transformer KU1A</t>
  </si>
  <si>
    <r>
      <t xml:space="preserve">230-kV breakers 1282, 1382, </t>
    </r>
    <r>
      <rPr>
        <sz val="11"/>
        <color theme="1"/>
        <rFont val="Calibri"/>
        <family val="2"/>
        <scheme val="minor"/>
      </rPr>
      <t>1582 and assoc. switches</t>
    </r>
  </si>
  <si>
    <t>Belfield</t>
  </si>
  <si>
    <t>115-kV breaker 1106 and assoc. switches</t>
  </si>
  <si>
    <t>Belden (NPPD)</t>
  </si>
  <si>
    <t>station service KY2A and KW2A</t>
  </si>
  <si>
    <t>capacitor PY4A</t>
  </si>
  <si>
    <r>
      <t>115-kV breakers 266,</t>
    </r>
    <r>
      <rPr>
        <sz val="11"/>
        <color rgb="FFFF0000"/>
        <rFont val="Calibri"/>
        <family val="2"/>
        <scheme val="minor"/>
      </rPr>
      <t xml:space="preserve"> </t>
    </r>
    <r>
      <rPr>
        <sz val="11"/>
        <color theme="1"/>
        <rFont val="Calibri"/>
        <family val="2"/>
        <scheme val="minor"/>
      </rPr>
      <t>464, 562, 662 and assoc. switches</t>
    </r>
  </si>
  <si>
    <t>Aurora</t>
  </si>
  <si>
    <t>115-kV switches 1161, 1261, 1361</t>
  </si>
  <si>
    <t>Ash Tap</t>
  </si>
  <si>
    <t>AHT</t>
  </si>
  <si>
    <t>Two East River members are served through 1052 (Douglas and Southeastern)</t>
  </si>
  <si>
    <t>69 kV breaker 1052 and assoc switches</t>
  </si>
  <si>
    <t>Three East River members are served through KY1A (Charles Mix, Douglas and Southeastern)</t>
  </si>
  <si>
    <t>station service KZ1A, KX2A and switches</t>
  </si>
  <si>
    <t>maintenance building SS</t>
  </si>
  <si>
    <t>12.47-kV switches 172x, KW1A</t>
  </si>
  <si>
    <t>115-kV switches 16x, 26x, 76x</t>
  </si>
  <si>
    <t>Armour</t>
  </si>
  <si>
    <t>station service KW4A, KW30A and switches</t>
  </si>
  <si>
    <t>230-kV breakers 482, 586, 682 and assoc. switches and switch 487</t>
  </si>
  <si>
    <t>Appeldorn</t>
  </si>
  <si>
    <t>Substations</t>
  </si>
  <si>
    <t>Further Description</t>
  </si>
  <si>
    <t>6</t>
  </si>
  <si>
    <t>5</t>
  </si>
  <si>
    <t>4</t>
  </si>
  <si>
    <t>3</t>
  </si>
  <si>
    <t>2</t>
  </si>
  <si>
    <t>1(b)</t>
  </si>
  <si>
    <t>1</t>
  </si>
  <si>
    <t>Costs</t>
  </si>
  <si>
    <t>East or West</t>
  </si>
  <si>
    <t>Specific Plant Included</t>
  </si>
  <si>
    <t>Facility</t>
  </si>
  <si>
    <t>Attachment AI Criteria</t>
  </si>
  <si>
    <t>SHELBY-SHELBY2</t>
  </si>
  <si>
    <t>115-kV interupters 362 and 862 and assoc. switches, switch M263, M261</t>
  </si>
  <si>
    <t>Mobile Transformer 115/34.5-kV</t>
  </si>
  <si>
    <t>115/69-kV transformer KY1B and 115-kV breaker 862</t>
  </si>
  <si>
    <t>NWPS and City of Wessington Springs</t>
  </si>
  <si>
    <t>34.5-kV breakers 442 and 542 and assoc. switches</t>
  </si>
  <si>
    <t>Norval and McCone</t>
  </si>
  <si>
    <t>12.5-kV breakers 3222, 3322, 3422 and assoc. switches</t>
  </si>
  <si>
    <t>MDU and Norval</t>
  </si>
  <si>
    <t>34.5-kV breakers 2142, 2242, 2342, 2442 and assoc. switches</t>
  </si>
  <si>
    <t>115/34.5-kV transformer KY1A and switches 1963, 1965</t>
  </si>
  <si>
    <t>All Not Included</t>
  </si>
  <si>
    <t>Wiota Tap</t>
  </si>
  <si>
    <t>VAT</t>
  </si>
  <si>
    <t>Wiota</t>
  </si>
  <si>
    <t>City of Winner and Rosebud Electric</t>
  </si>
  <si>
    <t>12.47-kV breakers 2222, 2422, 2523 and assoc. switches</t>
  </si>
  <si>
    <t>115-kV breaker 2562 and assoc. switches</t>
  </si>
  <si>
    <t>MDU non-credited line</t>
  </si>
  <si>
    <t>60-kV breaker 3552 and assoc. switches</t>
  </si>
  <si>
    <t>West River</t>
  </si>
  <si>
    <t>24.9-kV breaker 1032 and assoc. switches</t>
  </si>
  <si>
    <t>protection for non-included transformer (transformer not owned by Western)</t>
  </si>
  <si>
    <t>115-kV interrupter 362</t>
  </si>
  <si>
    <t>Norval</t>
  </si>
  <si>
    <t>12.5-kV breaker 224 and assoc. switches</t>
  </si>
  <si>
    <t>69/12.5-kV transformer KYA and switches 253, 257</t>
  </si>
  <si>
    <t>generator outlet</t>
  </si>
  <si>
    <t>230-kV switch 989</t>
  </si>
  <si>
    <t>115-kV interrupter 162</t>
  </si>
  <si>
    <t>Otter Tail - emergency tie</t>
  </si>
  <si>
    <t>41.8-kV breaker 342 and assoc. switches</t>
  </si>
  <si>
    <t>230/41.8-kV transformer KU1A and breaker 282</t>
  </si>
  <si>
    <t>230-kV Switch 889</t>
  </si>
  <si>
    <t>12.47-kV breaker 622 and assoc. switches</t>
  </si>
  <si>
    <t>115/12.47-kV transformer KY1B and interrupters 461 and 562</t>
  </si>
  <si>
    <t>City of Valley City</t>
  </si>
  <si>
    <t>69-kV breakers 344, 1144 and assoc. switches</t>
  </si>
  <si>
    <t>East River</t>
  </si>
  <si>
    <t>69-kV breaker 452 and assoc. switches</t>
  </si>
  <si>
    <t>USBR</t>
  </si>
  <si>
    <t>12.5-kV breaker 122 and assoc. switches</t>
  </si>
  <si>
    <t>115/12.5-kV transformer KY1A and breaker 1262</t>
  </si>
  <si>
    <t>Buffalo Rapids and MDU</t>
  </si>
  <si>
    <t>34.5-kV breaker 342 and assoc. switches</t>
  </si>
  <si>
    <t>115/34.5-kV transformer KY1A and switch 363</t>
  </si>
  <si>
    <t>Terry Pumping</t>
  </si>
  <si>
    <t>115-kV interupter 862 and switch 861</t>
  </si>
  <si>
    <t>115/41.8-kV transformer KY1B</t>
  </si>
  <si>
    <t>41.8-kV breakers 2142, 2242 and assoc. switches</t>
  </si>
  <si>
    <t>City of Spencer</t>
  </si>
  <si>
    <t>69-kV breaker 1642 and assoc. switches</t>
  </si>
  <si>
    <t>69-kV breaker 1552 and assoc. switches</t>
  </si>
  <si>
    <t>115-kV breaker 862 and assoc. switches</t>
  </si>
  <si>
    <t>Shirley Pumping</t>
  </si>
  <si>
    <t>to Shelby</t>
  </si>
  <si>
    <t>115-kV breaker 1162 and assoc. switches</t>
  </si>
  <si>
    <t>Shelby</t>
  </si>
  <si>
    <t>Savage Pumping</t>
  </si>
  <si>
    <t>Otter Tail</t>
  </si>
  <si>
    <t>41.8-kV breaker 2142 and assoc. switches</t>
  </si>
  <si>
    <t>115/41.8-kV transformer KY1A and switches 1163, 1165</t>
  </si>
  <si>
    <t>Hill County</t>
  </si>
  <si>
    <t>12.5-kV breaker 422 and assoc. switches</t>
  </si>
  <si>
    <t>69-kV breaker 752 and assoc. switches</t>
  </si>
  <si>
    <t>115/69/12.5-kV transformer KY1A and interrupter 362</t>
  </si>
  <si>
    <t>Richland</t>
  </si>
  <si>
    <t xml:space="preserve">115/12.47-kV transformer KY1A </t>
  </si>
  <si>
    <t>Switched 760, 761</t>
  </si>
  <si>
    <t>City of Pierre</t>
  </si>
  <si>
    <t>12.47-kV breakers 2212, 2312, 2412 and assoc. switches</t>
  </si>
  <si>
    <t>115/12.47-kV transformer KY1A and 115-kV interrupter 762</t>
  </si>
  <si>
    <t>West Central</t>
  </si>
  <si>
    <t>115/69-kV transformer KY1A and switches 1963</t>
  </si>
  <si>
    <t>Switches 1860, 1861</t>
  </si>
  <si>
    <t>MDU</t>
  </si>
  <si>
    <t>12.47-kV breaker 522 and assoc. switches and equipment</t>
  </si>
  <si>
    <t>generator lead</t>
  </si>
  <si>
    <t>230-kV breakers 2882, 2482, 2486, 2082, 1162 and assoc. switches</t>
  </si>
  <si>
    <t>13.8 kV interrupter 4423 and assoc. switch</t>
  </si>
  <si>
    <t>Rushmore</t>
  </si>
  <si>
    <t>69-kV breakers 2252, 2452 and assoc. switches</t>
  </si>
  <si>
    <t>Switch 1861</t>
  </si>
  <si>
    <t>Nashua Tap</t>
  </si>
  <si>
    <t>NAT</t>
  </si>
  <si>
    <t>69-kV breaker 1852 and assoc. switches</t>
  </si>
  <si>
    <t>115-kV breaker 1362 and assoc switches</t>
  </si>
  <si>
    <t>115/41.8-kV transformer KY3A</t>
  </si>
  <si>
    <t>41.8-kV breakers 3132, 3232, 3332 and assoc switches</t>
  </si>
  <si>
    <t>Cherry-Todd</t>
  </si>
  <si>
    <t>115/24.9-kV transformer KY1A and interrupter 362</t>
  </si>
  <si>
    <t>Capacity Rights in 115/69 kV Transformer KY1A</t>
  </si>
  <si>
    <t>Grand Electric</t>
  </si>
  <si>
    <t>69-kV breaker 2252 and assoc. switches</t>
  </si>
  <si>
    <t>115/69-kV transformer KY1A and switches 1263, 1265</t>
  </si>
  <si>
    <t>LaCreek</t>
  </si>
  <si>
    <t>34.5-kV breaker 1242 and assoc. switches</t>
  </si>
  <si>
    <t>115/34.5-kV tranformer KY1A and interrupter 962</t>
  </si>
  <si>
    <t>CPEC</t>
  </si>
  <si>
    <t>12.5-kV breaker 624 and assoc. switches</t>
  </si>
  <si>
    <t>69/12.5-kV transformer KZ3A and switch 645</t>
  </si>
  <si>
    <t>69-kV breaker 152 and assoc. switches</t>
  </si>
  <si>
    <t>City of Lakota</t>
  </si>
  <si>
    <t>12.5-kV breaker 1022 and assoc. switches</t>
  </si>
  <si>
    <t>MDU and Upper Mo.</t>
  </si>
  <si>
    <t>41.8-kV breaker 442, 642 and switches 343, 345</t>
  </si>
  <si>
    <t>115/41.8-kV transformer KY4A and switch 469</t>
  </si>
  <si>
    <t>12.47-kV breaker 1522, 1722 and assoc. switches</t>
  </si>
  <si>
    <t>Otter Tail, Normally Open - emergency tie</t>
  </si>
  <si>
    <t>41.8-kV breaker 1142 and assoc. switches</t>
  </si>
  <si>
    <t>115-kV breaker 662 and assoc. switches</t>
  </si>
  <si>
    <t>115/41.8-kV transformers KY1A and KY2A</t>
  </si>
  <si>
    <t>Intake Pumping</t>
  </si>
  <si>
    <t>INP</t>
  </si>
  <si>
    <t>Intake</t>
  </si>
  <si>
    <t>69-kV breakers 1952, 2052 and assoc. switches</t>
  </si>
  <si>
    <t>115-kV switches 1261, 1265</t>
  </si>
  <si>
    <t>take-off structure to Baldwin Wind</t>
  </si>
  <si>
    <t>12.5-kV breaker 822 and assoc. switches</t>
  </si>
  <si>
    <t>12.47-kV breaker 422 and asswoc. Switches</t>
  </si>
  <si>
    <t>115-kV Disconnect Switch 463</t>
  </si>
  <si>
    <t>115-kV breaker 3262 and assoc. switches</t>
  </si>
  <si>
    <t>115/69-kV transformer KY2A</t>
  </si>
  <si>
    <t>GRE normally open and Minn. Valley</t>
  </si>
  <si>
    <t>69-kV breakers 4352, 4452, 4552, 4652 and assoc. switches</t>
  </si>
  <si>
    <t>Glendive Pumping No. 1</t>
  </si>
  <si>
    <t>Glendive Pumping No. 1 Tap</t>
  </si>
  <si>
    <t>GGT</t>
  </si>
  <si>
    <t>generator leads</t>
  </si>
  <si>
    <t>115-kV breakers 162, 262, 362 and assoc. switches</t>
  </si>
  <si>
    <t>115-kV breakers 462, 562 and assoc switches</t>
  </si>
  <si>
    <t>Frazer Pumping</t>
  </si>
  <si>
    <t>69-kV breaker 4452 and assoc. switches</t>
  </si>
  <si>
    <t>115-kV breaker 962 and assoc. switches</t>
  </si>
  <si>
    <t>Dakota Valley</t>
  </si>
  <si>
    <t>12.5-kV breaker 2222 and assoc. switches</t>
  </si>
  <si>
    <t>41.8/12.5-kV transformer KX6A and switch 1443</t>
  </si>
  <si>
    <t xml:space="preserve">Otter Tail </t>
  </si>
  <si>
    <t>115-kV breaker 1662 and assoc. switches</t>
  </si>
  <si>
    <t>69/41.8-kV transformer KZ3A and 69-kV switches 353, 355</t>
  </si>
  <si>
    <t>City of Flandreau</t>
  </si>
  <si>
    <t>12.47-kV switches 3121, 3122, 3123, 3129, 3223</t>
  </si>
  <si>
    <t>Fallon Relift</t>
  </si>
  <si>
    <t>Fallon Pumping</t>
  </si>
  <si>
    <t>City of Faith</t>
  </si>
  <si>
    <t>12.47-kV breaker 1022 and assoc. switches</t>
  </si>
  <si>
    <t>115/12.47-kV tranformer KY1A and 115-kV interrupter 362</t>
  </si>
  <si>
    <t>Generator Lead</t>
  </si>
  <si>
    <t>Switches 169, 369, 569</t>
  </si>
  <si>
    <t>Remove Interrupter 1862 and assoc. switches</t>
  </si>
  <si>
    <t>115-kV interrupter 2063 and assoc. switches, 115-kV switch 369</t>
  </si>
  <si>
    <t>115-kV ground switch 1160</t>
  </si>
  <si>
    <t>69-kV breaker 1252 and assoc. switches</t>
  </si>
  <si>
    <t>41.8-kV breaker 2342 and assoc. switches</t>
  </si>
  <si>
    <t>115-kV breaker 362</t>
  </si>
  <si>
    <t>115/41.8-kV transformer KY2A</t>
  </si>
  <si>
    <t>Moreau Grand</t>
  </si>
  <si>
    <t>69-kV breaker 1752 and assoc. switches</t>
  </si>
  <si>
    <t>115/69-kV transformer KY1A and 115-kV interrupter 762</t>
  </si>
  <si>
    <t>Minnkota</t>
  </si>
  <si>
    <t>12.5-kV breaker 1122 and assoc. switches</t>
  </si>
  <si>
    <t>Otter Tail normally open-emergency tie</t>
  </si>
  <si>
    <t>41.8-kV breaker 1442 and assoc. switches</t>
  </si>
  <si>
    <t>Devaul</t>
  </si>
  <si>
    <t>City of Denison</t>
  </si>
  <si>
    <t>69-kV breaker 2552 and assoc. switches</t>
  </si>
  <si>
    <t>Switches 1460, 1461</t>
  </si>
  <si>
    <t>115-kV switch 1061</t>
  </si>
  <si>
    <t>Custer Trail</t>
  </si>
  <si>
    <t>Yellowstone Valley and Mid-Yellowstone</t>
  </si>
  <si>
    <t>69-kV breakers 2252, 2352 and assoc. switches</t>
  </si>
  <si>
    <t>Sun River</t>
  </si>
  <si>
    <t>115-kV breaker 1062 and assoc. switches</t>
  </si>
  <si>
    <t>McCone</t>
  </si>
  <si>
    <t>34.5-kV breaker 142 and assoc. switches</t>
  </si>
  <si>
    <t>115/34.5-kV transformer KY12A</t>
  </si>
  <si>
    <t>115-kV breaker 1262, 1362 and assoc. switches</t>
  </si>
  <si>
    <t>Keystone</t>
  </si>
  <si>
    <t>Otter Tail and CPE</t>
  </si>
  <si>
    <t>41.8-kV breakers 142, 242, 342, 442, 542, 642, 842 and assoc. switches</t>
  </si>
  <si>
    <t>Buford Trenton Pumping</t>
  </si>
  <si>
    <t>Buford Trenton Tap</t>
  </si>
  <si>
    <t>BFT</t>
  </si>
  <si>
    <t>Rosebud Electric</t>
  </si>
  <si>
    <t>12.47-kV breaker 1422 and assoc. switches</t>
  </si>
  <si>
    <t>115/12.47-kV transformer KY1A</t>
  </si>
  <si>
    <t>115-kV breaker 362 and assoc. switches</t>
  </si>
  <si>
    <t>NWMT</t>
  </si>
  <si>
    <t>69-kV breaker 1452 and 1252 and assoc. switches</t>
  </si>
  <si>
    <t>12.5-kV switches 1527, 1529</t>
  </si>
  <si>
    <t>Capitol Electric</t>
  </si>
  <si>
    <t>115-kV breaker 3462 and assoc. switches</t>
  </si>
  <si>
    <t>12.5-kV breaker 124 and assoc. switches</t>
  </si>
  <si>
    <t>69/12.5-kV transformer KZ1A and switch 145</t>
  </si>
  <si>
    <t>230-kV interrupters 1081, 2081, 2081, 4081 and assoc switches</t>
  </si>
  <si>
    <t>City of Beresford</t>
  </si>
  <si>
    <t>12.47-kV switch 821, 823, 829</t>
  </si>
  <si>
    <t>230-kV breaker 1482 and assoc switches</t>
  </si>
  <si>
    <t>115-kV breaker 162, 362 and assoc. switches</t>
  </si>
  <si>
    <t>115-kV interrupter 462 and assoc. switches</t>
  </si>
  <si>
    <t>115/34.5-kV transformer KY2A</t>
  </si>
  <si>
    <t>NWPS</t>
  </si>
  <si>
    <t>34.5-kV breaker 542 and assoc. switches</t>
  </si>
  <si>
    <t>Specific Plant NOT Included</t>
  </si>
  <si>
    <t>Column1</t>
  </si>
  <si>
    <t>Transmission and Ancillary Services</t>
  </si>
  <si>
    <t>Rate Calculation</t>
  </si>
  <si>
    <t xml:space="preserve"> Transmission and Ancillary Services List of Workpapers and Schedules</t>
  </si>
  <si>
    <t>FACILITIES - Included per AI</t>
  </si>
  <si>
    <t>Western-UGP Facilities Included per AI</t>
  </si>
  <si>
    <t>FACILITIES - Excluded per AI</t>
  </si>
  <si>
    <t>Western-UGP Facilities Excluded per AI</t>
  </si>
  <si>
    <t>Timeline</t>
  </si>
  <si>
    <t xml:space="preserve">Recalculated revenue requirement will go into effect </t>
  </si>
  <si>
    <t>September 1, 2017 (on or shortly after)</t>
  </si>
  <si>
    <t>Annual recalculation of prior year (2016) and estimated ATRR for upcoming year (2018) will be available for review/comment on SPP's website and Western's website at www.wapa.gov/ugp/rates/default.htm</t>
  </si>
  <si>
    <t>January 1, 2018</t>
  </si>
  <si>
    <t>Short-Term Firm Point-to-Point Transmission Service Credit</t>
  </si>
  <si>
    <t>Non-Firm Point-to-Point Transmission Service Credit</t>
  </si>
  <si>
    <t>Scheduling, System Control, and Dispatch Service</t>
  </si>
  <si>
    <t>October 31, 2016 (on or before)</t>
  </si>
  <si>
    <t>TERRY PUMPING PLANT SWITCH</t>
  </si>
  <si>
    <t>SNAKE CREEK PUMP SUBSTATION</t>
  </si>
  <si>
    <t>LCS</t>
  </si>
  <si>
    <t>WESTERN-UGP 1/</t>
  </si>
  <si>
    <t>COE 3/</t>
  </si>
  <si>
    <t>WESTERN-RMR 2/</t>
  </si>
  <si>
    <t>BOR 4/</t>
  </si>
  <si>
    <t>Effective January 1, 2018</t>
  </si>
  <si>
    <t>2018 Rate Estimate Calculation</t>
  </si>
  <si>
    <t>WAUGP-ATRR 2018 est</t>
  </si>
  <si>
    <t>WAUGP-AS1 2018 est</t>
  </si>
  <si>
    <t>FACILITY COST DETAIL 2018 est</t>
  </si>
  <si>
    <t>COST DATA 2018 est</t>
  </si>
  <si>
    <t>WAUW-AS3 2018 est</t>
  </si>
  <si>
    <t>WAUW-AS5&amp;6 2018 est</t>
  </si>
  <si>
    <t>Projected ATRR -2018 estimate</t>
  </si>
  <si>
    <t>Scheduling, System Control and Dispatch Service ATRR - 2018 estimate</t>
  </si>
  <si>
    <t>Facility Costs - 2018 estimate</t>
  </si>
  <si>
    <t>Cost Support - 2018 estimate</t>
  </si>
  <si>
    <t>Regulation and Frequency Response ATRR - 2018 estimate</t>
  </si>
  <si>
    <t>Reserves ATRR - 2018 estimate</t>
  </si>
  <si>
    <t>September 1, 2018 (on or shortly after)</t>
  </si>
  <si>
    <t>October 31, 2018 (on or before)</t>
  </si>
  <si>
    <t>January 1, 2019</t>
  </si>
  <si>
    <t xml:space="preserve">Western-UGP will provide opportunity to discuss/comment on recalculated (2016) ATRR and estimated ATRR (2018). Western will hold a WebEx and/or at joint meetings with other UMZ Transmission Owners to facilitate discussion.  Specific WebEx and/or meeting information will be posted on SPP's website and Western's website at www.wapa.gov/ugp/rates/default.htm </t>
  </si>
  <si>
    <t>Annual recalculation of prior year (2017) and estimated ATRR for upcoming year (2019) will be available for review/comment on SPP's website and Western's website at www.wapa.gov/ugp/rates/default.htm</t>
  </si>
  <si>
    <t>Western-UGP will provide opportunity to discuss/comment on recalculated (2017) ATRR and estimated ATRR (2019).  Western will hold a WebEx/or joint meetings with other UMZ Tranmsisison Owners to facilitate discussion.  Specific WebEx and/or meeting information will be posted on SPP's website and on Western's website at www.wapa.gov/ugp/rates/default.htm</t>
  </si>
  <si>
    <t>12 Months Ending 09/30/2018 ESTIMATE</t>
  </si>
  <si>
    <t>Western-UGP 2018 Estimate</t>
  </si>
  <si>
    <t>2018 Estimated Facility Costs</t>
  </si>
  <si>
    <t>2016 ROOs Balance</t>
  </si>
  <si>
    <t>CB</t>
  </si>
  <si>
    <t>GRP</t>
  </si>
  <si>
    <t>HBN</t>
  </si>
  <si>
    <t>BUFORD TRENTON PUMP SUB</t>
  </si>
  <si>
    <t>FALLON PUMPING PLANT SUBS</t>
  </si>
  <si>
    <t>FALLON RELIFT PUMPING PLA</t>
  </si>
  <si>
    <t>FRAZER PUMP SUB</t>
  </si>
  <si>
    <t>GLENDIVE P.P. #1 SUB.</t>
  </si>
  <si>
    <t>Column 4 shows 31.95% of the Communication Facilities that were prorated to generation based on the number of communication channels dedicated to generation.</t>
  </si>
  <si>
    <t>2016 Financial Statements</t>
  </si>
  <si>
    <t>EST ADD/REPL/RETIRE</t>
  </si>
  <si>
    <t>ESTIMATED FACILITY TOTAL ($)</t>
  </si>
  <si>
    <t>FY2018 EST SPP TOTALS ($)</t>
  </si>
  <si>
    <t>Average WAUW Control Area Load in 2016</t>
  </si>
  <si>
    <t>Average Total Control Area(s) Load in 2016 True-up</t>
  </si>
  <si>
    <t>for 2018, Western's Costs".</t>
  </si>
  <si>
    <t>Average of monthly peaks for 2016 Control Area(s).</t>
  </si>
  <si>
    <t>Over/Under Collection "True-up of Regulation and Frequency Response Rate for 2016"</t>
  </si>
  <si>
    <t>Annual Corps Revenue Requirement for 2018 Rate.</t>
  </si>
  <si>
    <t>Annual Generation Revenue Requirement for 2018 Rate.</t>
  </si>
  <si>
    <t>WAUW load monthly peaks for 2016.</t>
  </si>
  <si>
    <t>MGV</t>
  </si>
  <si>
    <t>MINGUSVILLE</t>
  </si>
  <si>
    <t>TOWNER SUBSTATION</t>
  </si>
  <si>
    <t>YELLOWTAIL SWITCHYARD-YELLOWTAIL (PPL)</t>
  </si>
  <si>
    <t>YELLOWTAIL (PPL)</t>
  </si>
  <si>
    <t>YELLOWTAIL SWITCHYARD (YT)</t>
  </si>
  <si>
    <t>Over Collection - 2016 Regulation Revenue Rqmt</t>
  </si>
  <si>
    <t>Over Collection - 2016 WAUW Regulation Revenue Rqmt</t>
  </si>
  <si>
    <t>Over Collection - 2016 WAUW Reserve Revenue Rqmt</t>
  </si>
  <si>
    <t>Total Regulation Reserves Rqmt with True-up</t>
  </si>
  <si>
    <t>L11+L12</t>
  </si>
  <si>
    <t>Groton South</t>
  </si>
  <si>
    <t>Mingusville</t>
  </si>
  <si>
    <t>230-kV Ring Bus</t>
  </si>
  <si>
    <t>Towner</t>
  </si>
  <si>
    <t>115-kV Ring Bus</t>
  </si>
  <si>
    <t>VT Hanlon</t>
  </si>
  <si>
    <t>230-kV, 110 MW Capacity Rights on RMR Line</t>
  </si>
  <si>
    <t>HEBRON SUBSTATION /1</t>
  </si>
  <si>
    <t>GRAND PRAIRIE SUBSTATION /1</t>
  </si>
  <si>
    <t>CAMPBELL COUNTY SWITCHING STATION /1</t>
  </si>
  <si>
    <t>Western-UGP Facilities Included per AI for January 1, 2018 Rates*</t>
  </si>
  <si>
    <t>Western-UGP Facilities Excluded under AI January 1, 2018 Rates*</t>
  </si>
  <si>
    <t>1/ Plant balance does not include customer liability for network upgrades.  Investment is only brought</t>
  </si>
  <si>
    <t>into plant balance as WAPA incurs expense (e.g. if transmission credits are provided to customer).</t>
  </si>
  <si>
    <t>69-kV breakers 1152 and 1352 and assoc. switches</t>
  </si>
  <si>
    <t>East River 2 customers</t>
  </si>
  <si>
    <t>PRIOR PERIOD TRUE-UP (Under-collection)</t>
  </si>
  <si>
    <t>Portion of ATRR eligible for SPP region-wide cost sharing</t>
  </si>
  <si>
    <t>SH SH2</t>
  </si>
  <si>
    <t>TN</t>
  </si>
  <si>
    <t>CHI F</t>
  </si>
  <si>
    <t>WK C</t>
  </si>
  <si>
    <t>YT P</t>
  </si>
  <si>
    <t>NU SG</t>
  </si>
  <si>
    <t>SG</t>
  </si>
  <si>
    <t>WY</t>
  </si>
  <si>
    <t>YT PY</t>
  </si>
  <si>
    <t>SG WY</t>
  </si>
  <si>
    <t>Depreciation Reserve.</t>
  </si>
  <si>
    <t>station service KW1A, KZ1A and assoc. switches</t>
  </si>
  <si>
    <t>Campbell County</t>
  </si>
  <si>
    <t>230-kV breakers 182, 282, 382 and assoc. switches</t>
  </si>
  <si>
    <t>69-kV breakers 152, 252, 452 and assoc. switches</t>
  </si>
  <si>
    <t>Grande Prairie</t>
  </si>
  <si>
    <t>345-kV breakers 196, 292, 396, 298, 198 and assoc. switches</t>
  </si>
  <si>
    <t>reactors KU1A and KU2A</t>
  </si>
  <si>
    <t>862 due to Groton Synch Condensor</t>
  </si>
  <si>
    <t>Hebron</t>
  </si>
  <si>
    <t>230-kV breakers 586, 682, 882, 986 and assoc switches</t>
  </si>
  <si>
    <t>230 kV main and transfer bus, breaker 382 and assoc switches</t>
  </si>
  <si>
    <t>115-kV breakers 862, 1162, 1262, 1362, 1562, 1762, 1862, 1962, 8162 and assoc switches</t>
  </si>
  <si>
    <t>115-kV breakers 2162, 2266, 2362, 2466, 2562, 2662, 2666 and assoc switches</t>
  </si>
  <si>
    <t>GROTON SOUTH SUBSTATION</t>
  </si>
  <si>
    <t>WANBLEE TAP</t>
  </si>
  <si>
    <t>WNB</t>
  </si>
  <si>
    <t>GSO</t>
  </si>
  <si>
    <t>1/  Transmission Plant-in-Service Worksheet, C2L490</t>
  </si>
  <si>
    <t>4/  Transmission Plant-in-Service Worksheet, C5L490</t>
  </si>
  <si>
    <t>5/  Transmission Plant-in-Service Worksheet, C5L486</t>
  </si>
  <si>
    <t>6/  Transmission Plant-in-Service Worksheet, C5L488</t>
  </si>
  <si>
    <t>7/  Transmission Plant-in-Service Worksheet, C3L490</t>
  </si>
  <si>
    <t>115-kV breakers 1162, 1262, 1266, 1362, 1462, 1466, 1562, 1662, 1666, 2062, 2066 and assoc. switches</t>
  </si>
  <si>
    <t>230-kV breakers 182, 282, 382 and assoc. switches, and line disconnects</t>
  </si>
  <si>
    <t>station service transformer KV10A and station service equipment</t>
  </si>
  <si>
    <t>161/69-kV transformer KY1A</t>
  </si>
  <si>
    <t>Wanblee Tap</t>
  </si>
  <si>
    <t>115-kV interrupters 162 and 262 and assoc. switches</t>
  </si>
  <si>
    <t>Zero costs, customer funded</t>
  </si>
  <si>
    <t>new 230-kV breaker in ring bus</t>
  </si>
  <si>
    <t>230-kV Bay Addition</t>
  </si>
  <si>
    <t xml:space="preserve">MDU </t>
  </si>
  <si>
    <t>Added new Substation, customer funded GI Interconnection, no plant costs yet, 230 breakers 182, 282, 382 and assoc. switches</t>
  </si>
  <si>
    <t>Added existing 69 breaker 452 and assoc. switches (Inadvertently left out of list previously.  Costs previously included)</t>
  </si>
  <si>
    <t>Added new Substation, customer funded GI Interconnection, no plant costs yet, 345 breakers 196, 292, 396, 298, 198 and assoc. switches, and reactors KU1A and KU2A</t>
  </si>
  <si>
    <t>Added existing 115 breaker 1352 and assoc. switches, which now qualifies under AI (East River delivery – 2 customers)</t>
  </si>
  <si>
    <r>
      <t>Added new Substation (pre-SPP join requirement for 2</t>
    </r>
    <r>
      <rPr>
        <vertAlign val="superscript"/>
        <sz val="11"/>
        <color theme="1"/>
        <rFont val="Calibri"/>
        <family val="2"/>
        <scheme val="minor"/>
      </rPr>
      <t>nd</t>
    </r>
    <r>
      <rPr>
        <sz val="11"/>
        <color theme="1"/>
        <rFont val="Calibri"/>
        <family val="2"/>
        <scheme val="minor"/>
      </rPr>
      <t xml:space="preserve"> Groton-Ordway 115kV line) and maintenance required replacement of existing Groton Substation equipment, 115 breakers 1162, 1262, 1266, 1362, 1462, 1466, 1562, 1662, 1666, 2062, 2066 and assoc. switches (breaker and one-half)</t>
    </r>
  </si>
  <si>
    <t>Added new Substation, customer funded GI Interconnection, no plant costs yet, 230 breakers 586, 682, 882, 986 and assoc. switches</t>
  </si>
  <si>
    <t>Added new Substation (pre-SPP join requirement), 230 breakers 182, 282, 382, associated switches, line disconnects, and station service transformer KV10A and equipment</t>
  </si>
  <si>
    <t>Added maintenance required replacement of existing Substation (previously owned by Central Power and included in Zone 19), 115 ring bus</t>
  </si>
  <si>
    <t>Added maintenance required replacement of existing Substation (previously owned by East River and included in Zone 19), 230 ring bus</t>
  </si>
  <si>
    <t>Added new Substation 115-kV interrupters 162 and 262 and assoc. switches (customer funded, no new plant costs included)</t>
  </si>
  <si>
    <t>Added new 230-kV breaker and assoc. switches in ring bus (customer funded, no new plant costs included)</t>
  </si>
  <si>
    <t>Added new 230-kV breaker bay addition for MDU Interconnection (customer funded, no new plant costs included)</t>
  </si>
  <si>
    <t>Removed 230/115 transformers KV1A and KV2A (ownership clarified)</t>
  </si>
  <si>
    <t>SAVAGE</t>
  </si>
  <si>
    <t>Facility Changes 2018</t>
  </si>
  <si>
    <t>List of facility changes</t>
  </si>
  <si>
    <t xml:space="preserve">Lakota </t>
  </si>
  <si>
    <t>Removed 115/69-kV transformer KY1A, switches 362, 363 (AI criteria)</t>
  </si>
  <si>
    <t>Group in FERC docket ER15-1775-000.</t>
  </si>
  <si>
    <r>
      <t>* Based upon Attachment AI of SPP's Tariff and consistent with criteria set forth in the "</t>
    </r>
    <r>
      <rPr>
        <i/>
        <sz val="11"/>
        <color theme="1"/>
        <rFont val="Calibri"/>
        <family val="2"/>
        <scheme val="minor"/>
      </rPr>
      <t xml:space="preserve">Zone 19 (Upper Missouri Zone) - Attachment AI Guidance Document", </t>
    </r>
    <r>
      <rPr>
        <sz val="11"/>
        <color theme="1"/>
        <rFont val="Calibri"/>
        <family val="2"/>
        <scheme val="minor"/>
      </rPr>
      <t xml:space="preserve">dated 06/14/2016, as prepared by the Attachment </t>
    </r>
  </si>
  <si>
    <t>AI Working Group in FERC docket ER15-1775-000.</t>
  </si>
  <si>
    <r>
      <t>* Based upon Attachment AI of SPP's Tariff and consistent with criteria set forth in the "</t>
    </r>
    <r>
      <rPr>
        <i/>
        <sz val="11"/>
        <color theme="1"/>
        <rFont val="Calibri"/>
        <family val="2"/>
        <scheme val="minor"/>
      </rPr>
      <t>Zone 19 (Upper Missouri Zone) - Attachment AI Guidance Document"</t>
    </r>
    <r>
      <rPr>
        <sz val="11"/>
        <color theme="1"/>
        <rFont val="Calibri"/>
        <family val="2"/>
        <scheme val="minor"/>
      </rPr>
      <t xml:space="preserve">, dated 06/14/2016, as prepared by the Attachment AI Working </t>
    </r>
  </si>
  <si>
    <t>161-kV breakers 162,462,562, 662 and assoc switches</t>
  </si>
  <si>
    <t>Reactor PY6A</t>
  </si>
  <si>
    <t>69-kV breakers 1142, 1242, 1342, 1442, 1542 and assoc switches</t>
  </si>
  <si>
    <t>station service KW10A and assoc switches</t>
  </si>
  <si>
    <t>Added Reactor PY6A, 161-kV breakers 162 and 662 and assoc. switches.  Removed 161-kV switches 864 and 964.  Added 69-kV breaker 1342 and assoc. switches.  Removed voltage regulator KZ1A and assoc. switches.  (substation reconfigured)</t>
  </si>
  <si>
    <t>Schedule A</t>
  </si>
  <si>
    <t>UGP</t>
  </si>
  <si>
    <t>Total Operating Expense</t>
  </si>
  <si>
    <t xml:space="preserve">  Less FERC 555 (Purch Pwr)</t>
  </si>
  <si>
    <t xml:space="preserve">  Less Xmsn By Others</t>
  </si>
  <si>
    <t xml:space="preserve">  Less Ft. Peck FERC 567</t>
  </si>
  <si>
    <t xml:space="preserve">  Less A&amp;G Expense</t>
  </si>
  <si>
    <t xml:space="preserve">  Less Prior Year Adjustment</t>
  </si>
  <si>
    <t>Depreciation MOVP</t>
  </si>
  <si>
    <t>Disposition of Assets</t>
  </si>
  <si>
    <t>Plus CME Interest</t>
  </si>
  <si>
    <t>Plus Warehouse Interest</t>
  </si>
  <si>
    <t>A&amp;G</t>
  </si>
  <si>
    <t>Schedule B</t>
  </si>
  <si>
    <t>Total Plant</t>
  </si>
  <si>
    <t>Production Plant</t>
  </si>
  <si>
    <t>Transmission Plant</t>
  </si>
  <si>
    <t>Distribution Plant</t>
  </si>
  <si>
    <t>Accum Depr</t>
  </si>
  <si>
    <t>Schedule C</t>
  </si>
  <si>
    <t>Total Interest Expense</t>
  </si>
  <si>
    <t>Percent Transmission Plant</t>
  </si>
  <si>
    <t xml:space="preserve">Interest Attributable to </t>
  </si>
  <si>
    <t xml:space="preserve">     Transmission Plant</t>
  </si>
  <si>
    <t>From HFD Schedule 21RX and 21X</t>
  </si>
  <si>
    <t>Long Term Debt Estimate</t>
  </si>
  <si>
    <t>2015 LT Debt</t>
  </si>
  <si>
    <t>Schedule 11B</t>
  </si>
  <si>
    <t>Wage &amp; Salary Allocator</t>
  </si>
  <si>
    <t>BXPS - Ops</t>
  </si>
  <si>
    <t>BXPS - Maint</t>
  </si>
  <si>
    <t>BEFP - Ops</t>
  </si>
  <si>
    <t>BEFP - Maint</t>
  </si>
  <si>
    <t>111A</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</si>
</sst>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0.000%"/>
    <numFmt numFmtId="171" formatCode="&quot;$&quot;#,##0"/>
    <numFmt numFmtId="172" formatCode="&quot;$&quot;#,##0.000"/>
    <numFmt numFmtId="173" formatCode="0.00000"/>
    <numFmt numFmtId="174" formatCode="0.0000"/>
    <numFmt numFmtId="175" formatCode="#,##0.00000"/>
    <numFmt numFmtId="176" formatCode="#,##0.0000"/>
    <numFmt numFmtId="177" formatCode="0_);[Red]\(0\)"/>
    <numFmt numFmtId="178" formatCode="#,##0.00000_);[Red]\(#,##0.00000\)"/>
    <numFmt numFmtId="179" formatCode="#,##0.00;\&lt;#,##0.00\&gt;"/>
    <numFmt numFmtId="180" formatCode="_(* #,##0.00000_);_(* \(#,##0.00000\);_(* &quot;-&quot;??_);_(@_)"/>
  </numFmts>
  <fonts count="72">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color indexed="81"/>
      <name val="Tahoma"/>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1"/>
      <color theme="1"/>
      <name val="Calibri"/>
      <family val="2"/>
    </font>
    <font>
      <sz val="10"/>
      <color theme="1"/>
      <name val="Calibri"/>
      <family val="2"/>
    </font>
    <font>
      <sz val="10"/>
      <name val="Calibri"/>
      <family val="2"/>
    </font>
    <font>
      <b/>
      <sz val="10"/>
      <color theme="1"/>
      <name val="Calibri"/>
      <family val="2"/>
    </font>
    <font>
      <b/>
      <sz val="10"/>
      <name val="Calibri"/>
      <family val="2"/>
    </font>
    <font>
      <sz val="10"/>
      <name val="Times New Roman"/>
      <family val="1"/>
    </font>
    <font>
      <b/>
      <i/>
      <sz val="10"/>
      <name val="Calibri"/>
      <family val="2"/>
    </font>
    <font>
      <sz val="10"/>
      <color theme="1"/>
      <name val="Calibri"/>
      <family val="2"/>
      <scheme val="minor"/>
    </font>
    <font>
      <b/>
      <sz val="10"/>
      <color theme="1"/>
      <name val="Calibri"/>
      <family val="2"/>
      <scheme val="minor"/>
    </font>
    <font>
      <sz val="10"/>
      <color indexed="10"/>
      <name val="Calibri"/>
      <family val="2"/>
      <scheme val="minor"/>
    </font>
    <font>
      <sz val="10"/>
      <color rgb="FF666666"/>
      <name val="Arial Unicode MS"/>
      <family val="2"/>
    </font>
    <font>
      <b/>
      <sz val="9"/>
      <color indexed="81"/>
      <name val="Tahoma"/>
      <family val="2"/>
    </font>
    <font>
      <sz val="9"/>
      <color indexed="81"/>
      <name val="Tahoma"/>
      <family val="2"/>
    </font>
    <font>
      <sz val="11"/>
      <color rgb="FFFF0000"/>
      <name val="Calibri"/>
      <family val="2"/>
      <scheme val="minor"/>
    </font>
    <font>
      <b/>
      <sz val="8"/>
      <color theme="1"/>
      <name val="Calibri"/>
      <family val="2"/>
      <scheme val="minor"/>
    </font>
    <font>
      <sz val="11"/>
      <name val="Calibri"/>
      <family val="2"/>
      <scheme val="minor"/>
    </font>
    <font>
      <b/>
      <sz val="12"/>
      <color theme="1"/>
      <name val="Calibri"/>
      <family val="2"/>
      <scheme val="minor"/>
    </font>
    <font>
      <b/>
      <sz val="12"/>
      <name val="Calibri"/>
      <family val="2"/>
      <scheme val="minor"/>
    </font>
    <font>
      <sz val="36"/>
      <color theme="1"/>
      <name val="Calibri"/>
      <family val="2"/>
      <scheme val="minor"/>
    </font>
    <font>
      <sz val="11"/>
      <color theme="1"/>
      <name val="Calibri"/>
      <family val="2"/>
      <scheme val="minor"/>
    </font>
    <font>
      <vertAlign val="superscript"/>
      <sz val="11"/>
      <color theme="1"/>
      <name val="Calibri"/>
      <family val="2"/>
      <scheme val="minor"/>
    </font>
    <font>
      <sz val="10"/>
      <name val="Calibri"/>
      <family val="2"/>
      <scheme val="minor"/>
    </font>
    <font>
      <i/>
      <sz val="11"/>
      <color theme="1"/>
      <name val="Calibri"/>
      <family val="2"/>
      <scheme val="minor"/>
    </font>
    <font>
      <sz val="11"/>
      <color theme="1"/>
      <name val="Calibri"/>
      <scheme val="minor"/>
    </font>
    <font>
      <strike/>
      <sz val="10"/>
      <color theme="1"/>
      <name val="Calibri"/>
      <family val="2"/>
      <scheme val="minor"/>
    </font>
    <font>
      <u/>
      <sz val="10"/>
      <color theme="1"/>
      <name val="Calibri"/>
      <family val="2"/>
      <scheme val="minor"/>
    </font>
  </fonts>
  <fills count="2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9"/>
      </patternFill>
    </fill>
  </fills>
  <borders count="51">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s>
  <cellStyleXfs count="4232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7" fillId="0" borderId="0" applyFill="0"/>
    <xf numFmtId="166" fontId="7" fillId="0" borderId="0">
      <alignment horizontal="center"/>
    </xf>
    <xf numFmtId="0" fontId="7" fillId="0" borderId="0" applyFill="0">
      <alignment horizontal="center"/>
    </xf>
    <xf numFmtId="166" fontId="8" fillId="0" borderId="4" applyFill="0"/>
    <xf numFmtId="0" fontId="9" fillId="0" borderId="0" applyFont="0" applyAlignment="0"/>
    <xf numFmtId="0" fontId="10" fillId="0" borderId="0" applyFill="0">
      <alignment vertical="top"/>
    </xf>
    <xf numFmtId="0" fontId="8" fillId="0" borderId="0" applyFill="0">
      <alignment horizontal="left" vertical="top"/>
    </xf>
    <xf numFmtId="166" fontId="11" fillId="0" borderId="5" applyFill="0"/>
    <xf numFmtId="0" fontId="9" fillId="0" borderId="0" applyNumberFormat="0" applyFont="0" applyAlignment="0"/>
    <xf numFmtId="0" fontId="10" fillId="0" borderId="0" applyFill="0">
      <alignment wrapText="1"/>
    </xf>
    <xf numFmtId="0" fontId="8" fillId="0" borderId="0" applyFill="0">
      <alignment horizontal="left" vertical="top" wrapText="1"/>
    </xf>
    <xf numFmtId="166" fontId="12" fillId="0" borderId="0" applyFill="0"/>
    <xf numFmtId="0" fontId="13" fillId="0" borderId="0" applyNumberFormat="0" applyFont="0" applyAlignment="0">
      <alignment horizontal="center"/>
    </xf>
    <xf numFmtId="0" fontId="14" fillId="0" borderId="0" applyFill="0">
      <alignment vertical="top" wrapText="1"/>
    </xf>
    <xf numFmtId="0" fontId="11" fillId="0" borderId="0" applyFill="0">
      <alignment horizontal="left" vertical="top" wrapText="1"/>
    </xf>
    <xf numFmtId="166" fontId="9" fillId="0" borderId="0" applyFill="0"/>
    <xf numFmtId="0" fontId="13" fillId="0" borderId="0" applyNumberFormat="0" applyFont="0" applyAlignment="0">
      <alignment horizontal="center"/>
    </xf>
    <xf numFmtId="0" fontId="15" fillId="0" borderId="0" applyFill="0">
      <alignment vertical="center" wrapText="1"/>
    </xf>
    <xf numFmtId="0" fontId="16" fillId="0" borderId="0">
      <alignment horizontal="left" vertical="center" wrapText="1"/>
    </xf>
    <xf numFmtId="166" fontId="17" fillId="0" borderId="0" applyFill="0"/>
    <xf numFmtId="0" fontId="13" fillId="0" borderId="0" applyNumberFormat="0" applyFont="0" applyAlignment="0">
      <alignment horizontal="center"/>
    </xf>
    <xf numFmtId="0" fontId="18" fillId="0" borderId="0" applyFill="0">
      <alignment horizontal="center" vertical="center" wrapText="1"/>
    </xf>
    <xf numFmtId="0" fontId="9" fillId="0" borderId="0" applyFill="0">
      <alignment horizontal="center" vertical="center" wrapText="1"/>
    </xf>
    <xf numFmtId="166" fontId="19" fillId="0" borderId="0" applyFill="0"/>
    <xf numFmtId="0" fontId="13"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66" fontId="22" fillId="0" borderId="0" applyFill="0"/>
    <xf numFmtId="0" fontId="13" fillId="0" borderId="0" applyNumberFormat="0" applyFont="0" applyAlignment="0">
      <alignment horizontal="center"/>
    </xf>
    <xf numFmtId="0" fontId="23" fillId="0" borderId="0">
      <alignment horizontal="center" wrapText="1"/>
    </xf>
    <xf numFmtId="0" fontId="19" fillId="0" borderId="0" applyFill="0">
      <alignment horizontal="center"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67" fontId="7" fillId="15" borderId="6" applyFill="0" applyBorder="0" applyProtection="0">
      <alignment horizontal="left"/>
    </xf>
    <xf numFmtId="38" fontId="7" fillId="16" borderId="0" applyNumberFormat="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0" fillId="0" borderId="7"/>
    <xf numFmtId="0" fontId="31" fillId="0" borderId="0"/>
    <xf numFmtId="0" fontId="32" fillId="0" borderId="0" applyNumberFormat="0" applyFill="0" applyBorder="0" applyAlignment="0" applyProtection="0"/>
    <xf numFmtId="10" fontId="7" fillId="17" borderId="8" applyNumberFormat="0" applyBorder="0" applyAlignment="0" applyProtection="0"/>
    <xf numFmtId="168" fontId="33"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5" fontId="3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28"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9" fillId="0" borderId="0"/>
    <xf numFmtId="5"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5" fontId="3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5" fontId="34" fillId="0" borderId="0"/>
    <xf numFmtId="0" fontId="1" fillId="0" borderId="0"/>
    <xf numFmtId="0" fontId="1" fillId="0" borderId="0"/>
    <xf numFmtId="0" fontId="9" fillId="0" borderId="0"/>
    <xf numFmtId="5" fontId="34"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1" fillId="0" borderId="0"/>
    <xf numFmtId="5" fontId="34" fillId="0" borderId="0"/>
    <xf numFmtId="0" fontId="9" fillId="0" borderId="0"/>
    <xf numFmtId="5" fontId="34" fillId="0" borderId="0"/>
    <xf numFmtId="5" fontId="34" fillId="0" borderId="0"/>
    <xf numFmtId="0" fontId="9" fillId="0" borderId="0"/>
    <xf numFmtId="5" fontId="34" fillId="0" borderId="0"/>
    <xf numFmtId="5" fontId="34" fillId="0" borderId="0"/>
    <xf numFmtId="0" fontId="1" fillId="0" borderId="0"/>
    <xf numFmtId="5" fontId="34" fillId="0" borderId="0"/>
    <xf numFmtId="0" fontId="1" fillId="0" borderId="0"/>
    <xf numFmtId="5" fontId="34"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1" fillId="0" borderId="0"/>
    <xf numFmtId="0" fontId="16"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8"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25" fillId="0" borderId="0"/>
    <xf numFmtId="0" fontId="1" fillId="0" borderId="0"/>
    <xf numFmtId="0" fontId="9" fillId="0" borderId="0"/>
    <xf numFmtId="0" fontId="25" fillId="0" borderId="0"/>
    <xf numFmtId="0" fontId="1" fillId="0" borderId="0"/>
    <xf numFmtId="0" fontId="25" fillId="0" borderId="0"/>
    <xf numFmtId="0" fontId="25" fillId="0" borderId="0"/>
    <xf numFmtId="0" fontId="25" fillId="0" borderId="0"/>
    <xf numFmtId="0" fontId="16" fillId="0" borderId="0"/>
    <xf numFmtId="0" fontId="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6" fillId="0" borderId="0"/>
    <xf numFmtId="0" fontId="25" fillId="0" borderId="0"/>
    <xf numFmtId="0" fontId="1" fillId="0" borderId="0"/>
    <xf numFmtId="0" fontId="27" fillId="0" borderId="0"/>
    <xf numFmtId="0" fontId="16"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6" fillId="0" borderId="0"/>
    <xf numFmtId="0" fontId="1" fillId="0" borderId="0"/>
    <xf numFmtId="0" fontId="1" fillId="0" borderId="0"/>
    <xf numFmtId="0" fontId="9" fillId="0" borderId="0"/>
    <xf numFmtId="0" fontId="1" fillId="0" borderId="0"/>
    <xf numFmtId="0" fontId="16" fillId="0" borderId="0"/>
    <xf numFmtId="0" fontId="1" fillId="0" borderId="0"/>
    <xf numFmtId="0" fontId="16"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10"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9" fillId="0" borderId="0">
      <alignment horizontal="left" vertical="top"/>
    </xf>
    <xf numFmtId="0" fontId="38" fillId="0" borderId="7">
      <alignment horizontal="center"/>
    </xf>
    <xf numFmtId="3" fontId="25" fillId="0" borderId="0" applyFont="0" applyFill="0" applyBorder="0" applyAlignment="0" applyProtection="0"/>
    <xf numFmtId="0" fontId="25" fillId="18" borderId="0" applyNumberFormat="0" applyFont="0" applyBorder="0" applyAlignment="0" applyProtection="0"/>
    <xf numFmtId="3" fontId="9" fillId="0" borderId="0">
      <alignment horizontal="right" vertical="top"/>
    </xf>
    <xf numFmtId="41" fontId="16" fillId="16" borderId="9" applyFill="0"/>
    <xf numFmtId="0" fontId="39" fillId="0" borderId="0">
      <alignment horizontal="left" indent="7"/>
    </xf>
    <xf numFmtId="41" fontId="16" fillId="0" borderId="9" applyFill="0">
      <alignment horizontal="left" indent="2"/>
    </xf>
    <xf numFmtId="166" fontId="40" fillId="0" borderId="10" applyFill="0">
      <alignment horizontal="right"/>
    </xf>
    <xf numFmtId="0" fontId="41" fillId="0" borderId="8" applyNumberFormat="0" applyFont="0" applyBorder="0">
      <alignment horizontal="right"/>
    </xf>
    <xf numFmtId="0" fontId="42" fillId="0" borderId="0" applyFill="0"/>
    <xf numFmtId="0" fontId="11" fillId="0" borderId="0" applyFill="0"/>
    <xf numFmtId="4" fontId="40" fillId="0" borderId="10" applyFill="0"/>
    <xf numFmtId="0" fontId="9" fillId="0" borderId="0" applyNumberFormat="0" applyFont="0" applyBorder="0" applyAlignment="0"/>
    <xf numFmtId="0" fontId="14" fillId="0" borderId="0" applyFill="0">
      <alignment horizontal="left" indent="1"/>
    </xf>
    <xf numFmtId="0" fontId="43" fillId="0" borderId="0" applyFill="0">
      <alignment horizontal="left" indent="1"/>
    </xf>
    <xf numFmtId="4" fontId="17" fillId="0" borderId="0" applyFill="0"/>
    <xf numFmtId="0" fontId="9" fillId="0" borderId="0" applyNumberFormat="0" applyFont="0" applyFill="0" applyBorder="0" applyAlignment="0"/>
    <xf numFmtId="0" fontId="14" fillId="0" borderId="0" applyFill="0">
      <alignment horizontal="left" indent="2"/>
    </xf>
    <xf numFmtId="0" fontId="11" fillId="0" borderId="0" applyFill="0">
      <alignment horizontal="left" indent="2"/>
    </xf>
    <xf numFmtId="4" fontId="17" fillId="0" borderId="0" applyFill="0"/>
    <xf numFmtId="0" fontId="9" fillId="0" borderId="0" applyNumberFormat="0" applyFont="0" applyBorder="0" applyAlignment="0"/>
    <xf numFmtId="0" fontId="44" fillId="0" borderId="0">
      <alignment horizontal="left" indent="3"/>
    </xf>
    <xf numFmtId="0" fontId="34" fillId="0" borderId="0" applyFill="0">
      <alignment horizontal="left" indent="3"/>
    </xf>
    <xf numFmtId="4" fontId="17" fillId="0" borderId="0" applyFill="0"/>
    <xf numFmtId="0" fontId="9" fillId="0" borderId="0" applyNumberFormat="0" applyFont="0" applyBorder="0" applyAlignment="0"/>
    <xf numFmtId="0" fontId="18" fillId="0" borderId="0">
      <alignment horizontal="left" indent="4"/>
    </xf>
    <xf numFmtId="0" fontId="9" fillId="0" borderId="0" applyFill="0">
      <alignment horizontal="left" indent="4"/>
    </xf>
    <xf numFmtId="4" fontId="19" fillId="0" borderId="0" applyFill="0"/>
    <xf numFmtId="0" fontId="9"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9" fillId="0" borderId="0" applyNumberFormat="0" applyFont="0" applyFill="0" applyBorder="0" applyAlignment="0"/>
    <xf numFmtId="0" fontId="23" fillId="0" borderId="0" applyFill="0">
      <alignment horizontal="left" indent="6"/>
    </xf>
    <xf numFmtId="0" fontId="19" fillId="0" borderId="0" applyFill="0">
      <alignment horizontal="left" indent="6"/>
    </xf>
    <xf numFmtId="169" fontId="7" fillId="19" borderId="11" applyBorder="0" applyProtection="0">
      <alignment horizontal="center"/>
    </xf>
    <xf numFmtId="0" fontId="45" fillId="0" borderId="0"/>
    <xf numFmtId="0" fontId="9" fillId="0" borderId="0" applyFont="0" applyFill="0" applyBorder="0" applyAlignment="0" applyProtection="0"/>
    <xf numFmtId="38" fontId="51"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16" fillId="23" borderId="0"/>
    <xf numFmtId="0" fontId="16" fillId="0" borderId="0"/>
  </cellStyleXfs>
  <cellXfs count="685">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4" fontId="4" fillId="0" borderId="0" xfId="1" applyNumberFormat="1"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38"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0" fontId="4" fillId="0" borderId="2" xfId="0" applyFont="1" applyFill="1" applyBorder="1" applyAlignment="1">
      <alignment horizontal="lef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0" fillId="0" borderId="0" xfId="0" applyFill="1"/>
    <xf numFmtId="0" fontId="46" fillId="0" borderId="0" xfId="0" applyFont="1" applyBorder="1"/>
    <xf numFmtId="0" fontId="3" fillId="0" borderId="15" xfId="38577" applyFont="1" applyFill="1" applyBorder="1" applyAlignment="1"/>
    <xf numFmtId="0" fontId="3" fillId="0" borderId="0" xfId="38577" applyFont="1" applyFill="1" applyAlignment="1"/>
    <xf numFmtId="0" fontId="53" fillId="0" borderId="0" xfId="38577" applyFont="1" applyFill="1" applyAlignment="1"/>
    <xf numFmtId="0" fontId="3" fillId="0" borderId="0" xfId="38577" applyFont="1" applyFill="1" applyAlignment="1">
      <alignment horizontal="right"/>
    </xf>
    <xf numFmtId="0" fontId="3" fillId="0" borderId="0" xfId="38577" applyFont="1" applyFill="1" applyAlignment="1">
      <alignment horizontal="center"/>
    </xf>
    <xf numFmtId="0" fontId="53" fillId="0" borderId="0" xfId="38577" applyNumberFormat="1" applyFont="1" applyFill="1"/>
    <xf numFmtId="0" fontId="53" fillId="0" borderId="0" xfId="38577" applyFont="1" applyFill="1" applyBorder="1" applyAlignment="1"/>
    <xf numFmtId="0" fontId="53" fillId="0" borderId="0" xfId="38577" applyNumberFormat="1" applyFont="1" applyFill="1" applyAlignment="1"/>
    <xf numFmtId="3" fontId="53" fillId="0" borderId="0" xfId="38577" applyNumberFormat="1" applyFont="1" applyFill="1" applyAlignment="1">
      <alignment horizontal="center"/>
    </xf>
    <xf numFmtId="3" fontId="53" fillId="0" borderId="0" xfId="38577" applyNumberFormat="1" applyFont="1" applyFill="1" applyAlignment="1"/>
    <xf numFmtId="0" fontId="3" fillId="0" borderId="0" xfId="38577" applyNumberFormat="1" applyFont="1" applyFill="1"/>
    <xf numFmtId="0" fontId="53" fillId="0" borderId="0" xfId="38577" applyFont="1" applyFill="1" applyAlignment="1">
      <alignment wrapText="1"/>
    </xf>
    <xf numFmtId="0" fontId="3" fillId="20" borderId="18" xfId="38577" applyNumberFormat="1" applyFont="1" applyFill="1" applyBorder="1"/>
    <xf numFmtId="3" fontId="3" fillId="20" borderId="7" xfId="38577" applyNumberFormat="1" applyFont="1" applyFill="1" applyBorder="1" applyAlignment="1"/>
    <xf numFmtId="0" fontId="3" fillId="20" borderId="7" xfId="38577" applyNumberFormat="1" applyFont="1" applyFill="1" applyBorder="1"/>
    <xf numFmtId="0" fontId="3" fillId="20" borderId="7" xfId="38577" applyNumberFormat="1" applyFont="1" applyFill="1" applyBorder="1" applyAlignment="1">
      <alignment horizontal="right"/>
    </xf>
    <xf numFmtId="0" fontId="3" fillId="20" borderId="7" xfId="38577" applyNumberFormat="1" applyFont="1" applyFill="1" applyBorder="1" applyAlignment="1">
      <alignment horizontal="center"/>
    </xf>
    <xf numFmtId="0" fontId="3" fillId="20" borderId="7" xfId="38577" applyFont="1" applyFill="1" applyBorder="1"/>
    <xf numFmtId="0" fontId="3" fillId="20" borderId="17" xfId="38577" applyFont="1" applyFill="1" applyBorder="1" applyAlignment="1"/>
    <xf numFmtId="0" fontId="3" fillId="20" borderId="16" xfId="38577" applyNumberFormat="1" applyFont="1" applyFill="1" applyBorder="1"/>
    <xf numFmtId="3" fontId="3" fillId="20" borderId="0" xfId="38577" applyNumberFormat="1" applyFont="1" applyFill="1" applyBorder="1" applyAlignment="1"/>
    <xf numFmtId="0" fontId="3" fillId="20" borderId="0" xfId="38577" applyNumberFormat="1" applyFont="1" applyFill="1" applyBorder="1"/>
    <xf numFmtId="3" fontId="3" fillId="20" borderId="0" xfId="38577" applyNumberFormat="1" applyFont="1" applyFill="1" applyBorder="1" applyAlignment="1">
      <alignment horizontal="right"/>
    </xf>
    <xf numFmtId="0" fontId="3" fillId="20" borderId="0" xfId="38577" applyNumberFormat="1" applyFont="1" applyFill="1" applyBorder="1" applyAlignment="1">
      <alignment horizontal="center"/>
    </xf>
    <xf numFmtId="10" fontId="3" fillId="20" borderId="0" xfId="38577" applyNumberFormat="1" applyFont="1" applyFill="1" applyBorder="1"/>
    <xf numFmtId="0" fontId="3" fillId="20" borderId="0" xfId="38577" applyFont="1" applyFill="1" applyBorder="1"/>
    <xf numFmtId="0" fontId="3" fillId="20" borderId="15" xfId="38577" applyFont="1" applyFill="1" applyBorder="1" applyAlignment="1"/>
    <xf numFmtId="0" fontId="3" fillId="20" borderId="15" xfId="38577" applyFont="1" applyFill="1" applyBorder="1" applyAlignment="1">
      <alignment horizontal="center" vertical="top"/>
    </xf>
    <xf numFmtId="0" fontId="3" fillId="20" borderId="15" xfId="38577" applyFont="1" applyFill="1" applyBorder="1" applyAlignment="1">
      <alignment horizontal="center"/>
    </xf>
    <xf numFmtId="3" fontId="53" fillId="0" borderId="0" xfId="38577" applyNumberFormat="1" applyFont="1" applyFill="1" applyAlignment="1">
      <alignment horizontal="left"/>
    </xf>
    <xf numFmtId="10" fontId="3" fillId="21" borderId="0" xfId="38577" applyNumberFormat="1" applyFont="1" applyFill="1" applyBorder="1"/>
    <xf numFmtId="0" fontId="3" fillId="20" borderId="15" xfId="38577" applyNumberFormat="1" applyFont="1" applyFill="1" applyBorder="1" applyAlignment="1">
      <alignment horizontal="center"/>
    </xf>
    <xf numFmtId="3" fontId="3" fillId="20" borderId="16" xfId="38577" applyNumberFormat="1" applyFont="1" applyFill="1" applyBorder="1" applyAlignment="1"/>
    <xf numFmtId="0" fontId="3" fillId="20" borderId="17" xfId="38577" applyFont="1" applyFill="1" applyBorder="1" applyAlignment="1">
      <alignment horizontal="center"/>
    </xf>
    <xf numFmtId="3" fontId="3" fillId="20" borderId="18" xfId="38577" applyNumberFormat="1" applyFont="1" applyFill="1" applyBorder="1" applyAlignment="1" applyProtection="1"/>
    <xf numFmtId="1" fontId="3" fillId="20" borderId="7" xfId="38577" applyNumberFormat="1" applyFont="1" applyFill="1" applyBorder="1" applyAlignment="1" applyProtection="1">
      <alignment horizontal="right"/>
    </xf>
    <xf numFmtId="3" fontId="3" fillId="20" borderId="7" xfId="38577" applyNumberFormat="1" applyFont="1" applyFill="1" applyBorder="1" applyAlignment="1">
      <alignment horizontal="right"/>
    </xf>
    <xf numFmtId="3" fontId="3" fillId="20" borderId="7" xfId="38577" applyNumberFormat="1" applyFont="1" applyFill="1" applyBorder="1" applyAlignment="1">
      <alignment horizontal="center"/>
    </xf>
    <xf numFmtId="166" fontId="3" fillId="20" borderId="7" xfId="38577" applyNumberFormat="1" applyFont="1" applyFill="1" applyBorder="1" applyAlignment="1"/>
    <xf numFmtId="0" fontId="3" fillId="20" borderId="17" xfId="38577" applyNumberFormat="1" applyFont="1" applyFill="1" applyBorder="1" applyAlignment="1">
      <alignment horizontal="center"/>
    </xf>
    <xf numFmtId="3" fontId="3" fillId="20" borderId="16" xfId="38577" applyNumberFormat="1" applyFont="1" applyFill="1" applyBorder="1" applyAlignment="1" applyProtection="1"/>
    <xf numFmtId="1" fontId="3" fillId="21" borderId="7" xfId="38577" applyNumberFormat="1" applyFont="1" applyFill="1" applyBorder="1" applyAlignment="1" applyProtection="1">
      <alignment horizontal="right"/>
      <protection locked="0"/>
    </xf>
    <xf numFmtId="0" fontId="3" fillId="20" borderId="0" xfId="38577" applyNumberFormat="1" applyFont="1" applyFill="1" applyBorder="1" applyAlignment="1">
      <alignment horizontal="right"/>
    </xf>
    <xf numFmtId="0" fontId="3" fillId="20" borderId="7" xfId="38577" applyFont="1" applyFill="1" applyBorder="1" applyAlignment="1"/>
    <xf numFmtId="1" fontId="3" fillId="21" borderId="0" xfId="38577" applyNumberFormat="1" applyFont="1" applyFill="1" applyBorder="1" applyAlignment="1" applyProtection="1">
      <alignment horizontal="right"/>
      <protection locked="0"/>
    </xf>
    <xf numFmtId="3" fontId="3" fillId="20" borderId="0" xfId="38577" applyNumberFormat="1" applyFont="1" applyFill="1" applyBorder="1" applyAlignment="1">
      <alignment horizontal="center"/>
    </xf>
    <xf numFmtId="0" fontId="3" fillId="20" borderId="0" xfId="38577" applyFont="1" applyFill="1" applyBorder="1" applyAlignment="1"/>
    <xf numFmtId="0" fontId="3" fillId="21" borderId="0" xfId="38577" applyFont="1" applyFill="1" applyBorder="1" applyAlignment="1">
      <alignment horizontal="right"/>
    </xf>
    <xf numFmtId="0" fontId="3" fillId="20" borderId="16" xfId="38577" applyFont="1" applyFill="1" applyBorder="1" applyAlignment="1"/>
    <xf numFmtId="3" fontId="3" fillId="21" borderId="0" xfId="38577" applyNumberFormat="1" applyFont="1" applyFill="1" applyBorder="1" applyAlignment="1">
      <alignment horizontal="right"/>
    </xf>
    <xf numFmtId="172" fontId="3" fillId="20" borderId="0" xfId="38577" applyNumberFormat="1" applyFont="1" applyFill="1" applyBorder="1" applyAlignment="1">
      <alignment horizontal="right"/>
    </xf>
    <xf numFmtId="0" fontId="3" fillId="20" borderId="16" xfId="38577" applyFont="1" applyFill="1" applyBorder="1" applyAlignment="1">
      <alignment horizontal="right"/>
    </xf>
    <xf numFmtId="3" fontId="3" fillId="21" borderId="7" xfId="38577" applyNumberFormat="1" applyFont="1" applyFill="1" applyBorder="1" applyAlignment="1">
      <alignment horizontal="right"/>
    </xf>
    <xf numFmtId="0" fontId="55" fillId="20" borderId="0" xfId="38577" applyFont="1" applyFill="1" applyBorder="1" applyAlignment="1"/>
    <xf numFmtId="0" fontId="3" fillId="20" borderId="0" xfId="38577" applyFont="1" applyFill="1" applyBorder="1" applyAlignment="1">
      <alignment horizontal="right"/>
    </xf>
    <xf numFmtId="0" fontId="3" fillId="20" borderId="0" xfId="38577" applyFont="1" applyFill="1" applyBorder="1" applyAlignment="1">
      <alignment horizontal="center"/>
    </xf>
    <xf numFmtId="0" fontId="3" fillId="0" borderId="0" xfId="38577" applyNumberFormat="1" applyFont="1" applyFill="1" applyAlignment="1"/>
    <xf numFmtId="0" fontId="3" fillId="0" borderId="0" xfId="38577" applyNumberFormat="1" applyFont="1" applyFill="1" applyAlignment="1">
      <alignment horizontal="right"/>
    </xf>
    <xf numFmtId="174" fontId="3" fillId="0" borderId="0" xfId="38577" applyNumberFormat="1" applyFont="1" applyFill="1"/>
    <xf numFmtId="0" fontId="3" fillId="20" borderId="0" xfId="38577" applyFont="1" applyFill="1" applyBorder="1" applyAlignment="1" applyProtection="1">
      <alignment horizontal="right"/>
    </xf>
    <xf numFmtId="0" fontId="55" fillId="20" borderId="0" xfId="38577" applyFont="1" applyFill="1" applyBorder="1" applyAlignment="1">
      <alignment horizontal="right"/>
    </xf>
    <xf numFmtId="0" fontId="3" fillId="20" borderId="7" xfId="38577" applyFont="1" applyFill="1" applyBorder="1" applyAlignment="1">
      <alignment horizontal="center"/>
    </xf>
    <xf numFmtId="0" fontId="3" fillId="20" borderId="0" xfId="38577" applyNumberFormat="1" applyFont="1" applyFill="1" applyBorder="1" applyAlignment="1"/>
    <xf numFmtId="3" fontId="3" fillId="0" borderId="0" xfId="38577" applyNumberFormat="1" applyFont="1" applyFill="1" applyAlignment="1" applyProtection="1"/>
    <xf numFmtId="171" fontId="3" fillId="0" borderId="0" xfId="38577" applyNumberFormat="1" applyFont="1" applyFill="1" applyBorder="1" applyAlignment="1" applyProtection="1"/>
    <xf numFmtId="3" fontId="3" fillId="0" borderId="0" xfId="38577" applyNumberFormat="1" applyFont="1" applyFill="1" applyAlignment="1"/>
    <xf numFmtId="1" fontId="3" fillId="0" borderId="0" xfId="38577" applyNumberFormat="1" applyFont="1" applyFill="1" applyProtection="1"/>
    <xf numFmtId="0" fontId="3" fillId="0" borderId="0" xfId="38577" applyFont="1" applyFill="1" applyAlignment="1" applyProtection="1"/>
    <xf numFmtId="171" fontId="3" fillId="0" borderId="0" xfId="38577" applyNumberFormat="1" applyFont="1" applyFill="1" applyBorder="1" applyProtection="1"/>
    <xf numFmtId="4" fontId="3" fillId="20" borderId="0" xfId="38577" applyNumberFormat="1" applyFont="1" applyFill="1" applyBorder="1" applyAlignment="1">
      <alignment horizontal="right"/>
    </xf>
    <xf numFmtId="3" fontId="3" fillId="0" borderId="0" xfId="38577" applyNumberFormat="1" applyFont="1" applyFill="1" applyAlignment="1">
      <alignment horizontal="center"/>
    </xf>
    <xf numFmtId="10" fontId="3" fillId="20" borderId="0" xfId="38577" applyNumberFormat="1" applyFont="1" applyFill="1" applyBorder="1" applyAlignment="1">
      <alignment horizontal="right"/>
    </xf>
    <xf numFmtId="174" fontId="3" fillId="20" borderId="0" xfId="38577" applyNumberFormat="1" applyFont="1" applyFill="1" applyBorder="1" applyAlignment="1">
      <alignment horizontal="right"/>
    </xf>
    <xf numFmtId="9" fontId="3" fillId="20" borderId="0" xfId="38577" applyNumberFormat="1" applyFont="1" applyFill="1" applyBorder="1" applyAlignment="1">
      <alignment horizontal="center"/>
    </xf>
    <xf numFmtId="174" fontId="3" fillId="20" borderId="7" xfId="38577" applyNumberFormat="1" applyFont="1" applyFill="1" applyBorder="1" applyAlignment="1">
      <alignment horizontal="right"/>
    </xf>
    <xf numFmtId="3" fontId="3" fillId="20" borderId="16" xfId="38577" quotePrefix="1" applyNumberFormat="1" applyFont="1" applyFill="1" applyBorder="1" applyAlignment="1"/>
    <xf numFmtId="0" fontId="3" fillId="20" borderId="0" xfId="38577" applyFont="1" applyFill="1" applyBorder="1" applyAlignment="1">
      <alignment wrapText="1"/>
    </xf>
    <xf numFmtId="0" fontId="3" fillId="20" borderId="7" xfId="38577" applyFont="1" applyFill="1" applyBorder="1" applyAlignment="1">
      <alignment horizontal="right"/>
    </xf>
    <xf numFmtId="171" fontId="3" fillId="20" borderId="0" xfId="38577" applyNumberFormat="1" applyFont="1" applyFill="1" applyBorder="1" applyAlignment="1"/>
    <xf numFmtId="3" fontId="3" fillId="20" borderId="16" xfId="38577" applyNumberFormat="1" applyFont="1" applyFill="1" applyBorder="1" applyAlignment="1">
      <alignment horizontal="center"/>
    </xf>
    <xf numFmtId="3" fontId="3" fillId="21" borderId="7" xfId="38577" applyNumberFormat="1" applyFont="1" applyFill="1" applyBorder="1" applyAlignment="1"/>
    <xf numFmtId="173" fontId="3" fillId="20" borderId="0" xfId="38577" applyNumberFormat="1" applyFont="1" applyFill="1" applyBorder="1" applyAlignment="1"/>
    <xf numFmtId="173" fontId="3" fillId="20" borderId="0" xfId="38577" applyNumberFormat="1" applyFont="1" applyFill="1" applyBorder="1" applyAlignment="1">
      <alignment horizontal="right"/>
    </xf>
    <xf numFmtId="3" fontId="3" fillId="21" borderId="0" xfId="38577" applyNumberFormat="1" applyFont="1" applyFill="1" applyBorder="1" applyAlignment="1"/>
    <xf numFmtId="173" fontId="3" fillId="20" borderId="0" xfId="38577" applyNumberFormat="1" applyFont="1" applyFill="1" applyBorder="1" applyAlignment="1">
      <alignment horizontal="center"/>
    </xf>
    <xf numFmtId="173" fontId="3" fillId="20" borderId="16" xfId="38577" applyNumberFormat="1" applyFont="1" applyFill="1" applyBorder="1" applyAlignment="1"/>
    <xf numFmtId="170" fontId="3" fillId="20" borderId="0" xfId="38577" applyNumberFormat="1" applyFont="1" applyFill="1" applyBorder="1" applyAlignment="1">
      <alignment horizontal="center"/>
    </xf>
    <xf numFmtId="0" fontId="3" fillId="20" borderId="16" xfId="38577" applyFont="1" applyFill="1" applyBorder="1" applyAlignment="1">
      <alignment horizontal="center"/>
    </xf>
    <xf numFmtId="175" fontId="3" fillId="20" borderId="0" xfId="38577" applyNumberFormat="1" applyFont="1" applyFill="1" applyBorder="1" applyAlignment="1">
      <alignment horizontal="right"/>
    </xf>
    <xf numFmtId="175" fontId="3" fillId="20" borderId="0" xfId="38577" applyNumberFormat="1" applyFont="1" applyFill="1" applyBorder="1" applyAlignment="1"/>
    <xf numFmtId="4" fontId="3" fillId="20" borderId="0" xfId="38577" applyNumberFormat="1" applyFont="1" applyFill="1" applyBorder="1" applyAlignment="1">
      <alignment horizontal="center"/>
    </xf>
    <xf numFmtId="176" fontId="53" fillId="0" borderId="0" xfId="38577" applyNumberFormat="1" applyFont="1" applyFill="1" applyAlignment="1"/>
    <xf numFmtId="10" fontId="3" fillId="20" borderId="0" xfId="38577" applyNumberFormat="1" applyFont="1" applyFill="1" applyBorder="1" applyAlignment="1">
      <alignment horizontal="left"/>
    </xf>
    <xf numFmtId="49" fontId="3" fillId="20" borderId="0" xfId="38577" applyNumberFormat="1" applyFont="1" applyFill="1" applyBorder="1" applyAlignment="1"/>
    <xf numFmtId="49" fontId="3" fillId="20" borderId="0" xfId="38577" applyNumberFormat="1" applyFont="1" applyFill="1" applyBorder="1" applyAlignment="1">
      <alignment horizontal="right"/>
    </xf>
    <xf numFmtId="49" fontId="3" fillId="20" borderId="0" xfId="38577" applyNumberFormat="1" applyFont="1" applyFill="1" applyBorder="1" applyAlignment="1">
      <alignment horizontal="center"/>
    </xf>
    <xf numFmtId="0" fontId="3" fillId="0" borderId="0" xfId="38577" applyFont="1" applyFill="1" applyBorder="1" applyAlignment="1"/>
    <xf numFmtId="3" fontId="3" fillId="22" borderId="7" xfId="38577" applyNumberFormat="1" applyFont="1" applyFill="1" applyBorder="1" applyAlignment="1">
      <alignment horizontal="right"/>
    </xf>
    <xf numFmtId="3" fontId="3" fillId="22" borderId="0" xfId="38577" applyNumberFormat="1" applyFont="1" applyFill="1" applyBorder="1" applyAlignment="1">
      <alignment horizontal="right"/>
    </xf>
    <xf numFmtId="3" fontId="3" fillId="20" borderId="14" xfId="38577" applyNumberFormat="1" applyFont="1" applyFill="1" applyBorder="1" applyAlignment="1"/>
    <xf numFmtId="0" fontId="3" fillId="20" borderId="13" xfId="38577" applyNumberFormat="1" applyFont="1" applyFill="1" applyBorder="1" applyAlignment="1">
      <alignment horizontal="right"/>
    </xf>
    <xf numFmtId="0" fontId="3" fillId="20" borderId="13" xfId="38577" applyNumberFormat="1" applyFont="1" applyFill="1" applyBorder="1"/>
    <xf numFmtId="0" fontId="3" fillId="20" borderId="13" xfId="38577" applyNumberFormat="1" applyFont="1" applyFill="1" applyBorder="1" applyAlignment="1">
      <alignment horizontal="center"/>
    </xf>
    <xf numFmtId="0" fontId="3" fillId="20" borderId="13" xfId="38577" applyFont="1" applyFill="1" applyBorder="1" applyAlignment="1"/>
    <xf numFmtId="0" fontId="4" fillId="20" borderId="13" xfId="38577" applyFont="1" applyFill="1" applyBorder="1" applyAlignment="1"/>
    <xf numFmtId="0" fontId="3" fillId="20" borderId="12" xfId="38577" applyNumberFormat="1" applyFont="1" applyFill="1" applyBorder="1" applyAlignment="1">
      <alignment horizontal="center"/>
    </xf>
    <xf numFmtId="0" fontId="3" fillId="20" borderId="22" xfId="38577" applyNumberFormat="1" applyFont="1" applyFill="1" applyBorder="1"/>
    <xf numFmtId="3" fontId="3" fillId="20" borderId="23" xfId="38577" applyNumberFormat="1" applyFont="1" applyFill="1" applyBorder="1" applyAlignment="1">
      <alignment horizontal="right"/>
    </xf>
    <xf numFmtId="3" fontId="3" fillId="20" borderId="24" xfId="38577" applyNumberFormat="1" applyFont="1" applyFill="1" applyBorder="1" applyAlignment="1">
      <alignment horizontal="right"/>
    </xf>
    <xf numFmtId="3" fontId="3" fillId="20" borderId="24" xfId="38577" applyNumberFormat="1" applyFont="1" applyFill="1" applyBorder="1" applyAlignment="1">
      <alignment horizontal="center"/>
    </xf>
    <xf numFmtId="3" fontId="3" fillId="20" borderId="25" xfId="38577" applyNumberFormat="1" applyFont="1" applyFill="1" applyBorder="1" applyAlignment="1"/>
    <xf numFmtId="3" fontId="3" fillId="20" borderId="24" xfId="38577" applyNumberFormat="1" applyFont="1" applyFill="1" applyBorder="1" applyAlignment="1"/>
    <xf numFmtId="0" fontId="3" fillId="20" borderId="26" xfId="38577" applyNumberFormat="1" applyFont="1" applyFill="1" applyBorder="1"/>
    <xf numFmtId="3" fontId="3" fillId="20" borderId="27" xfId="38577" applyNumberFormat="1" applyFont="1" applyFill="1" applyBorder="1" applyAlignment="1">
      <alignment horizontal="right"/>
    </xf>
    <xf numFmtId="173" fontId="3" fillId="20" borderId="19" xfId="38577" applyNumberFormat="1" applyFont="1" applyFill="1" applyBorder="1" applyAlignment="1">
      <alignment horizontal="right"/>
    </xf>
    <xf numFmtId="3" fontId="3" fillId="20" borderId="19" xfId="38577" applyNumberFormat="1" applyFont="1" applyFill="1" applyBorder="1" applyAlignment="1">
      <alignment horizontal="center"/>
    </xf>
    <xf numFmtId="3" fontId="3" fillId="20" borderId="28" xfId="38577" applyNumberFormat="1" applyFont="1" applyFill="1" applyBorder="1" applyAlignment="1"/>
    <xf numFmtId="0" fontId="3" fillId="20" borderId="19" xfId="38577" applyFont="1" applyFill="1" applyBorder="1" applyAlignment="1"/>
    <xf numFmtId="3" fontId="3" fillId="20" borderId="28" xfId="38577" applyNumberFormat="1" applyFont="1" applyFill="1" applyBorder="1" applyAlignment="1">
      <alignment horizontal="right"/>
    </xf>
    <xf numFmtId="10" fontId="3" fillId="20" borderId="19" xfId="38577" applyNumberFormat="1" applyFont="1" applyFill="1" applyBorder="1" applyAlignment="1">
      <alignment horizontal="left"/>
    </xf>
    <xf numFmtId="170" fontId="3" fillId="20" borderId="0" xfId="38577" applyNumberFormat="1" applyFont="1" applyFill="1" applyBorder="1" applyAlignment="1">
      <alignment horizontal="left"/>
    </xf>
    <xf numFmtId="3" fontId="3" fillId="20" borderId="19" xfId="38577" applyNumberFormat="1" applyFont="1" applyFill="1" applyBorder="1" applyAlignment="1">
      <alignment horizontal="right"/>
    </xf>
    <xf numFmtId="0" fontId="3" fillId="20" borderId="19" xfId="38577" applyFont="1" applyFill="1" applyBorder="1" applyAlignment="1">
      <alignment horizontal="center"/>
    </xf>
    <xf numFmtId="3" fontId="3" fillId="20" borderId="19" xfId="38577" applyNumberFormat="1" applyFont="1" applyFill="1" applyBorder="1" applyAlignment="1"/>
    <xf numFmtId="0" fontId="3" fillId="20" borderId="19" xfId="38577" applyFont="1" applyFill="1" applyBorder="1" applyAlignment="1">
      <alignment horizontal="right"/>
    </xf>
    <xf numFmtId="3" fontId="3" fillId="21" borderId="19" xfId="38577" applyNumberFormat="1" applyFont="1" applyFill="1" applyBorder="1" applyAlignment="1"/>
    <xf numFmtId="174" fontId="3" fillId="20" borderId="19" xfId="38577" applyNumberFormat="1" applyFont="1" applyFill="1" applyBorder="1" applyAlignment="1">
      <alignment horizontal="right"/>
    </xf>
    <xf numFmtId="170" fontId="3" fillId="20" borderId="16" xfId="38577" applyNumberFormat="1" applyFont="1" applyFill="1" applyBorder="1" applyAlignment="1">
      <alignment horizontal="center"/>
    </xf>
    <xf numFmtId="10" fontId="3" fillId="20" borderId="0" xfId="38577" applyNumberFormat="1" applyFont="1" applyFill="1" applyBorder="1" applyAlignment="1">
      <alignment horizontal="left" wrapText="1"/>
    </xf>
    <xf numFmtId="0" fontId="56" fillId="20" borderId="19" xfId="19382" applyFont="1" applyFill="1" applyBorder="1" applyAlignment="1">
      <alignment horizontal="right" vertical="center" indent="1"/>
    </xf>
    <xf numFmtId="10" fontId="3" fillId="20" borderId="19" xfId="38577" applyNumberFormat="1" applyFont="1" applyFill="1" applyBorder="1" applyAlignment="1">
      <alignment horizontal="right"/>
    </xf>
    <xf numFmtId="3" fontId="3" fillId="20" borderId="19" xfId="38577" applyNumberFormat="1" applyFont="1" applyFill="1" applyBorder="1" applyAlignment="1">
      <alignment wrapText="1"/>
    </xf>
    <xf numFmtId="3" fontId="3" fillId="20" borderId="9" xfId="38577" applyNumberFormat="1" applyFont="1" applyFill="1" applyBorder="1" applyAlignment="1"/>
    <xf numFmtId="0" fontId="3" fillId="20" borderId="26" xfId="38577" applyFont="1" applyFill="1" applyBorder="1" applyAlignment="1"/>
    <xf numFmtId="0" fontId="53" fillId="0" borderId="0" xfId="38577" applyNumberFormat="1" applyFont="1" applyFill="1" applyAlignment="1">
      <alignment wrapText="1"/>
    </xf>
    <xf numFmtId="0" fontId="3" fillId="0" borderId="0" xfId="38577" applyFont="1" applyFill="1" applyAlignment="1">
      <alignment wrapText="1"/>
    </xf>
    <xf numFmtId="3" fontId="3" fillId="20" borderId="26" xfId="38577" applyNumberFormat="1" applyFont="1" applyFill="1" applyBorder="1" applyAlignment="1"/>
    <xf numFmtId="175" fontId="3" fillId="20" borderId="19" xfId="38577" applyNumberFormat="1" applyFont="1" applyFill="1" applyBorder="1" applyAlignment="1">
      <alignment horizontal="right"/>
    </xf>
    <xf numFmtId="3" fontId="3" fillId="22" borderId="19" xfId="38577" applyNumberFormat="1" applyFont="1" applyFill="1" applyBorder="1" applyAlignment="1"/>
    <xf numFmtId="3" fontId="3" fillId="22" borderId="29" xfId="38577" applyNumberFormat="1" applyFont="1" applyFill="1" applyBorder="1" applyAlignment="1"/>
    <xf numFmtId="3" fontId="3" fillId="20" borderId="14" xfId="38577" applyNumberFormat="1" applyFont="1" applyFill="1" applyBorder="1"/>
    <xf numFmtId="3" fontId="3" fillId="20" borderId="30" xfId="38577" applyNumberFormat="1" applyFont="1" applyFill="1" applyBorder="1" applyAlignment="1">
      <alignment horizontal="right"/>
    </xf>
    <xf numFmtId="3" fontId="3" fillId="20" borderId="13" xfId="38577" applyNumberFormat="1" applyFont="1" applyFill="1" applyBorder="1" applyAlignment="1"/>
    <xf numFmtId="3" fontId="3" fillId="20" borderId="30" xfId="38577" applyNumberFormat="1" applyFont="1" applyFill="1" applyBorder="1" applyAlignment="1">
      <alignment horizontal="center"/>
    </xf>
    <xf numFmtId="3" fontId="3" fillId="20" borderId="30" xfId="38577" applyNumberFormat="1" applyFont="1" applyFill="1" applyBorder="1" applyAlignment="1"/>
    <xf numFmtId="3" fontId="3" fillId="20" borderId="18" xfId="38577" applyNumberFormat="1" applyFont="1" applyFill="1" applyBorder="1" applyAlignment="1"/>
    <xf numFmtId="3" fontId="3" fillId="20" borderId="31" xfId="38577" applyNumberFormat="1" applyFont="1" applyFill="1" applyBorder="1" applyAlignment="1"/>
    <xf numFmtId="170" fontId="3" fillId="20" borderId="24" xfId="38577" applyNumberFormat="1" applyFont="1" applyFill="1" applyBorder="1" applyAlignment="1">
      <alignment horizontal="right"/>
    </xf>
    <xf numFmtId="3" fontId="3" fillId="20" borderId="21" xfId="38577" applyNumberFormat="1" applyFont="1" applyFill="1" applyBorder="1" applyAlignment="1">
      <alignment horizontal="center"/>
    </xf>
    <xf numFmtId="3" fontId="3" fillId="20" borderId="21" xfId="38577" applyNumberFormat="1" applyFont="1" applyFill="1" applyBorder="1" applyAlignment="1"/>
    <xf numFmtId="0" fontId="3" fillId="20" borderId="32" xfId="38577" applyNumberFormat="1" applyFont="1" applyFill="1" applyBorder="1"/>
    <xf numFmtId="3" fontId="3" fillId="20" borderId="33" xfId="38577" applyNumberFormat="1" applyFont="1" applyFill="1" applyBorder="1" applyAlignment="1">
      <alignment horizontal="right"/>
    </xf>
    <xf numFmtId="0" fontId="3" fillId="20" borderId="6" xfId="38577" applyNumberFormat="1" applyFont="1" applyFill="1" applyBorder="1"/>
    <xf numFmtId="0" fontId="3" fillId="20" borderId="19" xfId="38577" applyNumberFormat="1" applyFont="1" applyFill="1" applyBorder="1" applyAlignment="1">
      <alignment horizontal="right"/>
    </xf>
    <xf numFmtId="0" fontId="3" fillId="20" borderId="9" xfId="38577" applyNumberFormat="1" applyFont="1" applyFill="1" applyBorder="1" applyAlignment="1">
      <alignment horizontal="center"/>
    </xf>
    <xf numFmtId="3" fontId="3" fillId="20" borderId="8" xfId="38577" applyNumberFormat="1" applyFont="1" applyFill="1" applyBorder="1" applyAlignment="1"/>
    <xf numFmtId="3" fontId="3" fillId="20" borderId="6" xfId="38577" applyNumberFormat="1" applyFont="1" applyFill="1" applyBorder="1" applyAlignment="1"/>
    <xf numFmtId="3" fontId="3" fillId="20" borderId="9" xfId="38577" applyNumberFormat="1" applyFont="1" applyFill="1" applyBorder="1" applyAlignment="1">
      <alignment horizontal="center"/>
    </xf>
    <xf numFmtId="3" fontId="3" fillId="21" borderId="9" xfId="38577" applyNumberFormat="1" applyFont="1" applyFill="1" applyBorder="1" applyAlignment="1"/>
    <xf numFmtId="0" fontId="3" fillId="20" borderId="9" xfId="38577" applyFont="1" applyFill="1" applyBorder="1" applyAlignment="1"/>
    <xf numFmtId="0" fontId="3" fillId="20" borderId="16" xfId="38577" applyNumberFormat="1" applyFont="1" applyFill="1" applyBorder="1" applyAlignment="1">
      <alignment horizontal="right"/>
    </xf>
    <xf numFmtId="3" fontId="3" fillId="20" borderId="0" xfId="38577" applyNumberFormat="1" applyFont="1" applyFill="1" applyBorder="1" applyAlignment="1">
      <alignment horizontal="right" wrapText="1"/>
    </xf>
    <xf numFmtId="3" fontId="3" fillId="20" borderId="6" xfId="38577" applyNumberFormat="1" applyFont="1" applyFill="1" applyBorder="1" applyAlignment="1">
      <alignment wrapText="1"/>
    </xf>
    <xf numFmtId="175" fontId="3" fillId="20" borderId="19" xfId="38577" applyNumberFormat="1" applyFont="1" applyFill="1" applyBorder="1" applyAlignment="1">
      <alignment horizontal="right" wrapText="1"/>
    </xf>
    <xf numFmtId="3" fontId="3" fillId="20" borderId="9" xfId="38577" applyNumberFormat="1" applyFont="1" applyFill="1" applyBorder="1" applyAlignment="1">
      <alignment horizontal="center" wrapText="1"/>
    </xf>
    <xf numFmtId="3" fontId="3" fillId="22" borderId="9" xfId="38577" applyNumberFormat="1" applyFont="1" applyFill="1" applyBorder="1" applyAlignment="1">
      <alignment wrapText="1"/>
    </xf>
    <xf numFmtId="0" fontId="3" fillId="20" borderId="9" xfId="38577" applyFont="1" applyFill="1" applyBorder="1" applyAlignment="1">
      <alignment wrapText="1"/>
    </xf>
    <xf numFmtId="170" fontId="3" fillId="20" borderId="19" xfId="38577" applyNumberFormat="1" applyFont="1" applyFill="1" applyBorder="1" applyAlignment="1">
      <alignment horizontal="right"/>
    </xf>
    <xf numFmtId="3" fontId="3" fillId="20" borderId="6" xfId="38577" applyNumberFormat="1" applyFont="1" applyFill="1" applyBorder="1" applyAlignment="1">
      <alignment horizontal="center"/>
    </xf>
    <xf numFmtId="3" fontId="3" fillId="22" borderId="9" xfId="38577" applyNumberFormat="1" applyFont="1" applyFill="1" applyBorder="1" applyAlignment="1"/>
    <xf numFmtId="170" fontId="3" fillId="20" borderId="16" xfId="38577" applyNumberFormat="1" applyFont="1" applyFill="1" applyBorder="1" applyAlignment="1">
      <alignment horizontal="center" wrapText="1"/>
    </xf>
    <xf numFmtId="170" fontId="3" fillId="20" borderId="26" xfId="38577" applyNumberFormat="1" applyFont="1" applyFill="1" applyBorder="1" applyAlignment="1">
      <alignment horizontal="center"/>
    </xf>
    <xf numFmtId="0" fontId="3" fillId="20" borderId="0" xfId="38577" applyNumberFormat="1" applyFont="1" applyFill="1" applyBorder="1" applyAlignment="1">
      <alignment wrapText="1"/>
    </xf>
    <xf numFmtId="164" fontId="3" fillId="22" borderId="9" xfId="1" applyNumberFormat="1" applyFont="1" applyFill="1" applyBorder="1" applyAlignment="1"/>
    <xf numFmtId="164" fontId="3" fillId="22" borderId="9" xfId="1" applyNumberFormat="1" applyFont="1" applyFill="1" applyBorder="1" applyAlignment="1">
      <alignment wrapText="1"/>
    </xf>
    <xf numFmtId="3" fontId="3" fillId="20" borderId="16" xfId="38577" applyNumberFormat="1" applyFont="1" applyFill="1" applyBorder="1" applyAlignment="1">
      <alignment wrapText="1"/>
    </xf>
    <xf numFmtId="164" fontId="3" fillId="20" borderId="9" xfId="1" applyNumberFormat="1" applyFont="1" applyFill="1" applyBorder="1" applyAlignment="1"/>
    <xf numFmtId="170" fontId="3" fillId="20" borderId="14" xfId="38577" applyNumberFormat="1" applyFont="1" applyFill="1" applyBorder="1" applyAlignment="1">
      <alignment horizontal="center"/>
    </xf>
    <xf numFmtId="0" fontId="3" fillId="20" borderId="13" xfId="38577" applyFont="1" applyFill="1" applyBorder="1" applyAlignment="1">
      <alignment horizontal="center"/>
    </xf>
    <xf numFmtId="3" fontId="4" fillId="20" borderId="11" xfId="38577" applyNumberFormat="1" applyFont="1" applyFill="1" applyBorder="1" applyAlignment="1"/>
    <xf numFmtId="0" fontId="3" fillId="20" borderId="30" xfId="38577" applyFont="1" applyFill="1" applyBorder="1" applyAlignment="1">
      <alignment horizontal="right"/>
    </xf>
    <xf numFmtId="0" fontId="3" fillId="20" borderId="34" xfId="38577" applyFont="1" applyFill="1" applyBorder="1" applyAlignment="1">
      <alignment horizontal="center"/>
    </xf>
    <xf numFmtId="0" fontId="3" fillId="20" borderId="34" xfId="38577" applyFont="1" applyFill="1" applyBorder="1" applyAlignment="1"/>
    <xf numFmtId="42" fontId="3" fillId="20" borderId="24" xfId="38577" applyNumberFormat="1" applyFont="1" applyFill="1" applyBorder="1" applyAlignment="1">
      <alignment horizontal="right"/>
    </xf>
    <xf numFmtId="3" fontId="3" fillId="20" borderId="7" xfId="38577" applyNumberFormat="1" applyFont="1" applyFill="1" applyBorder="1" applyAlignment="1">
      <alignment horizontal="fill"/>
    </xf>
    <xf numFmtId="164" fontId="3" fillId="20" borderId="0" xfId="1" applyNumberFormat="1" applyFont="1" applyFill="1" applyBorder="1"/>
    <xf numFmtId="0" fontId="3" fillId="20" borderId="9" xfId="38577" applyNumberFormat="1" applyFont="1" applyFill="1" applyBorder="1"/>
    <xf numFmtId="0" fontId="3" fillId="20" borderId="8" xfId="38577" applyNumberFormat="1" applyFont="1" applyFill="1" applyBorder="1"/>
    <xf numFmtId="3" fontId="3" fillId="22" borderId="0" xfId="38577" applyNumberFormat="1" applyFont="1" applyFill="1" applyBorder="1" applyAlignment="1"/>
    <xf numFmtId="38" fontId="3" fillId="21" borderId="0" xfId="38577" applyNumberFormat="1" applyFont="1" applyFill="1" applyBorder="1"/>
    <xf numFmtId="3" fontId="3" fillId="20" borderId="19" xfId="5446" applyNumberFormat="1" applyFont="1" applyFill="1" applyBorder="1" applyAlignment="1">
      <alignment horizontal="right"/>
    </xf>
    <xf numFmtId="3" fontId="3" fillId="20" borderId="19" xfId="38577" applyNumberFormat="1" applyFont="1" applyFill="1" applyBorder="1"/>
    <xf numFmtId="0" fontId="3" fillId="20" borderId="6" xfId="38577" applyFont="1" applyFill="1" applyBorder="1" applyAlignment="1">
      <alignment horizontal="center"/>
    </xf>
    <xf numFmtId="0" fontId="3" fillId="20" borderId="9" xfId="38577" applyFont="1" applyFill="1" applyBorder="1"/>
    <xf numFmtId="0" fontId="3" fillId="20" borderId="35" xfId="38577" applyNumberFormat="1" applyFont="1" applyFill="1" applyBorder="1"/>
    <xf numFmtId="42" fontId="3" fillId="20" borderId="36" xfId="38577" applyNumberFormat="1" applyFont="1" applyFill="1" applyBorder="1"/>
    <xf numFmtId="0" fontId="3" fillId="20" borderId="34" xfId="38577" applyNumberFormat="1" applyFont="1" applyFill="1" applyBorder="1" applyAlignment="1">
      <alignment horizontal="center"/>
    </xf>
    <xf numFmtId="3" fontId="3" fillId="20" borderId="13" xfId="38577" applyNumberFormat="1" applyFont="1" applyFill="1" applyBorder="1"/>
    <xf numFmtId="0" fontId="3" fillId="20" borderId="34" xfId="38577" applyNumberFormat="1" applyFont="1" applyFill="1" applyBorder="1"/>
    <xf numFmtId="0" fontId="3" fillId="20" borderId="13" xfId="38577" applyFont="1" applyFill="1" applyBorder="1"/>
    <xf numFmtId="49" fontId="3" fillId="20" borderId="7" xfId="38577" applyNumberFormat="1" applyFont="1" applyFill="1" applyBorder="1" applyAlignment="1">
      <alignment horizontal="center"/>
    </xf>
    <xf numFmtId="49" fontId="3" fillId="20" borderId="7" xfId="38577" applyNumberFormat="1" applyFont="1" applyFill="1" applyBorder="1" applyAlignment="1">
      <alignment horizontal="right"/>
    </xf>
    <xf numFmtId="0" fontId="4" fillId="20" borderId="0" xfId="38577" applyFont="1" applyFill="1" applyBorder="1" applyAlignment="1">
      <alignment horizontal="center"/>
    </xf>
    <xf numFmtId="0" fontId="3" fillId="20" borderId="0" xfId="38577" applyNumberFormat="1" applyFont="1" applyFill="1" applyBorder="1" applyAlignment="1">
      <alignment horizontal="left"/>
    </xf>
    <xf numFmtId="0" fontId="3" fillId="21" borderId="0" xfId="38577" applyNumberFormat="1" applyFont="1" applyFill="1" applyBorder="1" applyAlignment="1"/>
    <xf numFmtId="0" fontId="3" fillId="21" borderId="15" xfId="38577" applyFont="1" applyFill="1" applyBorder="1"/>
    <xf numFmtId="3" fontId="3" fillId="20" borderId="15" xfId="38577" applyNumberFormat="1" applyFont="1" applyFill="1" applyBorder="1" applyAlignment="1"/>
    <xf numFmtId="0" fontId="3" fillId="20" borderId="14" xfId="38577" applyFont="1" applyFill="1" applyBorder="1" applyAlignment="1">
      <alignment horizontal="right"/>
    </xf>
    <xf numFmtId="0" fontId="3" fillId="20" borderId="13" xfId="38577" applyFont="1" applyFill="1" applyBorder="1" applyAlignment="1">
      <alignment horizontal="right"/>
    </xf>
    <xf numFmtId="0" fontId="3" fillId="20" borderId="12" xfId="38577" applyFont="1" applyFill="1" applyBorder="1" applyAlignment="1">
      <alignment horizontal="left"/>
    </xf>
    <xf numFmtId="0" fontId="53" fillId="0" borderId="0" xfId="0" applyFont="1" applyBorder="1"/>
    <xf numFmtId="0" fontId="53" fillId="0" borderId="0" xfId="0" applyFont="1" applyBorder="1" applyAlignment="1">
      <alignment horizontal="center"/>
    </xf>
    <xf numFmtId="3" fontId="3" fillId="0" borderId="0" xfId="0" applyNumberFormat="1" applyFont="1" applyFill="1" applyBorder="1"/>
    <xf numFmtId="0" fontId="53" fillId="0" borderId="0" xfId="0" applyFont="1"/>
    <xf numFmtId="0" fontId="53" fillId="20" borderId="13" xfId="0" applyFont="1" applyFill="1" applyBorder="1"/>
    <xf numFmtId="0" fontId="53" fillId="20" borderId="0" xfId="0" applyFont="1" applyFill="1" applyBorder="1"/>
    <xf numFmtId="0" fontId="53" fillId="20" borderId="15" xfId="0" applyFont="1" applyFill="1" applyBorder="1"/>
    <xf numFmtId="0" fontId="50" fillId="20" borderId="0" xfId="0" applyFont="1" applyFill="1" applyBorder="1" applyAlignment="1">
      <alignment horizontal="centerContinuous" wrapText="1"/>
    </xf>
    <xf numFmtId="0" fontId="50" fillId="20" borderId="0" xfId="0" applyFont="1" applyFill="1" applyBorder="1" applyAlignment="1">
      <alignment horizontal="center" wrapText="1"/>
    </xf>
    <xf numFmtId="0" fontId="50" fillId="20" borderId="16" xfId="0" applyFont="1" applyFill="1" applyBorder="1" applyAlignment="1">
      <alignment horizontal="centerContinuous" wrapText="1"/>
    </xf>
    <xf numFmtId="0" fontId="48" fillId="20" borderId="17" xfId="0" applyFont="1" applyFill="1" applyBorder="1" applyAlignment="1">
      <alignment horizontal="center"/>
    </xf>
    <xf numFmtId="37" fontId="3" fillId="20" borderId="7" xfId="42318" applyNumberFormat="1" applyFont="1" applyFill="1" applyBorder="1" applyAlignment="1">
      <alignment horizontal="center"/>
    </xf>
    <xf numFmtId="37" fontId="3" fillId="20" borderId="18" xfId="42318" applyNumberFormat="1" applyFont="1" applyFill="1" applyBorder="1" applyAlignment="1">
      <alignment horizontal="center"/>
    </xf>
    <xf numFmtId="0" fontId="3" fillId="20" borderId="15" xfId="38786" applyFont="1" applyFill="1" applyBorder="1" applyAlignment="1">
      <alignment horizontal="center"/>
    </xf>
    <xf numFmtId="0" fontId="3" fillId="20" borderId="0" xfId="39547" applyFont="1" applyFill="1" applyBorder="1"/>
    <xf numFmtId="170" fontId="3" fillId="20" borderId="11" xfId="42187" applyNumberFormat="1" applyFont="1" applyFill="1" applyBorder="1"/>
    <xf numFmtId="0" fontId="53" fillId="20" borderId="14" xfId="0" quotePrefix="1" applyFont="1" applyFill="1" applyBorder="1"/>
    <xf numFmtId="0" fontId="3" fillId="20" borderId="0" xfId="38790" applyFont="1" applyFill="1" applyBorder="1"/>
    <xf numFmtId="167" fontId="3" fillId="20" borderId="40" xfId="18359" applyNumberFormat="1" applyFont="1" applyFill="1" applyBorder="1"/>
    <xf numFmtId="0" fontId="53" fillId="20" borderId="16" xfId="0" quotePrefix="1" applyFont="1" applyFill="1" applyBorder="1"/>
    <xf numFmtId="167" fontId="3" fillId="20" borderId="0" xfId="18359" applyNumberFormat="1" applyFont="1" applyFill="1" applyBorder="1"/>
    <xf numFmtId="0" fontId="3" fillId="20" borderId="0" xfId="39549" applyFont="1" applyFill="1" applyBorder="1"/>
    <xf numFmtId="164" fontId="3" fillId="20" borderId="3" xfId="5446" applyNumberFormat="1" applyFont="1" applyFill="1" applyBorder="1"/>
    <xf numFmtId="44" fontId="3" fillId="20" borderId="0" xfId="18359" applyFont="1" applyFill="1" applyBorder="1"/>
    <xf numFmtId="44" fontId="3" fillId="20" borderId="0" xfId="18359" applyFont="1" applyFill="1" applyBorder="1" applyAlignment="1">
      <alignment horizontal="center"/>
    </xf>
    <xf numFmtId="0" fontId="3" fillId="20" borderId="0" xfId="39551" applyFont="1" applyFill="1" applyBorder="1"/>
    <xf numFmtId="3" fontId="3" fillId="20" borderId="0" xfId="18359" applyNumberFormat="1" applyFont="1" applyFill="1" applyBorder="1" applyAlignment="1">
      <alignment horizontal="right"/>
    </xf>
    <xf numFmtId="0" fontId="53" fillId="20" borderId="37" xfId="0" quotePrefix="1" applyFont="1" applyFill="1" applyBorder="1"/>
    <xf numFmtId="3" fontId="3" fillId="20" borderId="0" xfId="18359" applyNumberFormat="1" applyFont="1" applyFill="1" applyBorder="1"/>
    <xf numFmtId="0" fontId="3" fillId="20" borderId="33" xfId="39553" applyFont="1" applyFill="1" applyBorder="1"/>
    <xf numFmtId="167" fontId="3" fillId="20" borderId="39" xfId="18359" applyNumberFormat="1" applyFont="1" applyFill="1" applyBorder="1"/>
    <xf numFmtId="49" fontId="3" fillId="20" borderId="15" xfId="39561" applyNumberFormat="1" applyFont="1" applyFill="1" applyBorder="1" applyAlignment="1">
      <alignment horizontal="center"/>
    </xf>
    <xf numFmtId="49" fontId="3" fillId="20" borderId="17" xfId="39561" applyNumberFormat="1" applyFont="1" applyFill="1" applyBorder="1" applyAlignment="1">
      <alignment horizontal="center"/>
    </xf>
    <xf numFmtId="0" fontId="53" fillId="20" borderId="7" xfId="0" applyFont="1" applyFill="1" applyBorder="1"/>
    <xf numFmtId="0" fontId="53" fillId="20" borderId="14" xfId="0" applyFont="1" applyFill="1" applyBorder="1"/>
    <xf numFmtId="0" fontId="53" fillId="20" borderId="16" xfId="0" applyFont="1" applyFill="1" applyBorder="1"/>
    <xf numFmtId="6" fontId="3" fillId="20" borderId="0" xfId="38788" applyNumberFormat="1" applyFont="1" applyFill="1" applyBorder="1"/>
    <xf numFmtId="0" fontId="53" fillId="20" borderId="38" xfId="0" quotePrefix="1" applyFont="1" applyFill="1" applyBorder="1"/>
    <xf numFmtId="6" fontId="3" fillId="20" borderId="6" xfId="38788" applyNumberFormat="1" applyFont="1" applyFill="1" applyBorder="1"/>
    <xf numFmtId="0" fontId="53" fillId="20" borderId="37" xfId="0" applyFont="1" applyFill="1" applyBorder="1"/>
    <xf numFmtId="174" fontId="3" fillId="20" borderId="20" xfId="1" applyNumberFormat="1" applyFont="1" applyFill="1" applyBorder="1"/>
    <xf numFmtId="38" fontId="3" fillId="20" borderId="0" xfId="38788" applyNumberFormat="1" applyFont="1" applyFill="1" applyBorder="1"/>
    <xf numFmtId="49" fontId="3" fillId="20" borderId="15" xfId="38786" applyNumberFormat="1" applyFont="1" applyFill="1" applyBorder="1" applyAlignment="1">
      <alignment horizontal="center"/>
    </xf>
    <xf numFmtId="0" fontId="3" fillId="20" borderId="15" xfId="38789" applyFont="1" applyFill="1" applyBorder="1" applyAlignment="1">
      <alignment horizontal="center"/>
    </xf>
    <xf numFmtId="170" fontId="3" fillId="20" borderId="0" xfId="42187" applyNumberFormat="1" applyFont="1" applyFill="1" applyBorder="1"/>
    <xf numFmtId="167" fontId="3" fillId="20" borderId="3" xfId="18359" applyNumberFormat="1" applyFont="1" applyFill="1" applyBorder="1"/>
    <xf numFmtId="38" fontId="3" fillId="20" borderId="40" xfId="38791" applyNumberFormat="1" applyFont="1" applyFill="1" applyBorder="1"/>
    <xf numFmtId="38" fontId="3" fillId="20" borderId="0" xfId="38791" applyNumberFormat="1" applyFont="1" applyFill="1" applyBorder="1"/>
    <xf numFmtId="5" fontId="3" fillId="20" borderId="0" xfId="38791" applyNumberFormat="1" applyFont="1" applyFill="1" applyBorder="1"/>
    <xf numFmtId="49" fontId="3" fillId="20" borderId="15" xfId="38789" applyNumberFormat="1" applyFont="1" applyFill="1" applyBorder="1" applyAlignment="1">
      <alignment horizontal="center"/>
    </xf>
    <xf numFmtId="0" fontId="52" fillId="20" borderId="13" xfId="0" applyFont="1" applyFill="1" applyBorder="1" applyAlignment="1">
      <alignment horizontal="centerContinuous" wrapText="1"/>
    </xf>
    <xf numFmtId="0" fontId="48" fillId="20" borderId="13" xfId="0" applyFont="1" applyFill="1" applyBorder="1" applyAlignment="1">
      <alignment horizontal="centerContinuous" wrapText="1"/>
    </xf>
    <xf numFmtId="0" fontId="48" fillId="20" borderId="14" xfId="0" applyFont="1" applyFill="1" applyBorder="1" applyAlignment="1">
      <alignment horizontal="centerContinuous" wrapText="1"/>
    </xf>
    <xf numFmtId="0" fontId="48" fillId="20" borderId="0" xfId="0" applyFont="1" applyFill="1" applyBorder="1" applyAlignment="1">
      <alignment horizontal="centerContinuous" wrapText="1"/>
    </xf>
    <xf numFmtId="0" fontId="48" fillId="20" borderId="16" xfId="0" applyFont="1" applyFill="1" applyBorder="1" applyAlignment="1">
      <alignment horizontal="centerContinuous" wrapText="1"/>
    </xf>
    <xf numFmtId="0" fontId="48" fillId="20" borderId="15" xfId="0" applyFont="1" applyFill="1" applyBorder="1" applyAlignment="1">
      <alignment horizontal="center"/>
    </xf>
    <xf numFmtId="0" fontId="50" fillId="20" borderId="10" xfId="0" applyFont="1" applyFill="1" applyBorder="1"/>
    <xf numFmtId="5" fontId="48" fillId="20" borderId="9" xfId="0" applyNumberFormat="1" applyFont="1" applyFill="1" applyBorder="1"/>
    <xf numFmtId="0" fontId="48" fillId="20" borderId="16" xfId="0" applyFont="1" applyFill="1" applyBorder="1"/>
    <xf numFmtId="0" fontId="48" fillId="20" borderId="16" xfId="0" applyFont="1" applyFill="1" applyBorder="1" applyAlignment="1">
      <alignment wrapText="1"/>
    </xf>
    <xf numFmtId="0" fontId="48" fillId="20" borderId="9" xfId="0" applyFont="1" applyFill="1" applyBorder="1"/>
    <xf numFmtId="0" fontId="48" fillId="20" borderId="0" xfId="0" applyFont="1" applyFill="1" applyBorder="1"/>
    <xf numFmtId="170" fontId="48" fillId="20" borderId="9" xfId="0" applyNumberFormat="1" applyFont="1" applyFill="1" applyBorder="1"/>
    <xf numFmtId="3" fontId="48" fillId="20" borderId="16" xfId="0" applyNumberFormat="1" applyFont="1" applyFill="1" applyBorder="1" applyAlignment="1">
      <alignment horizontal="right"/>
    </xf>
    <xf numFmtId="0" fontId="48" fillId="20" borderId="7" xfId="0" applyFont="1" applyFill="1" applyBorder="1"/>
    <xf numFmtId="5" fontId="48" fillId="20" borderId="21" xfId="0" applyNumberFormat="1" applyFont="1" applyFill="1" applyBorder="1"/>
    <xf numFmtId="0" fontId="48" fillId="20" borderId="18" xfId="0" applyFont="1" applyFill="1" applyBorder="1"/>
    <xf numFmtId="0" fontId="49" fillId="20" borderId="0" xfId="0" applyFont="1" applyFill="1" applyBorder="1"/>
    <xf numFmtId="0" fontId="3" fillId="20" borderId="13" xfId="38577" applyFont="1" applyFill="1" applyBorder="1" applyAlignment="1">
      <alignment horizontal="left"/>
    </xf>
    <xf numFmtId="0" fontId="53" fillId="20" borderId="15" xfId="0" applyFont="1" applyFill="1" applyBorder="1" applyAlignment="1">
      <alignment horizontal="center"/>
    </xf>
    <xf numFmtId="0" fontId="54" fillId="20" borderId="0" xfId="0" applyFont="1" applyFill="1" applyBorder="1" applyAlignment="1">
      <alignment horizontal="center"/>
    </xf>
    <xf numFmtId="37" fontId="4" fillId="20" borderId="0" xfId="19385" applyNumberFormat="1" applyFont="1" applyFill="1" applyBorder="1" applyAlignment="1">
      <alignment horizontal="center"/>
    </xf>
    <xf numFmtId="37" fontId="4" fillId="20" borderId="0" xfId="42318" applyNumberFormat="1" applyFont="1" applyFill="1" applyBorder="1" applyAlignment="1">
      <alignment horizontal="center"/>
    </xf>
    <xf numFmtId="37" fontId="3" fillId="20" borderId="0" xfId="42318" applyNumberFormat="1" applyFont="1" applyFill="1" applyBorder="1" applyAlignment="1">
      <alignment horizontal="center"/>
    </xf>
    <xf numFmtId="37" fontId="3" fillId="20" borderId="0" xfId="19385" applyNumberFormat="1" applyFont="1" applyFill="1" applyBorder="1" applyAlignment="1">
      <alignment horizontal="center"/>
    </xf>
    <xf numFmtId="0" fontId="3" fillId="20" borderId="0" xfId="19385" applyFont="1" applyFill="1" applyBorder="1" applyAlignment="1">
      <alignment horizontal="center"/>
    </xf>
    <xf numFmtId="38" fontId="3" fillId="20" borderId="0" xfId="42318" applyFont="1" applyFill="1" applyBorder="1" applyAlignment="1">
      <alignment horizontal="center"/>
    </xf>
    <xf numFmtId="0" fontId="53" fillId="20" borderId="16" xfId="0" applyFont="1" applyFill="1" applyBorder="1" applyAlignment="1">
      <alignment horizontal="center"/>
    </xf>
    <xf numFmtId="0" fontId="53" fillId="20" borderId="12" xfId="0" applyFont="1" applyFill="1" applyBorder="1" applyAlignment="1">
      <alignment horizontal="center"/>
    </xf>
    <xf numFmtId="3" fontId="4" fillId="20" borderId="13" xfId="42318" applyNumberFormat="1" applyFont="1" applyFill="1" applyBorder="1" applyAlignment="1">
      <alignment horizontal="left"/>
    </xf>
    <xf numFmtId="38" fontId="3" fillId="20" borderId="13" xfId="42318" applyFont="1" applyFill="1" applyBorder="1" applyAlignment="1">
      <alignment horizontal="centerContinuous"/>
    </xf>
    <xf numFmtId="38" fontId="3" fillId="20" borderId="0" xfId="42318" applyFont="1" applyFill="1" applyBorder="1"/>
    <xf numFmtId="38" fontId="3" fillId="20" borderId="0" xfId="42318" applyFont="1" applyFill="1" applyBorder="1" applyAlignment="1">
      <alignment horizontal="right"/>
    </xf>
    <xf numFmtId="173" fontId="3" fillId="20" borderId="0" xfId="42318" applyNumberFormat="1" applyFont="1" applyFill="1" applyBorder="1"/>
    <xf numFmtId="174" fontId="3" fillId="20" borderId="0" xfId="42318" applyNumberFormat="1" applyFont="1" applyFill="1" applyBorder="1" applyAlignment="1">
      <alignment horizontal="center"/>
    </xf>
    <xf numFmtId="38" fontId="3" fillId="20" borderId="0" xfId="19385" applyNumberFormat="1" applyFont="1" applyFill="1" applyBorder="1"/>
    <xf numFmtId="38" fontId="3" fillId="20" borderId="0" xfId="19385" applyNumberFormat="1" applyFont="1" applyFill="1" applyBorder="1" applyAlignment="1">
      <alignment horizontal="center"/>
    </xf>
    <xf numFmtId="38" fontId="3" fillId="20" borderId="10" xfId="42318" applyFont="1" applyFill="1" applyBorder="1"/>
    <xf numFmtId="38" fontId="3" fillId="20" borderId="10" xfId="42318" applyFont="1" applyFill="1" applyBorder="1" applyAlignment="1">
      <alignment horizontal="center"/>
    </xf>
    <xf numFmtId="38" fontId="3" fillId="20" borderId="10" xfId="42318" applyFont="1" applyFill="1" applyBorder="1" applyAlignment="1">
      <alignment horizontal="right"/>
    </xf>
    <xf numFmtId="3" fontId="3" fillId="20" borderId="0" xfId="19385" applyNumberFormat="1" applyFont="1" applyFill="1" applyBorder="1"/>
    <xf numFmtId="178" fontId="3" fillId="20" borderId="0" xfId="42318" applyNumberFormat="1" applyFont="1" applyFill="1" applyBorder="1"/>
    <xf numFmtId="0" fontId="53" fillId="20" borderId="17" xfId="0" applyFont="1" applyFill="1" applyBorder="1" applyAlignment="1">
      <alignment horizontal="center"/>
    </xf>
    <xf numFmtId="38" fontId="3" fillId="20" borderId="7" xfId="42318" applyFont="1" applyFill="1" applyBorder="1"/>
    <xf numFmtId="0" fontId="53" fillId="20" borderId="18" xfId="0" applyFont="1" applyFill="1" applyBorder="1"/>
    <xf numFmtId="38" fontId="3" fillId="20" borderId="10" xfId="0" applyNumberFormat="1" applyFont="1" applyFill="1" applyBorder="1"/>
    <xf numFmtId="38" fontId="3" fillId="20" borderId="10" xfId="0" applyNumberFormat="1" applyFont="1" applyFill="1" applyBorder="1" applyAlignment="1">
      <alignment horizontal="center"/>
    </xf>
    <xf numFmtId="38" fontId="3" fillId="20" borderId="16" xfId="42318" applyFont="1" applyFill="1" applyBorder="1"/>
    <xf numFmtId="38" fontId="3" fillId="20" borderId="0" xfId="0" applyNumberFormat="1" applyFont="1" applyFill="1" applyBorder="1"/>
    <xf numFmtId="3" fontId="3" fillId="20" borderId="0" xfId="0" applyNumberFormat="1" applyFont="1" applyFill="1" applyBorder="1"/>
    <xf numFmtId="3" fontId="3" fillId="20" borderId="7" xfId="0" applyNumberFormat="1" applyFont="1" applyFill="1" applyBorder="1"/>
    <xf numFmtId="38" fontId="3" fillId="20" borderId="18" xfId="42318" applyFont="1" applyFill="1" applyBorder="1"/>
    <xf numFmtId="38" fontId="3" fillId="20" borderId="14" xfId="42318" applyFont="1" applyFill="1" applyBorder="1"/>
    <xf numFmtId="38" fontId="4" fillId="20" borderId="0" xfId="42318" applyFont="1" applyFill="1" applyBorder="1"/>
    <xf numFmtId="170" fontId="3" fillId="20" borderId="0" xfId="42318" applyNumberFormat="1" applyFont="1" applyFill="1" applyBorder="1"/>
    <xf numFmtId="10" fontId="3" fillId="20" borderId="0" xfId="42318" applyNumberFormat="1" applyFont="1" applyFill="1" applyBorder="1" applyAlignment="1">
      <alignment horizontal="center"/>
    </xf>
    <xf numFmtId="10" fontId="3" fillId="20" borderId="0" xfId="42318" applyNumberFormat="1" applyFont="1" applyFill="1" applyBorder="1"/>
    <xf numFmtId="174" fontId="3" fillId="20" borderId="0" xfId="42318" applyNumberFormat="1" applyFont="1" applyFill="1" applyBorder="1"/>
    <xf numFmtId="38" fontId="3" fillId="20" borderId="16" xfId="42318" applyFont="1" applyFill="1" applyBorder="1" applyAlignment="1">
      <alignment horizontal="center"/>
    </xf>
    <xf numFmtId="10" fontId="3" fillId="20" borderId="0" xfId="42318" applyNumberFormat="1" applyFont="1" applyFill="1" applyBorder="1" applyAlignment="1">
      <alignment horizontal="centerContinuous"/>
    </xf>
    <xf numFmtId="3" fontId="3" fillId="20" borderId="13" xfId="0" applyNumberFormat="1" applyFont="1" applyFill="1" applyBorder="1" applyAlignment="1">
      <alignment horizontal="centerContinuous"/>
    </xf>
    <xf numFmtId="38" fontId="3" fillId="20" borderId="13" xfId="42318" applyFont="1" applyFill="1" applyBorder="1"/>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177" fontId="3" fillId="20" borderId="0" xfId="0" applyNumberFormat="1" applyFont="1" applyFill="1" applyBorder="1" applyAlignment="1">
      <alignment horizontal="center"/>
    </xf>
    <xf numFmtId="177" fontId="3" fillId="20" borderId="10" xfId="0" applyNumberFormat="1" applyFont="1" applyFill="1" applyBorder="1" applyAlignment="1">
      <alignment horizontal="center"/>
    </xf>
    <xf numFmtId="0" fontId="53" fillId="20" borderId="10"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7" xfId="0" applyNumberFormat="1" applyFont="1" applyFill="1" applyBorder="1" applyAlignment="1">
      <alignment horizontal="left" vertical="center"/>
    </xf>
    <xf numFmtId="38" fontId="3" fillId="20" borderId="7" xfId="0" applyNumberFormat="1" applyFont="1" applyFill="1" applyBorder="1" applyAlignment="1">
      <alignment vertical="center"/>
    </xf>
    <xf numFmtId="3" fontId="4" fillId="20" borderId="0" xfId="0" applyNumberFormat="1" applyFont="1" applyFill="1" applyBorder="1" applyAlignment="1">
      <alignment horizontal="left"/>
    </xf>
    <xf numFmtId="3" fontId="4" fillId="20" borderId="10" xfId="0" applyNumberFormat="1" applyFont="1" applyFill="1" applyBorder="1" applyAlignment="1">
      <alignment horizontal="left"/>
    </xf>
    <xf numFmtId="3" fontId="3" fillId="20" borderId="10" xfId="0" applyNumberFormat="1" applyFont="1" applyFill="1" applyBorder="1"/>
    <xf numFmtId="3" fontId="3" fillId="20" borderId="10" xfId="38446" applyNumberFormat="1"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167" fontId="47" fillId="20" borderId="0" xfId="2" applyNumberFormat="1" applyFont="1" applyFill="1" applyBorder="1"/>
    <xf numFmtId="49" fontId="3" fillId="20" borderId="17" xfId="38789" applyNumberFormat="1" applyFont="1" applyFill="1" applyBorder="1" applyAlignment="1">
      <alignment horizontal="center"/>
    </xf>
    <xf numFmtId="0" fontId="53" fillId="20" borderId="41" xfId="0" applyFont="1" applyFill="1" applyBorder="1"/>
    <xf numFmtId="0" fontId="47" fillId="20" borderId="16" xfId="0" applyFont="1" applyFill="1" applyBorder="1"/>
    <xf numFmtId="0" fontId="49" fillId="20" borderId="7" xfId="0" applyFont="1" applyFill="1" applyBorder="1"/>
    <xf numFmtId="5" fontId="47" fillId="20" borderId="7" xfId="0" applyNumberFormat="1" applyFont="1" applyFill="1" applyBorder="1"/>
    <xf numFmtId="0" fontId="47" fillId="20" borderId="18" xfId="0" applyFont="1" applyFill="1" applyBorder="1"/>
    <xf numFmtId="5" fontId="3" fillId="20" borderId="10" xfId="38791" applyNumberFormat="1" applyFont="1" applyFill="1" applyBorder="1"/>
    <xf numFmtId="167" fontId="0" fillId="0" borderId="0" xfId="2" applyNumberFormat="1" applyFont="1" applyFill="1"/>
    <xf numFmtId="0" fontId="0" fillId="0" borderId="0" xfId="0" applyFill="1"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17" xfId="0" applyBorder="1" applyAlignment="1">
      <alignment horizontal="left" vertical="top"/>
    </xf>
    <xf numFmtId="0" fontId="0" fillId="0" borderId="16" xfId="0" applyBorder="1"/>
    <xf numFmtId="0" fontId="0" fillId="0" borderId="0" xfId="0" applyBorder="1"/>
    <xf numFmtId="167" fontId="0" fillId="0" borderId="0" xfId="2" applyNumberFormat="1" applyFont="1" applyFill="1" applyBorder="1"/>
    <xf numFmtId="0" fontId="0" fillId="0" borderId="0" xfId="0" applyFill="1" applyBorder="1" applyAlignment="1">
      <alignment horizontal="center" vertical="top"/>
    </xf>
    <xf numFmtId="0" fontId="0" fillId="0" borderId="0" xfId="0" applyFill="1" applyBorder="1"/>
    <xf numFmtId="0" fontId="0" fillId="0" borderId="0" xfId="0" applyBorder="1" applyAlignment="1">
      <alignment horizontal="left" vertical="top"/>
    </xf>
    <xf numFmtId="0" fontId="0" fillId="0" borderId="15" xfId="0" applyBorder="1" applyAlignment="1">
      <alignment horizontal="left" vertical="top"/>
    </xf>
    <xf numFmtId="0" fontId="0" fillId="0" borderId="0" xfId="0" applyFill="1" applyBorder="1" applyAlignment="1">
      <alignment horizontal="left" vertical="top"/>
    </xf>
    <xf numFmtId="0" fontId="60" fillId="0" borderId="0" xfId="0" applyFont="1" applyBorder="1" applyAlignment="1">
      <alignment horizontal="center" vertical="center" wrapText="1" readingOrder="1"/>
    </xf>
    <xf numFmtId="0" fontId="2" fillId="0" borderId="0" xfId="0" applyFont="1" applyFill="1" applyBorder="1" applyAlignment="1">
      <alignment horizontal="left" vertical="top"/>
    </xf>
    <xf numFmtId="0" fontId="0" fillId="0" borderId="0" xfId="0" applyFill="1" applyBorder="1" applyAlignment="1">
      <alignment wrapText="1"/>
    </xf>
    <xf numFmtId="0" fontId="0" fillId="0" borderId="0" xfId="0" applyBorder="1" applyAlignment="1">
      <alignment horizontal="left" vertical="top" wrapText="1"/>
    </xf>
    <xf numFmtId="0" fontId="0" fillId="0" borderId="16" xfId="0" applyBorder="1" applyAlignment="1">
      <alignment wrapText="1"/>
    </xf>
    <xf numFmtId="167" fontId="1" fillId="0" borderId="9" xfId="2" applyNumberFormat="1" applyFont="1" applyFill="1" applyBorder="1" applyAlignment="1">
      <alignment vertical="top"/>
    </xf>
    <xf numFmtId="0" fontId="0" fillId="0" borderId="9" xfId="0" applyFill="1" applyBorder="1" applyAlignment="1">
      <alignment horizontal="center" vertical="top"/>
    </xf>
    <xf numFmtId="0" fontId="0" fillId="0" borderId="9" xfId="0" applyFill="1" applyBorder="1" applyAlignment="1">
      <alignment vertical="top"/>
    </xf>
    <xf numFmtId="0" fontId="0" fillId="0" borderId="9" xfId="0" applyBorder="1" applyAlignment="1">
      <alignment horizontal="left" vertical="top"/>
    </xf>
    <xf numFmtId="0" fontId="0" fillId="0" borderId="9" xfId="0" applyFill="1" applyBorder="1" applyAlignment="1">
      <alignment horizontal="left" vertical="top"/>
    </xf>
    <xf numFmtId="0" fontId="0" fillId="0" borderId="9" xfId="0" applyBorder="1" applyAlignment="1">
      <alignment vertical="top"/>
    </xf>
    <xf numFmtId="167" fontId="1" fillId="0" borderId="0" xfId="2" applyNumberFormat="1" applyFont="1" applyFill="1" applyBorder="1"/>
    <xf numFmtId="0" fontId="0" fillId="0" borderId="0" xfId="0" applyFill="1" applyBorder="1" applyAlignment="1">
      <alignment vertical="top" wrapText="1"/>
    </xf>
    <xf numFmtId="0" fontId="0" fillId="0" borderId="15" xfId="0" applyFill="1" applyBorder="1" applyAlignment="1">
      <alignment horizontal="center" vertical="top" readingOrder="1"/>
    </xf>
    <xf numFmtId="0" fontId="0" fillId="0" borderId="0" xfId="0" applyFill="1" applyAlignment="1">
      <alignment horizontal="left" vertical="top"/>
    </xf>
    <xf numFmtId="0" fontId="0" fillId="0" borderId="0" xfId="0" applyBorder="1" applyAlignment="1">
      <alignment horizontal="center" vertical="top"/>
    </xf>
    <xf numFmtId="0" fontId="2" fillId="0" borderId="0" xfId="0" applyFont="1" applyBorder="1" applyAlignment="1">
      <alignment horizontal="left" vertical="top" wrapText="1"/>
    </xf>
    <xf numFmtId="167" fontId="0" fillId="0" borderId="0" xfId="2" applyNumberFormat="1" applyFont="1" applyBorder="1"/>
    <xf numFmtId="167" fontId="0" fillId="0" borderId="16" xfId="2" applyNumberFormat="1" applyFont="1" applyFill="1" applyBorder="1" applyAlignment="1">
      <alignment wrapText="1"/>
    </xf>
    <xf numFmtId="0" fontId="0" fillId="0" borderId="9" xfId="0" applyBorder="1" applyAlignment="1">
      <alignment horizontal="center" vertical="top"/>
    </xf>
    <xf numFmtId="0" fontId="0" fillId="0" borderId="0" xfId="0" applyBorder="1" applyAlignment="1">
      <alignment wrapText="1"/>
    </xf>
    <xf numFmtId="0" fontId="2" fillId="0" borderId="0" xfId="0" applyFont="1" applyBorder="1" applyAlignment="1">
      <alignment wrapText="1"/>
    </xf>
    <xf numFmtId="167" fontId="61" fillId="0" borderId="0" xfId="2" applyNumberFormat="1" applyFont="1" applyFill="1" applyBorder="1"/>
    <xf numFmtId="0" fontId="61" fillId="0" borderId="0" xfId="0" applyFont="1" applyFill="1" applyBorder="1" applyAlignment="1">
      <alignment vertical="top" wrapText="1"/>
    </xf>
    <xf numFmtId="0" fontId="0" fillId="0" borderId="0" xfId="0" applyFont="1" applyBorder="1" applyAlignment="1">
      <alignment horizontal="center" vertical="top"/>
    </xf>
    <xf numFmtId="0" fontId="0" fillId="0" borderId="0" xfId="0" applyFont="1"/>
    <xf numFmtId="0" fontId="0" fillId="0" borderId="16" xfId="0" applyFont="1" applyBorder="1" applyAlignment="1">
      <alignment wrapText="1"/>
    </xf>
    <xf numFmtId="0" fontId="0" fillId="0" borderId="9" xfId="0" applyFont="1" applyBorder="1" applyAlignment="1">
      <alignment vertical="top"/>
    </xf>
    <xf numFmtId="0" fontId="0" fillId="0" borderId="0" xfId="0" applyFont="1" applyBorder="1" applyAlignment="1">
      <alignment wrapText="1"/>
    </xf>
    <xf numFmtId="0" fontId="0" fillId="0" borderId="0" xfId="0" applyFont="1" applyBorder="1" applyAlignment="1">
      <alignment horizontal="left" vertical="top"/>
    </xf>
    <xf numFmtId="0" fontId="0" fillId="0" borderId="0" xfId="0" applyFill="1" applyBorder="1" applyAlignment="1">
      <alignment horizontal="left" vertical="top" wrapText="1"/>
    </xf>
    <xf numFmtId="0" fontId="0" fillId="0" borderId="16" xfId="0" applyFill="1" applyBorder="1" applyAlignment="1">
      <alignment wrapText="1"/>
    </xf>
    <xf numFmtId="0" fontId="61" fillId="0" borderId="0" xfId="0" applyFont="1" applyFill="1" applyAlignment="1">
      <alignment horizontal="left" vertical="top"/>
    </xf>
    <xf numFmtId="167" fontId="0" fillId="0" borderId="9" xfId="2" applyNumberFormat="1" applyFont="1" applyBorder="1" applyAlignment="1">
      <alignment vertical="top"/>
    </xf>
    <xf numFmtId="167" fontId="0" fillId="0" borderId="9" xfId="2" applyNumberFormat="1" applyFont="1" applyFill="1" applyBorder="1" applyAlignment="1">
      <alignment vertical="top"/>
    </xf>
    <xf numFmtId="0" fontId="0" fillId="0" borderId="16" xfId="0" applyFill="1" applyBorder="1" applyAlignment="1">
      <alignment vertical="top" wrapText="1"/>
    </xf>
    <xf numFmtId="179" fontId="0" fillId="0" borderId="16" xfId="0" applyNumberFormat="1" applyBorder="1" applyAlignment="1">
      <alignment wrapText="1"/>
    </xf>
    <xf numFmtId="167" fontId="59" fillId="0" borderId="9" xfId="2" applyNumberFormat="1" applyFont="1" applyBorder="1" applyAlignment="1">
      <alignment vertical="top"/>
    </xf>
    <xf numFmtId="167" fontId="59" fillId="0" borderId="0" xfId="2" applyNumberFormat="1" applyFont="1" applyBorder="1"/>
    <xf numFmtId="0" fontId="0" fillId="0" borderId="0" xfId="0" applyFill="1" applyBorder="1" applyAlignment="1">
      <alignment vertical="top"/>
    </xf>
    <xf numFmtId="0" fontId="0" fillId="0" borderId="9" xfId="0" applyFont="1" applyBorder="1" applyAlignment="1">
      <alignment vertical="top" wrapText="1"/>
    </xf>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xf>
    <xf numFmtId="0" fontId="0" fillId="0" borderId="9" xfId="0" applyBorder="1" applyAlignment="1">
      <alignment vertical="top" wrapText="1"/>
    </xf>
    <xf numFmtId="167" fontId="1" fillId="0" borderId="0" xfId="2" applyNumberFormat="1" applyFont="1" applyBorder="1"/>
    <xf numFmtId="0" fontId="2" fillId="0" borderId="0" xfId="0" applyFont="1"/>
    <xf numFmtId="0" fontId="2" fillId="0" borderId="16" xfId="0" applyFont="1" applyBorder="1" applyAlignment="1">
      <alignment wrapText="1"/>
    </xf>
    <xf numFmtId="0" fontId="2" fillId="0" borderId="9" xfId="0" applyFont="1" applyBorder="1" applyAlignment="1">
      <alignment vertical="top"/>
    </xf>
    <xf numFmtId="167" fontId="2" fillId="0" borderId="9" xfId="2" applyNumberFormat="1" applyFont="1" applyBorder="1" applyAlignment="1">
      <alignment vertical="top"/>
    </xf>
    <xf numFmtId="0" fontId="2" fillId="0" borderId="9" xfId="0" applyFont="1" applyBorder="1" applyAlignment="1">
      <alignment vertical="top" wrapText="1"/>
    </xf>
    <xf numFmtId="167" fontId="2" fillId="0" borderId="0" xfId="2" applyNumberFormat="1" applyFont="1" applyFill="1" applyBorder="1"/>
    <xf numFmtId="0" fontId="2" fillId="0" borderId="0" xfId="0" applyFont="1" applyFill="1" applyBorder="1" applyAlignment="1">
      <alignment horizontal="center" vertical="top"/>
    </xf>
    <xf numFmtId="0" fontId="2" fillId="0" borderId="0" xfId="0" applyFont="1" applyFill="1" applyBorder="1" applyAlignment="1">
      <alignment vertical="top" wrapText="1"/>
    </xf>
    <xf numFmtId="0" fontId="0" fillId="0" borderId="15" xfId="0" applyFont="1" applyBorder="1" applyAlignment="1">
      <alignment horizontal="center" vertical="top" readingOrder="1"/>
    </xf>
    <xf numFmtId="0" fontId="2" fillId="0" borderId="0" xfId="0" applyFont="1" applyAlignment="1">
      <alignment horizontal="left" vertical="top"/>
    </xf>
    <xf numFmtId="0" fontId="2" fillId="0" borderId="0" xfId="0" applyFont="1" applyBorder="1" applyAlignment="1">
      <alignment horizontal="center" vertical="center" wrapText="1" readingOrder="1"/>
    </xf>
    <xf numFmtId="0" fontId="2" fillId="0" borderId="16" xfId="0" applyFont="1" applyBorder="1" applyAlignment="1">
      <alignment horizontal="center" vertical="center" wrapText="1" readingOrder="1"/>
    </xf>
    <xf numFmtId="0" fontId="60" fillId="0" borderId="9" xfId="0" applyFont="1" applyBorder="1" applyAlignment="1">
      <alignment horizontal="center" vertical="center" wrapText="1" readingOrder="1"/>
    </xf>
    <xf numFmtId="167" fontId="2" fillId="0" borderId="0" xfId="2" applyNumberFormat="1" applyFont="1" applyFill="1" applyBorder="1" applyAlignment="1">
      <alignment horizontal="center" vertical="center" wrapText="1" readingOrder="1"/>
    </xf>
    <xf numFmtId="0" fontId="2" fillId="0" borderId="0" xfId="0" applyFont="1" applyFill="1" applyBorder="1" applyAlignment="1">
      <alignment horizontal="center" vertical="center" wrapText="1" readingOrder="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readingOrder="1"/>
    </xf>
    <xf numFmtId="0" fontId="2" fillId="0" borderId="19" xfId="0" applyFont="1" applyBorder="1" applyAlignment="1">
      <alignment horizontal="center" vertical="center" wrapText="1" readingOrder="1"/>
    </xf>
    <xf numFmtId="0" fontId="0" fillId="0" borderId="26" xfId="0" applyBorder="1"/>
    <xf numFmtId="167" fontId="0" fillId="0" borderId="5" xfId="2" applyNumberFormat="1" applyFont="1" applyFill="1" applyBorder="1"/>
    <xf numFmtId="0" fontId="0" fillId="0" borderId="5" xfId="0" applyFill="1" applyBorder="1" applyAlignment="1">
      <alignment horizontal="center" vertical="top"/>
    </xf>
    <xf numFmtId="0" fontId="0" fillId="0" borderId="5" xfId="0" applyFill="1" applyBorder="1"/>
    <xf numFmtId="0" fontId="0" fillId="0" borderId="5" xfId="0" applyBorder="1" applyAlignment="1">
      <alignment horizontal="left" vertical="top" wrapText="1"/>
    </xf>
    <xf numFmtId="0" fontId="0" fillId="0" borderId="14" xfId="0" applyBorder="1"/>
    <xf numFmtId="0" fontId="0" fillId="0" borderId="13" xfId="0" applyBorder="1"/>
    <xf numFmtId="167" fontId="0" fillId="0" borderId="13" xfId="2" applyNumberFormat="1" applyFont="1" applyFill="1" applyBorder="1"/>
    <xf numFmtId="0" fontId="0" fillId="0" borderId="13" xfId="0" applyFill="1" applyBorder="1" applyAlignment="1">
      <alignment horizontal="center" vertical="top"/>
    </xf>
    <xf numFmtId="0" fontId="0" fillId="0" borderId="13" xfId="0" applyFill="1" applyBorder="1"/>
    <xf numFmtId="0" fontId="0" fillId="0" borderId="13" xfId="0" applyBorder="1" applyAlignment="1">
      <alignment horizontal="left" vertical="top" wrapText="1"/>
    </xf>
    <xf numFmtId="0" fontId="62" fillId="0" borderId="43" xfId="0" applyFont="1" applyBorder="1" applyAlignment="1">
      <alignment horizontal="left" vertical="top"/>
    </xf>
    <xf numFmtId="0" fontId="3" fillId="0" borderId="0" xfId="0" applyFont="1"/>
    <xf numFmtId="0" fontId="3" fillId="0" borderId="0" xfId="0" applyFont="1" applyFill="1"/>
    <xf numFmtId="0" fontId="3" fillId="0" borderId="0" xfId="0" applyFont="1" applyAlignment="1">
      <alignment horizontal="left" vertical="top"/>
    </xf>
    <xf numFmtId="0" fontId="3" fillId="0" borderId="0" xfId="0" applyFont="1" applyBorder="1" applyAlignment="1">
      <alignment horizontal="left" vertical="top"/>
    </xf>
    <xf numFmtId="0" fontId="3" fillId="0" borderId="0" xfId="0" applyFont="1" applyBorder="1"/>
    <xf numFmtId="0" fontId="3" fillId="0" borderId="0" xfId="0" applyFont="1" applyFill="1" applyBorder="1" applyAlignment="1">
      <alignment horizontal="left" vertical="top"/>
    </xf>
    <xf numFmtId="0" fontId="4" fillId="0" borderId="0" xfId="0" applyFont="1"/>
    <xf numFmtId="0" fontId="3" fillId="0" borderId="15" xfId="0" applyFont="1" applyFill="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center" readingOrder="1"/>
    </xf>
    <xf numFmtId="0" fontId="4" fillId="0" borderId="44" xfId="0" applyFont="1" applyBorder="1" applyAlignment="1">
      <alignment horizontal="center" readingOrder="1"/>
    </xf>
    <xf numFmtId="0" fontId="63" fillId="0" borderId="14" xfId="0" applyFont="1" applyBorder="1" applyAlignment="1">
      <alignment horizontal="left" vertical="top"/>
    </xf>
    <xf numFmtId="0" fontId="63" fillId="0" borderId="13" xfId="0" applyFont="1" applyBorder="1" applyAlignment="1">
      <alignment horizontal="left" vertical="top"/>
    </xf>
    <xf numFmtId="0" fontId="63" fillId="0" borderId="12" xfId="0" applyFont="1" applyBorder="1" applyAlignment="1">
      <alignment horizontal="left" vertical="top"/>
    </xf>
    <xf numFmtId="0" fontId="3" fillId="22" borderId="15" xfId="0" applyFont="1" applyFill="1" applyBorder="1" applyAlignment="1">
      <alignment horizontal="left" vertical="top"/>
    </xf>
    <xf numFmtId="0" fontId="64" fillId="20" borderId="0" xfId="0" applyFont="1" applyFill="1"/>
    <xf numFmtId="0" fontId="2" fillId="0" borderId="0" xfId="0" applyFont="1" applyAlignment="1">
      <alignment horizontal="center"/>
    </xf>
    <xf numFmtId="0" fontId="0" fillId="20" borderId="0" xfId="0" applyFill="1"/>
    <xf numFmtId="0" fontId="0" fillId="20" borderId="0" xfId="0" applyFill="1" applyAlignment="1">
      <alignment vertical="top"/>
    </xf>
    <xf numFmtId="0" fontId="0" fillId="20" borderId="0" xfId="0" applyFill="1" applyAlignment="1">
      <alignment vertical="top" wrapText="1"/>
    </xf>
    <xf numFmtId="49" fontId="0" fillId="20" borderId="0" xfId="0" applyNumberFormat="1" applyFill="1" applyAlignment="1">
      <alignment vertical="top"/>
    </xf>
    <xf numFmtId="0" fontId="3" fillId="20" borderId="0" xfId="38577" applyFont="1" applyFill="1" applyBorder="1" applyAlignment="1">
      <alignment wrapText="1"/>
    </xf>
    <xf numFmtId="37" fontId="3" fillId="20" borderId="19" xfId="38577" applyNumberFormat="1" applyFont="1" applyFill="1" applyBorder="1" applyAlignment="1">
      <alignment horizontal="right"/>
    </xf>
    <xf numFmtId="3" fontId="4" fillId="20" borderId="0" xfId="42318" applyNumberFormat="1" applyFont="1" applyFill="1" applyBorder="1" applyAlignment="1">
      <alignment horizontal="left"/>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Continuous"/>
    </xf>
    <xf numFmtId="38" fontId="3" fillId="0" borderId="0" xfId="0" applyNumberFormat="1" applyFont="1" applyFill="1" applyBorder="1" applyAlignment="1">
      <alignment wrapText="1"/>
    </xf>
    <xf numFmtId="0" fontId="3" fillId="0" borderId="0" xfId="0" applyFont="1" applyFill="1" applyBorder="1" applyAlignment="1">
      <alignment vertical="top"/>
    </xf>
    <xf numFmtId="3" fontId="3" fillId="20" borderId="0" xfId="42318" applyNumberFormat="1" applyFont="1" applyFill="1" applyBorder="1" applyAlignment="1">
      <alignment horizontal="right"/>
    </xf>
    <xf numFmtId="164" fontId="4" fillId="0" borderId="0" xfId="1" applyNumberFormat="1" applyFont="1" applyFill="1" applyBorder="1" applyAlignment="1">
      <alignment horizontal="center" wrapText="1"/>
    </xf>
    <xf numFmtId="0" fontId="3" fillId="0" borderId="12" xfId="38577" applyFont="1" applyFill="1" applyBorder="1" applyAlignment="1">
      <alignment horizontal="left"/>
    </xf>
    <xf numFmtId="0" fontId="3" fillId="0" borderId="13" xfId="38577" applyFont="1" applyFill="1" applyBorder="1" applyAlignment="1">
      <alignment horizontal="left"/>
    </xf>
    <xf numFmtId="0" fontId="53" fillId="0" borderId="13" xfId="0" applyFont="1" applyFill="1" applyBorder="1"/>
    <xf numFmtId="0" fontId="3" fillId="20" borderId="0" xfId="38787" applyFont="1" applyFill="1" applyBorder="1"/>
    <xf numFmtId="0" fontId="54" fillId="20" borderId="0" xfId="0" applyFont="1" applyFill="1" applyBorder="1"/>
    <xf numFmtId="0" fontId="3" fillId="20" borderId="0" xfId="38790" applyFont="1" applyFill="1" applyBorder="1" applyAlignment="1">
      <alignment vertical="center"/>
    </xf>
    <xf numFmtId="0" fontId="3" fillId="20" borderId="0" xfId="38790" applyFont="1" applyFill="1" applyBorder="1" applyAlignment="1">
      <alignment horizontal="left"/>
    </xf>
    <xf numFmtId="0" fontId="3" fillId="20" borderId="7" xfId="38790" applyFont="1" applyFill="1" applyBorder="1"/>
    <xf numFmtId="0" fontId="3" fillId="20" borderId="0" xfId="39561" applyFont="1" applyFill="1" applyBorder="1"/>
    <xf numFmtId="0" fontId="3" fillId="20" borderId="7" xfId="39561" applyFont="1" applyFill="1" applyBorder="1"/>
    <xf numFmtId="0" fontId="3" fillId="20" borderId="0" xfId="38577" applyFont="1" applyFill="1" applyBorder="1"/>
    <xf numFmtId="38" fontId="3" fillId="0" borderId="0" xfId="0" applyNumberFormat="1" applyFont="1" applyFill="1" applyBorder="1" applyAlignment="1">
      <alignment horizontal="left"/>
    </xf>
    <xf numFmtId="0" fontId="3" fillId="0" borderId="0" xfId="0" applyFont="1" applyFill="1" applyBorder="1" applyAlignment="1">
      <alignment vertical="top"/>
    </xf>
    <xf numFmtId="0" fontId="4" fillId="0" borderId="3" xfId="0" applyFont="1" applyFill="1" applyBorder="1" applyAlignment="1">
      <alignment horizontal="center"/>
    </xf>
    <xf numFmtId="0" fontId="4" fillId="0" borderId="3" xfId="0" applyFont="1" applyFill="1" applyBorder="1"/>
    <xf numFmtId="0" fontId="4" fillId="0" borderId="3" xfId="0" applyFont="1" applyFill="1" applyBorder="1" applyAlignment="1">
      <alignment horizontal="left"/>
    </xf>
    <xf numFmtId="0" fontId="4" fillId="0" borderId="3" xfId="0" applyFont="1" applyFill="1" applyBorder="1" applyAlignment="1">
      <alignment horizontal="right"/>
    </xf>
    <xf numFmtId="164" fontId="4" fillId="0" borderId="3" xfId="0" applyNumberFormat="1" applyFont="1" applyFill="1" applyBorder="1" applyAlignment="1">
      <alignment horizontal="right"/>
    </xf>
    <xf numFmtId="164" fontId="4" fillId="0" borderId="3" xfId="1" applyNumberFormat="1" applyFont="1" applyFill="1" applyBorder="1"/>
    <xf numFmtId="164" fontId="3" fillId="0" borderId="2" xfId="0" applyNumberFormat="1" applyFont="1" applyFill="1" applyBorder="1" applyAlignment="1">
      <alignment horizontal="right"/>
    </xf>
    <xf numFmtId="164" fontId="3" fillId="0" borderId="2" xfId="0" applyNumberFormat="1" applyFont="1" applyFill="1" applyBorder="1"/>
    <xf numFmtId="0" fontId="0" fillId="0" borderId="8" xfId="0" applyBorder="1"/>
    <xf numFmtId="0" fontId="0" fillId="0" borderId="8" xfId="0" applyBorder="1" applyAlignment="1">
      <alignment vertical="center" wrapText="1"/>
    </xf>
    <xf numFmtId="0" fontId="3" fillId="0" borderId="0" xfId="0" applyFont="1" applyFill="1" applyBorder="1" applyAlignment="1">
      <alignment vertical="top"/>
    </xf>
    <xf numFmtId="0" fontId="67" fillId="0" borderId="0" xfId="0" applyFont="1" applyFill="1" applyBorder="1" applyAlignment="1">
      <alignment horizontal="left" vertical="top"/>
    </xf>
    <xf numFmtId="0" fontId="67" fillId="0" borderId="0" xfId="0" applyFont="1" applyBorder="1" applyAlignment="1">
      <alignment horizontal="left" vertical="top"/>
    </xf>
    <xf numFmtId="0" fontId="3" fillId="0" borderId="13" xfId="0" applyFont="1" applyBorder="1"/>
    <xf numFmtId="0" fontId="4" fillId="0" borderId="0" xfId="0" applyFont="1" applyFill="1" applyBorder="1" applyAlignment="1">
      <alignment horizontal="center" wrapText="1" readingOrder="1"/>
    </xf>
    <xf numFmtId="0" fontId="3" fillId="20" borderId="0" xfId="0" applyFont="1" applyFill="1" applyBorder="1"/>
    <xf numFmtId="0" fontId="3" fillId="0" borderId="45" xfId="0" applyFont="1" applyBorder="1"/>
    <xf numFmtId="0" fontId="4" fillId="0" borderId="46" xfId="0" applyFont="1" applyBorder="1" applyAlignment="1">
      <alignment horizontal="center" readingOrder="1"/>
    </xf>
    <xf numFmtId="0" fontId="4" fillId="0" borderId="46" xfId="0" applyFont="1" applyBorder="1"/>
    <xf numFmtId="0" fontId="3" fillId="0" borderId="46" xfId="0" applyFont="1" applyBorder="1"/>
    <xf numFmtId="0" fontId="3" fillId="0" borderId="46" xfId="0" applyFont="1" applyFill="1" applyBorder="1"/>
    <xf numFmtId="167" fontId="65" fillId="0" borderId="0" xfId="2" applyNumberFormat="1" applyFont="1" applyFill="1" applyBorder="1"/>
    <xf numFmtId="0" fontId="0" fillId="0" borderId="19" xfId="0" applyBorder="1" applyAlignment="1">
      <alignment vertical="top"/>
    </xf>
    <xf numFmtId="0" fontId="0" fillId="0" borderId="19" xfId="0" applyFill="1" applyBorder="1" applyAlignment="1">
      <alignment horizontal="left" vertical="top"/>
    </xf>
    <xf numFmtId="0" fontId="0" fillId="0" borderId="19" xfId="0" applyBorder="1" applyAlignment="1">
      <alignment horizontal="left" vertical="top"/>
    </xf>
    <xf numFmtId="0" fontId="0" fillId="0" borderId="19" xfId="0" applyFill="1" applyBorder="1" applyAlignment="1">
      <alignment vertical="top"/>
    </xf>
    <xf numFmtId="0" fontId="0" fillId="0" borderId="19" xfId="0" applyFill="1" applyBorder="1" applyAlignment="1">
      <alignment horizontal="center" vertical="top"/>
    </xf>
    <xf numFmtId="167" fontId="65" fillId="0" borderId="19" xfId="2" applyNumberFormat="1" applyFont="1" applyFill="1" applyBorder="1" applyAlignment="1">
      <alignment vertical="top"/>
    </xf>
    <xf numFmtId="167" fontId="0" fillId="0" borderId="19" xfId="2" applyNumberFormat="1" applyFont="1" applyBorder="1" applyAlignment="1">
      <alignment vertical="top"/>
    </xf>
    <xf numFmtId="167" fontId="65" fillId="0" borderId="9" xfId="2" applyNumberFormat="1" applyFont="1" applyFill="1" applyBorder="1" applyAlignment="1">
      <alignment vertical="top"/>
    </xf>
    <xf numFmtId="167" fontId="0" fillId="0" borderId="19" xfId="2" applyNumberFormat="1" applyFont="1" applyFill="1" applyBorder="1" applyAlignment="1">
      <alignment vertical="top"/>
    </xf>
    <xf numFmtId="0" fontId="0" fillId="0" borderId="37" xfId="0" applyBorder="1" applyAlignment="1">
      <alignment wrapText="1"/>
    </xf>
    <xf numFmtId="179" fontId="0" fillId="0" borderId="37" xfId="0" applyNumberFormat="1" applyBorder="1" applyAlignment="1">
      <alignment wrapText="1"/>
    </xf>
    <xf numFmtId="0" fontId="0" fillId="20" borderId="15" xfId="0" applyFill="1" applyBorder="1" applyAlignment="1">
      <alignment horizontal="left" vertical="top"/>
    </xf>
    <xf numFmtId="0" fontId="3" fillId="20" borderId="0" xfId="0" applyFont="1" applyFill="1" applyBorder="1" applyAlignment="1">
      <alignment horizontal="left" vertical="top"/>
    </xf>
    <xf numFmtId="0" fontId="3" fillId="20" borderId="16" xfId="0" applyFont="1" applyFill="1" applyBorder="1"/>
    <xf numFmtId="0" fontId="3" fillId="0" borderId="17" xfId="0" applyFont="1" applyBorder="1"/>
    <xf numFmtId="0" fontId="3" fillId="0" borderId="16" xfId="0" applyFont="1" applyBorder="1"/>
    <xf numFmtId="167" fontId="69" fillId="0" borderId="0" xfId="0" applyNumberFormat="1" applyFont="1" applyFill="1" applyBorder="1"/>
    <xf numFmtId="0" fontId="3" fillId="0" borderId="0" xfId="38577" applyNumberFormat="1" applyFont="1" applyFill="1" applyAlignment="1">
      <alignment horizontal="center"/>
    </xf>
    <xf numFmtId="0" fontId="53" fillId="0" borderId="0" xfId="38577" applyFont="1" applyFill="1" applyAlignment="1">
      <alignment horizontal="center" wrapText="1"/>
    </xf>
    <xf numFmtId="0" fontId="53" fillId="0" borderId="0" xfId="38577" applyFont="1" applyFill="1" applyAlignment="1">
      <alignment horizontal="right" wrapText="1"/>
    </xf>
    <xf numFmtId="0" fontId="53" fillId="0" borderId="12" xfId="38577" applyNumberFormat="1" applyFont="1" applyFill="1" applyBorder="1" applyAlignment="1"/>
    <xf numFmtId="0" fontId="53" fillId="0" borderId="13" xfId="38577" applyFont="1" applyFill="1" applyBorder="1" applyAlignment="1">
      <alignment horizontal="center"/>
    </xf>
    <xf numFmtId="3" fontId="53" fillId="0" borderId="13" xfId="38577" applyNumberFormat="1" applyFont="1" applyFill="1" applyBorder="1" applyAlignment="1">
      <alignment horizontal="center"/>
    </xf>
    <xf numFmtId="0" fontId="53" fillId="0" borderId="14" xfId="38577" applyFont="1" applyFill="1" applyBorder="1" applyAlignment="1">
      <alignment horizontal="right"/>
    </xf>
    <xf numFmtId="0" fontId="53" fillId="0" borderId="15" xfId="38577" applyFont="1" applyFill="1" applyBorder="1"/>
    <xf numFmtId="164" fontId="53" fillId="0" borderId="0" xfId="5446" applyNumberFormat="1" applyFont="1" applyFill="1" applyBorder="1" applyAlignment="1"/>
    <xf numFmtId="164" fontId="53" fillId="0" borderId="16" xfId="38577" applyNumberFormat="1" applyFont="1" applyFill="1" applyBorder="1" applyAlignment="1">
      <alignment horizontal="right"/>
    </xf>
    <xf numFmtId="0" fontId="53" fillId="0" borderId="0" xfId="38577" applyFont="1" applyFill="1" applyBorder="1" applyAlignment="1">
      <alignment horizontal="center"/>
    </xf>
    <xf numFmtId="164" fontId="53" fillId="0" borderId="10" xfId="5446" applyNumberFormat="1" applyFont="1" applyFill="1" applyBorder="1" applyAlignment="1"/>
    <xf numFmtId="0" fontId="53" fillId="0" borderId="10" xfId="38577" applyFont="1" applyFill="1" applyBorder="1" applyAlignment="1">
      <alignment horizontal="center"/>
    </xf>
    <xf numFmtId="164" fontId="53" fillId="0" borderId="47" xfId="38577" applyNumberFormat="1" applyFont="1" applyFill="1" applyBorder="1" applyAlignment="1">
      <alignment horizontal="right"/>
    </xf>
    <xf numFmtId="0" fontId="53" fillId="0" borderId="17" xfId="38577" applyNumberFormat="1" applyFont="1" applyFill="1" applyBorder="1"/>
    <xf numFmtId="164" fontId="53" fillId="0" borderId="7" xfId="5446" applyNumberFormat="1" applyFont="1" applyFill="1" applyBorder="1" applyAlignment="1"/>
    <xf numFmtId="164" fontId="53" fillId="0" borderId="7" xfId="5446" applyNumberFormat="1" applyFont="1" applyFill="1" applyBorder="1" applyAlignment="1">
      <alignment horizontal="center"/>
    </xf>
    <xf numFmtId="164" fontId="53" fillId="0" borderId="18" xfId="5446" applyNumberFormat="1" applyFont="1" applyFill="1" applyBorder="1" applyAlignment="1">
      <alignment horizontal="right"/>
    </xf>
    <xf numFmtId="0" fontId="53" fillId="0" borderId="0" xfId="38577" applyFont="1" applyFill="1" applyAlignment="1">
      <alignment horizontal="center"/>
    </xf>
    <xf numFmtId="0" fontId="53" fillId="0" borderId="0" xfId="38577" applyFont="1" applyFill="1" applyAlignment="1">
      <alignment horizontal="right"/>
    </xf>
    <xf numFmtId="164" fontId="53" fillId="0" borderId="13" xfId="38577" applyNumberFormat="1" applyFont="1" applyFill="1" applyBorder="1" applyAlignment="1"/>
    <xf numFmtId="164" fontId="53" fillId="0" borderId="48" xfId="38577" applyNumberFormat="1" applyFont="1" applyFill="1" applyBorder="1" applyAlignment="1">
      <alignment horizontal="right"/>
    </xf>
    <xf numFmtId="0" fontId="53" fillId="0" borderId="15" xfId="38577" applyNumberFormat="1" applyFont="1" applyFill="1" applyBorder="1" applyAlignment="1"/>
    <xf numFmtId="0" fontId="53" fillId="0" borderId="0" xfId="38577" applyNumberFormat="1" applyFont="1" applyFill="1" applyBorder="1" applyAlignment="1"/>
    <xf numFmtId="164" fontId="53" fillId="0" borderId="49" xfId="38577" applyNumberFormat="1" applyFont="1" applyFill="1" applyBorder="1" applyAlignment="1">
      <alignment horizontal="right"/>
    </xf>
    <xf numFmtId="0" fontId="53" fillId="0" borderId="15" xfId="38577" applyFont="1" applyFill="1" applyBorder="1" applyAlignment="1"/>
    <xf numFmtId="0" fontId="53" fillId="0" borderId="16" xfId="38577" applyFont="1" applyFill="1" applyBorder="1" applyAlignment="1">
      <alignment horizontal="right"/>
    </xf>
    <xf numFmtId="0" fontId="53" fillId="0" borderId="17" xfId="38577" applyNumberFormat="1" applyFont="1" applyFill="1" applyBorder="1" applyAlignment="1"/>
    <xf numFmtId="0" fontId="53" fillId="0" borderId="7" xfId="38577" applyFont="1" applyFill="1" applyBorder="1" applyAlignment="1"/>
    <xf numFmtId="0" fontId="53" fillId="0" borderId="7" xfId="38577" applyNumberFormat="1" applyFont="1" applyFill="1" applyBorder="1" applyAlignment="1"/>
    <xf numFmtId="0" fontId="53" fillId="0" borderId="7" xfId="38577" applyFont="1" applyFill="1" applyBorder="1" applyAlignment="1">
      <alignment horizontal="center"/>
    </xf>
    <xf numFmtId="164" fontId="53" fillId="0" borderId="18" xfId="38577" applyNumberFormat="1" applyFont="1" applyFill="1" applyBorder="1" applyAlignment="1">
      <alignment horizontal="right"/>
    </xf>
    <xf numFmtId="164" fontId="53" fillId="0" borderId="14" xfId="5446" applyNumberFormat="1" applyFont="1" applyFill="1" applyBorder="1" applyAlignment="1">
      <alignment horizontal="right"/>
    </xf>
    <xf numFmtId="0" fontId="53" fillId="0" borderId="50" xfId="38577" applyFont="1" applyFill="1" applyBorder="1"/>
    <xf numFmtId="164" fontId="53" fillId="0" borderId="47" xfId="5446" applyNumberFormat="1" applyFont="1" applyFill="1" applyBorder="1" applyAlignment="1">
      <alignment horizontal="right"/>
    </xf>
    <xf numFmtId="38" fontId="53" fillId="0" borderId="0" xfId="42318" applyFont="1" applyFill="1" applyBorder="1" applyAlignment="1">
      <alignment horizontal="right"/>
    </xf>
    <xf numFmtId="164" fontId="53" fillId="0" borderId="16" xfId="5446" applyNumberFormat="1" applyFont="1" applyFill="1" applyBorder="1" applyAlignment="1">
      <alignment horizontal="right"/>
    </xf>
    <xf numFmtId="164" fontId="53" fillId="0" borderId="15" xfId="38577" applyNumberFormat="1" applyFont="1" applyFill="1" applyBorder="1"/>
    <xf numFmtId="164" fontId="53" fillId="0" borderId="0" xfId="5446" applyNumberFormat="1" applyFont="1" applyFill="1" applyBorder="1" applyAlignment="1">
      <alignment horizontal="center"/>
    </xf>
    <xf numFmtId="0" fontId="53" fillId="0" borderId="15" xfId="38577" applyNumberFormat="1" applyFont="1" applyFill="1" applyBorder="1"/>
    <xf numFmtId="164" fontId="53" fillId="0" borderId="10" xfId="5446" applyNumberFormat="1" applyFont="1" applyFill="1" applyBorder="1" applyAlignment="1">
      <alignment horizontal="center"/>
    </xf>
    <xf numFmtId="164" fontId="53" fillId="0" borderId="0" xfId="38577" applyNumberFormat="1" applyFont="1" applyFill="1" applyAlignment="1"/>
    <xf numFmtId="0" fontId="53" fillId="0" borderId="0" xfId="38577" applyNumberFormat="1" applyFont="1" applyFill="1" applyAlignment="1">
      <alignment horizontal="center"/>
    </xf>
    <xf numFmtId="0" fontId="53" fillId="0" borderId="12" xfId="38577" applyFont="1" applyFill="1" applyBorder="1"/>
    <xf numFmtId="164" fontId="53" fillId="0" borderId="13" xfId="38577" applyNumberFormat="1" applyFont="1" applyFill="1" applyBorder="1" applyAlignment="1">
      <alignment horizontal="center"/>
    </xf>
    <xf numFmtId="164" fontId="53" fillId="0" borderId="14" xfId="38577" applyNumberFormat="1" applyFont="1" applyFill="1" applyBorder="1" applyAlignment="1">
      <alignment horizontal="right"/>
    </xf>
    <xf numFmtId="164" fontId="53" fillId="0" borderId="0" xfId="19383" applyNumberFormat="1" applyFont="1" applyFill="1" applyBorder="1"/>
    <xf numFmtId="164" fontId="53" fillId="0" borderId="0" xfId="38577" applyNumberFormat="1" applyFont="1" applyFill="1" applyBorder="1" applyAlignment="1">
      <alignment horizontal="center"/>
    </xf>
    <xf numFmtId="164" fontId="53" fillId="0" borderId="0" xfId="5446" applyNumberFormat="1" applyFont="1" applyFill="1" applyBorder="1"/>
    <xf numFmtId="164" fontId="53" fillId="0" borderId="10" xfId="5446" applyNumberFormat="1" applyFont="1" applyFill="1" applyBorder="1"/>
    <xf numFmtId="0" fontId="53" fillId="0" borderId="0" xfId="38577" applyNumberFormat="1" applyFont="1" applyFill="1" applyBorder="1"/>
    <xf numFmtId="0" fontId="53" fillId="0" borderId="10" xfId="38577" applyNumberFormat="1" applyFont="1" applyFill="1" applyBorder="1" applyAlignment="1">
      <alignment horizontal="center"/>
    </xf>
    <xf numFmtId="164" fontId="53" fillId="0" borderId="0" xfId="38577" applyNumberFormat="1" applyFont="1" applyFill="1" applyBorder="1" applyAlignment="1"/>
    <xf numFmtId="0" fontId="53" fillId="0" borderId="7" xfId="38577" applyNumberFormat="1" applyFont="1" applyFill="1" applyBorder="1"/>
    <xf numFmtId="0" fontId="53" fillId="0" borderId="17" xfId="38577" applyFont="1" applyFill="1" applyBorder="1"/>
    <xf numFmtId="0" fontId="53" fillId="0" borderId="0" xfId="38577" applyNumberFormat="1" applyFont="1" applyFill="1" applyAlignment="1">
      <alignment horizontal="right"/>
    </xf>
    <xf numFmtId="0" fontId="53" fillId="0" borderId="12" xfId="38577" applyNumberFormat="1" applyFont="1" applyFill="1" applyBorder="1"/>
    <xf numFmtId="173" fontId="54" fillId="0" borderId="13" xfId="38577" applyNumberFormat="1" applyFont="1" applyFill="1" applyBorder="1" applyAlignment="1"/>
    <xf numFmtId="173" fontId="54" fillId="0" borderId="13" xfId="38577" applyNumberFormat="1" applyFont="1" applyFill="1" applyBorder="1"/>
    <xf numFmtId="173" fontId="54" fillId="0" borderId="13" xfId="38577" applyNumberFormat="1" applyFont="1" applyFill="1" applyBorder="1" applyAlignment="1">
      <alignment horizontal="center"/>
    </xf>
    <xf numFmtId="0" fontId="53" fillId="0" borderId="14" xfId="38577" applyNumberFormat="1" applyFont="1" applyFill="1" applyBorder="1" applyAlignment="1">
      <alignment horizontal="right"/>
    </xf>
    <xf numFmtId="0" fontId="53" fillId="0" borderId="0" xfId="38577" applyNumberFormat="1" applyFont="1" applyFill="1" applyBorder="1" applyAlignment="1">
      <alignment horizontal="center"/>
    </xf>
    <xf numFmtId="0" fontId="53" fillId="0" borderId="16" xfId="38577" applyNumberFormat="1" applyFont="1" applyFill="1" applyBorder="1" applyAlignment="1">
      <alignment horizontal="right"/>
    </xf>
    <xf numFmtId="164" fontId="53" fillId="0" borderId="0" xfId="38577" applyNumberFormat="1" applyFont="1" applyFill="1" applyBorder="1"/>
    <xf numFmtId="172" fontId="53" fillId="0" borderId="16" xfId="38577" applyNumberFormat="1" applyFont="1" applyFill="1" applyBorder="1" applyAlignment="1">
      <alignment horizontal="right"/>
    </xf>
    <xf numFmtId="3" fontId="53" fillId="0" borderId="7" xfId="38577" applyNumberFormat="1" applyFont="1" applyFill="1" applyBorder="1" applyAlignment="1">
      <alignment horizontal="center"/>
    </xf>
    <xf numFmtId="3" fontId="53" fillId="0" borderId="18" xfId="38577" applyNumberFormat="1" applyFont="1" applyFill="1" applyBorder="1" applyAlignment="1">
      <alignment horizontal="right"/>
    </xf>
    <xf numFmtId="3" fontId="53" fillId="0" borderId="0" xfId="38577" applyNumberFormat="1" applyFont="1" applyFill="1" applyAlignment="1">
      <alignment horizontal="right"/>
    </xf>
    <xf numFmtId="0" fontId="53" fillId="0" borderId="0" xfId="38577" applyNumberFormat="1" applyFont="1" applyFill="1" applyAlignment="1">
      <alignment horizontal="left"/>
    </xf>
    <xf numFmtId="37" fontId="53" fillId="0" borderId="0" xfId="42326" applyNumberFormat="1" applyFont="1" applyFill="1" applyBorder="1" applyProtection="1">
      <protection locked="0"/>
    </xf>
    <xf numFmtId="37" fontId="53" fillId="0" borderId="0" xfId="42327" applyNumberFormat="1" applyFont="1" applyFill="1" applyProtection="1"/>
    <xf numFmtId="37" fontId="53" fillId="0" borderId="0" xfId="42327" applyNumberFormat="1" applyFont="1" applyFill="1" applyBorder="1" applyAlignment="1" applyProtection="1">
      <alignment horizontal="center"/>
    </xf>
    <xf numFmtId="37" fontId="53" fillId="0" borderId="0" xfId="42326" applyNumberFormat="1" applyFont="1" applyFill="1" applyProtection="1">
      <protection locked="0"/>
    </xf>
    <xf numFmtId="37" fontId="53" fillId="0" borderId="10" xfId="42326" applyNumberFormat="1" applyFont="1" applyFill="1" applyBorder="1" applyAlignment="1" applyProtection="1">
      <alignment horizontal="center"/>
      <protection locked="0"/>
    </xf>
    <xf numFmtId="37" fontId="53" fillId="0" borderId="0" xfId="38577" applyNumberFormat="1" applyFont="1" applyFill="1" applyBorder="1" applyAlignment="1">
      <alignment horizontal="center"/>
    </xf>
    <xf numFmtId="37" fontId="53" fillId="0" borderId="10" xfId="42326" applyNumberFormat="1" applyFont="1" applyFill="1" applyBorder="1" applyProtection="1">
      <protection locked="0"/>
    </xf>
    <xf numFmtId="37" fontId="53" fillId="0" borderId="0" xfId="38577" applyNumberFormat="1" applyFont="1" applyFill="1" applyBorder="1" applyAlignment="1"/>
    <xf numFmtId="37" fontId="53" fillId="0" borderId="10" xfId="42327" applyNumberFormat="1" applyFont="1" applyFill="1" applyBorder="1" applyProtection="1"/>
    <xf numFmtId="37" fontId="53" fillId="0" borderId="0" xfId="38577" applyNumberFormat="1" applyFont="1" applyFill="1" applyBorder="1" applyAlignment="1">
      <alignment horizontal="right"/>
    </xf>
    <xf numFmtId="37" fontId="54" fillId="0" borderId="10" xfId="38577" applyNumberFormat="1" applyFont="1" applyFill="1" applyBorder="1" applyAlignment="1"/>
    <xf numFmtId="0" fontId="53" fillId="0" borderId="0" xfId="38577" applyFont="1" applyFill="1" applyBorder="1" applyAlignment="1">
      <alignment horizontal="right"/>
    </xf>
    <xf numFmtId="3" fontId="53" fillId="0" borderId="0" xfId="38577" applyNumberFormat="1" applyFont="1" applyFill="1" applyBorder="1" applyAlignment="1"/>
    <xf numFmtId="180" fontId="53" fillId="0" borderId="0" xfId="38577" applyNumberFormat="1" applyFont="1" applyFill="1" applyBorder="1" applyAlignment="1">
      <alignment horizontal="right"/>
    </xf>
    <xf numFmtId="0" fontId="70" fillId="0" borderId="0" xfId="38577" applyFont="1" applyFill="1" applyBorder="1" applyAlignment="1">
      <alignment horizontal="center"/>
    </xf>
    <xf numFmtId="167" fontId="53" fillId="0" borderId="0" xfId="18359" applyNumberFormat="1" applyFont="1" applyFill="1" applyBorder="1" applyAlignment="1"/>
    <xf numFmtId="0" fontId="70" fillId="0" borderId="0" xfId="38577" applyFont="1" applyFill="1" applyBorder="1" applyAlignment="1"/>
    <xf numFmtId="171" fontId="53" fillId="0" borderId="0" xfId="38577" applyNumberFormat="1" applyFont="1" applyFill="1" applyBorder="1" applyAlignment="1"/>
    <xf numFmtId="0" fontId="71" fillId="0" borderId="0" xfId="38577" applyFont="1" applyFill="1" applyBorder="1"/>
    <xf numFmtId="0" fontId="71" fillId="0" borderId="12" xfId="38577" applyFont="1" applyFill="1" applyBorder="1"/>
    <xf numFmtId="0" fontId="3" fillId="0" borderId="13" xfId="38577" applyFont="1" applyFill="1" applyBorder="1" applyAlignment="1"/>
    <xf numFmtId="0" fontId="53" fillId="0" borderId="13" xfId="38577" applyFont="1" applyFill="1" applyBorder="1" applyAlignment="1"/>
    <xf numFmtId="0" fontId="53" fillId="0" borderId="16" xfId="38577" applyFont="1" applyFill="1" applyBorder="1" applyAlignment="1">
      <alignment horizontal="center"/>
    </xf>
    <xf numFmtId="0" fontId="3" fillId="0" borderId="15" xfId="38577" applyFont="1" applyFill="1" applyBorder="1" applyAlignment="1">
      <alignment horizontal="right"/>
    </xf>
    <xf numFmtId="164" fontId="3" fillId="0" borderId="0" xfId="1" applyNumberFormat="1" applyFont="1" applyFill="1" applyBorder="1" applyAlignment="1"/>
    <xf numFmtId="43" fontId="3" fillId="0" borderId="0" xfId="1" applyFont="1" applyFill="1" applyBorder="1" applyAlignment="1"/>
    <xf numFmtId="164" fontId="3" fillId="0" borderId="0" xfId="1" applyNumberFormat="1" applyFont="1" applyFill="1" applyBorder="1" applyAlignment="1">
      <alignment horizontal="right"/>
    </xf>
    <xf numFmtId="164" fontId="3" fillId="0" borderId="16" xfId="1" applyNumberFormat="1" applyFont="1" applyFill="1" applyBorder="1" applyAlignment="1">
      <alignment horizontal="right"/>
    </xf>
    <xf numFmtId="164" fontId="3" fillId="0" borderId="10" xfId="1" applyNumberFormat="1" applyFont="1" applyFill="1" applyBorder="1" applyAlignment="1"/>
    <xf numFmtId="43" fontId="3" fillId="0" borderId="10" xfId="1" applyFont="1" applyFill="1" applyBorder="1" applyAlignment="1"/>
    <xf numFmtId="164" fontId="3" fillId="0" borderId="10" xfId="1" applyNumberFormat="1" applyFont="1" applyFill="1" applyBorder="1" applyAlignment="1">
      <alignment horizontal="right"/>
    </xf>
    <xf numFmtId="164" fontId="3" fillId="0" borderId="47" xfId="1" applyNumberFormat="1" applyFont="1" applyFill="1" applyBorder="1" applyAlignment="1">
      <alignment horizontal="right"/>
    </xf>
    <xf numFmtId="164" fontId="3" fillId="0" borderId="16" xfId="1" applyNumberFormat="1" applyFont="1" applyFill="1" applyBorder="1" applyAlignment="1"/>
    <xf numFmtId="0" fontId="3" fillId="0" borderId="17" xfId="38577" applyFont="1" applyFill="1" applyBorder="1" applyAlignment="1"/>
    <xf numFmtId="0" fontId="3" fillId="0" borderId="7" xfId="38577" applyFont="1" applyFill="1" applyBorder="1" applyAlignment="1"/>
    <xf numFmtId="0" fontId="3" fillId="0" borderId="7" xfId="38577" applyFont="1" applyFill="1" applyBorder="1" applyAlignment="1">
      <alignment horizontal="center"/>
    </xf>
    <xf numFmtId="164" fontId="3" fillId="0" borderId="18" xfId="38577" applyNumberFormat="1" applyFont="1" applyFill="1" applyBorder="1" applyAlignment="1">
      <alignment horizontal="right"/>
    </xf>
    <xf numFmtId="43" fontId="3" fillId="0" borderId="0" xfId="38577" applyNumberFormat="1" applyFont="1" applyFill="1" applyAlignment="1"/>
    <xf numFmtId="0" fontId="3" fillId="0" borderId="0" xfId="0" applyFont="1" applyFill="1" applyBorder="1" applyAlignment="1"/>
    <xf numFmtId="0" fontId="3" fillId="0" borderId="0" xfId="0" applyFont="1" applyFill="1" applyBorder="1" applyAlignment="1">
      <alignment vertical="top"/>
    </xf>
    <xf numFmtId="0" fontId="2" fillId="20" borderId="0" xfId="0" applyFont="1" applyFill="1" applyBorder="1" applyAlignment="1">
      <alignment horizontal="center"/>
    </xf>
    <xf numFmtId="0" fontId="2" fillId="20" borderId="0" xfId="0" applyFont="1" applyFill="1" applyAlignment="1">
      <alignment horizontal="center"/>
    </xf>
    <xf numFmtId="0" fontId="64" fillId="20" borderId="0" xfId="0" applyFont="1" applyFill="1" applyAlignment="1">
      <alignment horizontal="center"/>
    </xf>
    <xf numFmtId="0" fontId="3" fillId="20" borderId="0" xfId="38577" applyFont="1" applyFill="1" applyBorder="1" applyAlignment="1">
      <alignment wrapText="1"/>
    </xf>
    <xf numFmtId="0" fontId="3" fillId="20" borderId="16" xfId="38577" applyFont="1" applyFill="1" applyBorder="1" applyAlignment="1">
      <alignment wrapText="1"/>
    </xf>
    <xf numFmtId="0" fontId="3" fillId="20" borderId="0" xfId="38577" applyFont="1" applyFill="1" applyBorder="1" applyAlignment="1">
      <alignment horizontal="left"/>
    </xf>
    <xf numFmtId="0" fontId="3" fillId="20" borderId="16" xfId="38577" applyFont="1" applyFill="1" applyBorder="1" applyAlignment="1">
      <alignment horizontal="left"/>
    </xf>
    <xf numFmtId="0" fontId="3" fillId="20" borderId="0" xfId="38577" applyFont="1" applyFill="1" applyBorder="1" applyAlignment="1"/>
    <xf numFmtId="0" fontId="3" fillId="20" borderId="16" xfId="38577" applyFont="1" applyFill="1" applyBorder="1" applyAlignment="1"/>
    <xf numFmtId="0" fontId="3" fillId="20" borderId="0" xfId="38577" applyFont="1" applyFill="1" applyBorder="1"/>
    <xf numFmtId="0" fontId="3" fillId="20" borderId="16" xfId="38577" applyFont="1" applyFill="1" applyBorder="1"/>
    <xf numFmtId="38" fontId="3" fillId="0" borderId="0" xfId="0" applyNumberFormat="1" applyFont="1" applyFill="1" applyBorder="1" applyAlignment="1">
      <alignment wrapText="1"/>
    </xf>
    <xf numFmtId="0" fontId="3" fillId="0" borderId="0" xfId="0" applyFont="1" applyFill="1" applyBorder="1" applyAlignment="1"/>
    <xf numFmtId="0" fontId="2" fillId="0" borderId="27" xfId="0" applyFont="1" applyBorder="1" applyAlignment="1">
      <alignment horizontal="center"/>
    </xf>
    <xf numFmtId="0" fontId="2" fillId="0" borderId="5" xfId="0" applyFont="1" applyBorder="1" applyAlignment="1">
      <alignment horizontal="center"/>
    </xf>
    <xf numFmtId="0" fontId="2" fillId="0" borderId="42" xfId="0" applyFont="1" applyBorder="1" applyAlignment="1">
      <alignment horizontal="center"/>
    </xf>
    <xf numFmtId="0" fontId="0" fillId="0" borderId="7" xfId="0" applyBorder="1" applyAlignment="1">
      <alignment horizontal="left" vertical="top" wrapText="1"/>
    </xf>
    <xf numFmtId="0" fontId="0" fillId="0" borderId="18" xfId="0" applyBorder="1" applyAlignment="1">
      <alignment horizontal="left" vertical="top" wrapText="1"/>
    </xf>
    <xf numFmtId="38" fontId="3" fillId="0" borderId="0" xfId="0" applyNumberFormat="1" applyFont="1" applyFill="1" applyBorder="1" applyAlignment="1">
      <alignment vertical="top"/>
    </xf>
    <xf numFmtId="38" fontId="3" fillId="0" borderId="0" xfId="0" applyNumberFormat="1" applyFont="1" applyFill="1" applyBorder="1" applyAlignment="1"/>
  </cellXfs>
  <cellStyles count="42328">
    <cellStyle name="20% - Accent1 10" xfId="3"/>
    <cellStyle name="20% - Accent1 10 2" xfId="4"/>
    <cellStyle name="20% - Accent1 10 2 2" xfId="5"/>
    <cellStyle name="20% - Accent1 10 2 2 2" xfId="6"/>
    <cellStyle name="20% - Accent1 10 2 3" xfId="7"/>
    <cellStyle name="20% - Accent1 10 2 4" xfId="8"/>
    <cellStyle name="20% - Accent1 10 2 5" xfId="9"/>
    <cellStyle name="20% - Accent1 10 3" xfId="10"/>
    <cellStyle name="20% - Accent1 10 3 2" xfId="11"/>
    <cellStyle name="20% - Accent1 10 3 3" xfId="12"/>
    <cellStyle name="20% - Accent1 10 3 4" xfId="13"/>
    <cellStyle name="20% - Accent1 10 4" xfId="14"/>
    <cellStyle name="20% - Accent1 10 4 2" xfId="15"/>
    <cellStyle name="20% - Accent1 10 5" xfId="16"/>
    <cellStyle name="20% - Accent1 10 6" xfId="17"/>
    <cellStyle name="20% - Accent1 10 7" xfId="18"/>
    <cellStyle name="20% - Accent1 10 8" xfId="19"/>
    <cellStyle name="20% - Accent1 11" xfId="20"/>
    <cellStyle name="20% - Accent1 11 2" xfId="21"/>
    <cellStyle name="20% - Accent1 11 2 2" xfId="22"/>
    <cellStyle name="20% - Accent1 11 2 2 2" xfId="23"/>
    <cellStyle name="20% - Accent1 11 2 3" xfId="24"/>
    <cellStyle name="20% - Accent1 11 2 4" xfId="25"/>
    <cellStyle name="20% - Accent1 11 2 5" xfId="26"/>
    <cellStyle name="20% - Accent1 11 3" xfId="27"/>
    <cellStyle name="20% - Accent1 11 3 2" xfId="28"/>
    <cellStyle name="20% - Accent1 11 3 3" xfId="29"/>
    <cellStyle name="20% - Accent1 11 3 4" xfId="30"/>
    <cellStyle name="20% - Accent1 11 4" xfId="31"/>
    <cellStyle name="20% - Accent1 11 4 2" xfId="32"/>
    <cellStyle name="20% - Accent1 11 5" xfId="33"/>
    <cellStyle name="20% - Accent1 11 6" xfId="34"/>
    <cellStyle name="20% - Accent1 11 7" xfId="35"/>
    <cellStyle name="20% - Accent1 11 8" xfId="36"/>
    <cellStyle name="20% - Accent1 12" xfId="37"/>
    <cellStyle name="20% - Accent1 12 2" xfId="38"/>
    <cellStyle name="20% - Accent1 12 2 2" xfId="39"/>
    <cellStyle name="20% - Accent1 12 2 2 2" xfId="40"/>
    <cellStyle name="20% - Accent1 12 2 3" xfId="41"/>
    <cellStyle name="20% - Accent1 12 2 4" xfId="42"/>
    <cellStyle name="20% - Accent1 12 2 5" xfId="43"/>
    <cellStyle name="20% - Accent1 12 3" xfId="44"/>
    <cellStyle name="20% - Accent1 12 3 2" xfId="45"/>
    <cellStyle name="20% - Accent1 12 3 3" xfId="46"/>
    <cellStyle name="20% - Accent1 12 3 4" xfId="47"/>
    <cellStyle name="20% - Accent1 12 4" xfId="48"/>
    <cellStyle name="20% - Accent1 12 4 2" xfId="49"/>
    <cellStyle name="20% - Accent1 12 5" xfId="50"/>
    <cellStyle name="20% - Accent1 12 6" xfId="51"/>
    <cellStyle name="20% - Accent1 12 7" xfId="52"/>
    <cellStyle name="20% - Accent1 12 8" xfId="53"/>
    <cellStyle name="20% - Accent1 13" xfId="54"/>
    <cellStyle name="20% - Accent1 13 2" xfId="55"/>
    <cellStyle name="20% - Accent1 13 2 2" xfId="56"/>
    <cellStyle name="20% - Accent1 13 2 3" xfId="57"/>
    <cellStyle name="20% - Accent1 13 2 4" xfId="58"/>
    <cellStyle name="20% - Accent1 13 3" xfId="59"/>
    <cellStyle name="20% - Accent1 13 3 2" xfId="60"/>
    <cellStyle name="20% - Accent1 13 4" xfId="61"/>
    <cellStyle name="20% - Accent1 13 5" xfId="62"/>
    <cellStyle name="20% - Accent1 13 6" xfId="63"/>
    <cellStyle name="20% - Accent1 14" xfId="64"/>
    <cellStyle name="20% - Accent1 14 2" xfId="65"/>
    <cellStyle name="20% - Accent1 14 2 2" xfId="66"/>
    <cellStyle name="20% - Accent1 14 3" xfId="67"/>
    <cellStyle name="20% - Accent1 14 4" xfId="68"/>
    <cellStyle name="20% - Accent1 14 5" xfId="69"/>
    <cellStyle name="20% - Accent1 15" xfId="70"/>
    <cellStyle name="20% - Accent1 15 2" xfId="71"/>
    <cellStyle name="20% - Accent1 15 2 2" xfId="72"/>
    <cellStyle name="20% - Accent1 15 3" xfId="73"/>
    <cellStyle name="20% - Accent1 15 4" xfId="74"/>
    <cellStyle name="20% - Accent1 15 5" xfId="75"/>
    <cellStyle name="20% - Accent1 16" xfId="76"/>
    <cellStyle name="20% - Accent1 16 2" xfId="77"/>
    <cellStyle name="20% - Accent1 17" xfId="78"/>
    <cellStyle name="20% - Accent1 18" xfId="79"/>
    <cellStyle name="20% - Accent1 19" xfId="80"/>
    <cellStyle name="20% - Accent1 2" xfId="81"/>
    <cellStyle name="20% - Accent1 2 10" xfId="82"/>
    <cellStyle name="20% - Accent1 2 11" xfId="83"/>
    <cellStyle name="20% - Accent1 2 2" xfId="84"/>
    <cellStyle name="20% - Accent1 2 2 10" xfId="85"/>
    <cellStyle name="20% - Accent1 2 2 2" xfId="86"/>
    <cellStyle name="20% - Accent1 2 2 2 2" xfId="87"/>
    <cellStyle name="20% - Accent1 2 2 2 2 2" xfId="88"/>
    <cellStyle name="20% - Accent1 2 2 2 2 2 2" xfId="89"/>
    <cellStyle name="20% - Accent1 2 2 2 2 2 3" xfId="90"/>
    <cellStyle name="20% - Accent1 2 2 2 2 3" xfId="91"/>
    <cellStyle name="20% - Accent1 2 2 2 2 4" xfId="92"/>
    <cellStyle name="20% - Accent1 2 2 2 2 5" xfId="93"/>
    <cellStyle name="20% - Accent1 2 2 2 2 6" xfId="94"/>
    <cellStyle name="20% - Accent1 2 2 2 3" xfId="95"/>
    <cellStyle name="20% - Accent1 2 2 2 3 2" xfId="96"/>
    <cellStyle name="20% - Accent1 2 2 2 3 2 2" xfId="97"/>
    <cellStyle name="20% - Accent1 2 2 2 3 3" xfId="98"/>
    <cellStyle name="20% - Accent1 2 2 2 3 4" xfId="99"/>
    <cellStyle name="20% - Accent1 2 2 2 3 5" xfId="100"/>
    <cellStyle name="20% - Accent1 2 2 2 4" xfId="101"/>
    <cellStyle name="20% - Accent1 2 2 2 4 2" xfId="102"/>
    <cellStyle name="20% - Accent1 2 2 2 4 3" xfId="103"/>
    <cellStyle name="20% - Accent1 2 2 2 4 4" xfId="104"/>
    <cellStyle name="20% - Accent1 2 2 2 5" xfId="105"/>
    <cellStyle name="20% - Accent1 2 2 2 5 2" xfId="106"/>
    <cellStyle name="20% - Accent1 2 2 2 6" xfId="107"/>
    <cellStyle name="20% - Accent1 2 2 2 7" xfId="108"/>
    <cellStyle name="20% - Accent1 2 2 2 8" xfId="109"/>
    <cellStyle name="20% - Accent1 2 2 2 9" xfId="110"/>
    <cellStyle name="20% - Accent1 2 2 3" xfId="111"/>
    <cellStyle name="20% - Accent1 2 2 3 2" xfId="112"/>
    <cellStyle name="20% - Accent1 2 2 3 2 2" xfId="113"/>
    <cellStyle name="20% - Accent1 2 2 3 2 3" xfId="114"/>
    <cellStyle name="20% - Accent1 2 2 3 3" xfId="115"/>
    <cellStyle name="20% - Accent1 2 2 3 4" xfId="116"/>
    <cellStyle name="20% - Accent1 2 2 3 5" xfId="117"/>
    <cellStyle name="20% - Accent1 2 2 3 6" xfId="118"/>
    <cellStyle name="20% - Accent1 2 2 4" xfId="119"/>
    <cellStyle name="20% - Accent1 2 2 4 2" xfId="120"/>
    <cellStyle name="20% - Accent1 2 2 4 2 2" xfId="121"/>
    <cellStyle name="20% - Accent1 2 2 4 3" xfId="122"/>
    <cellStyle name="20% - Accent1 2 2 4 4" xfId="123"/>
    <cellStyle name="20% - Accent1 2 2 4 5" xfId="124"/>
    <cellStyle name="20% - Accent1 2 2 5" xfId="125"/>
    <cellStyle name="20% - Accent1 2 2 5 2" xfId="126"/>
    <cellStyle name="20% - Accent1 2 2 5 3" xfId="127"/>
    <cellStyle name="20% - Accent1 2 2 5 4" xfId="128"/>
    <cellStyle name="20% - Accent1 2 2 6" xfId="129"/>
    <cellStyle name="20% - Accent1 2 2 6 2" xfId="130"/>
    <cellStyle name="20% - Accent1 2 2 7" xfId="131"/>
    <cellStyle name="20% - Accent1 2 2 8" xfId="132"/>
    <cellStyle name="20% - Accent1 2 2 9" xfId="133"/>
    <cellStyle name="20% - Accent1 2 3" xfId="134"/>
    <cellStyle name="20% - Accent1 2 3 2" xfId="135"/>
    <cellStyle name="20% - Accent1 2 3 2 2" xfId="136"/>
    <cellStyle name="20% - Accent1 2 3 2 2 2" xfId="137"/>
    <cellStyle name="20% - Accent1 2 3 2 2 3" xfId="138"/>
    <cellStyle name="20% - Accent1 2 3 2 3" xfId="139"/>
    <cellStyle name="20% - Accent1 2 3 2 4" xfId="140"/>
    <cellStyle name="20% - Accent1 2 3 2 5" xfId="141"/>
    <cellStyle name="20% - Accent1 2 3 2 6" xfId="142"/>
    <cellStyle name="20% - Accent1 2 3 3" xfId="143"/>
    <cellStyle name="20% - Accent1 2 3 3 2" xfId="144"/>
    <cellStyle name="20% - Accent1 2 3 3 2 2" xfId="145"/>
    <cellStyle name="20% - Accent1 2 3 3 3" xfId="146"/>
    <cellStyle name="20% - Accent1 2 3 3 4" xfId="147"/>
    <cellStyle name="20% - Accent1 2 3 3 5" xfId="148"/>
    <cellStyle name="20% - Accent1 2 3 4" xfId="149"/>
    <cellStyle name="20% - Accent1 2 3 4 2" xfId="150"/>
    <cellStyle name="20% - Accent1 2 3 4 3" xfId="151"/>
    <cellStyle name="20% - Accent1 2 3 4 4" xfId="152"/>
    <cellStyle name="20% - Accent1 2 3 5" xfId="153"/>
    <cellStyle name="20% - Accent1 2 3 5 2" xfId="154"/>
    <cellStyle name="20% - Accent1 2 3 6" xfId="155"/>
    <cellStyle name="20% - Accent1 2 3 7" xfId="156"/>
    <cellStyle name="20% - Accent1 2 3 8" xfId="157"/>
    <cellStyle name="20% - Accent1 2 3 9" xfId="158"/>
    <cellStyle name="20% - Accent1 2 4" xfId="159"/>
    <cellStyle name="20% - Accent1 2 4 2" xfId="160"/>
    <cellStyle name="20% - Accent1 2 4 2 2" xfId="161"/>
    <cellStyle name="20% - Accent1 2 4 2 3" xfId="162"/>
    <cellStyle name="20% - Accent1 2 4 3" xfId="163"/>
    <cellStyle name="20% - Accent1 2 4 4" xfId="164"/>
    <cellStyle name="20% - Accent1 2 4 5" xfId="165"/>
    <cellStyle name="20% - Accent1 2 4 6" xfId="166"/>
    <cellStyle name="20% - Accent1 2 5" xfId="167"/>
    <cellStyle name="20% - Accent1 2 5 2" xfId="168"/>
    <cellStyle name="20% - Accent1 2 5 2 2" xfId="169"/>
    <cellStyle name="20% - Accent1 2 5 3" xfId="170"/>
    <cellStyle name="20% - Accent1 2 5 4" xfId="171"/>
    <cellStyle name="20% - Accent1 2 5 5" xfId="172"/>
    <cellStyle name="20% - Accent1 2 6" xfId="173"/>
    <cellStyle name="20% - Accent1 2 6 2" xfId="174"/>
    <cellStyle name="20% - Accent1 2 6 2 2" xfId="175"/>
    <cellStyle name="20% - Accent1 2 6 3" xfId="176"/>
    <cellStyle name="20% - Accent1 2 6 4" xfId="177"/>
    <cellStyle name="20% - Accent1 2 6 5" xfId="178"/>
    <cellStyle name="20% - Accent1 2 7" xfId="179"/>
    <cellStyle name="20% - Accent1 2 7 2" xfId="180"/>
    <cellStyle name="20% - Accent1 2 8" xfId="181"/>
    <cellStyle name="20% - Accent1 2 9" xfId="182"/>
    <cellStyle name="20% - Accent1 3" xfId="183"/>
    <cellStyle name="20% - Accent1 3 10" xfId="184"/>
    <cellStyle name="20% - Accent1 3 2" xfId="185"/>
    <cellStyle name="20% - Accent1 3 2 2" xfId="186"/>
    <cellStyle name="20% - Accent1 3 2 2 2" xfId="187"/>
    <cellStyle name="20% - Accent1 3 2 2 2 2" xfId="188"/>
    <cellStyle name="20% - Accent1 3 2 2 2 3" xfId="189"/>
    <cellStyle name="20% - Accent1 3 2 2 3" xfId="190"/>
    <cellStyle name="20% - Accent1 3 2 2 4" xfId="191"/>
    <cellStyle name="20% - Accent1 3 2 2 5" xfId="192"/>
    <cellStyle name="20% - Accent1 3 2 2 6" xfId="193"/>
    <cellStyle name="20% - Accent1 3 2 3" xfId="194"/>
    <cellStyle name="20% - Accent1 3 2 3 2" xfId="195"/>
    <cellStyle name="20% - Accent1 3 2 3 2 2" xfId="196"/>
    <cellStyle name="20% - Accent1 3 2 3 3" xfId="197"/>
    <cellStyle name="20% - Accent1 3 2 3 4" xfId="198"/>
    <cellStyle name="20% - Accent1 3 2 3 5" xfId="199"/>
    <cellStyle name="20% - Accent1 3 2 4" xfId="200"/>
    <cellStyle name="20% - Accent1 3 2 4 2" xfId="201"/>
    <cellStyle name="20% - Accent1 3 2 4 3" xfId="202"/>
    <cellStyle name="20% - Accent1 3 2 4 4" xfId="203"/>
    <cellStyle name="20% - Accent1 3 2 5" xfId="204"/>
    <cellStyle name="20% - Accent1 3 2 5 2" xfId="205"/>
    <cellStyle name="20% - Accent1 3 2 6" xfId="206"/>
    <cellStyle name="20% - Accent1 3 2 7" xfId="207"/>
    <cellStyle name="20% - Accent1 3 2 8" xfId="208"/>
    <cellStyle name="20% - Accent1 3 2 9" xfId="209"/>
    <cellStyle name="20% - Accent1 3 3" xfId="210"/>
    <cellStyle name="20% - Accent1 3 3 2" xfId="211"/>
    <cellStyle name="20% - Accent1 3 3 2 2" xfId="212"/>
    <cellStyle name="20% - Accent1 3 3 2 3" xfId="213"/>
    <cellStyle name="20% - Accent1 3 3 3" xfId="214"/>
    <cellStyle name="20% - Accent1 3 3 4" xfId="215"/>
    <cellStyle name="20% - Accent1 3 3 5" xfId="216"/>
    <cellStyle name="20% - Accent1 3 3 6" xfId="217"/>
    <cellStyle name="20% - Accent1 3 4" xfId="218"/>
    <cellStyle name="20% - Accent1 3 4 2" xfId="219"/>
    <cellStyle name="20% - Accent1 3 4 2 2" xfId="220"/>
    <cellStyle name="20% - Accent1 3 4 3" xfId="221"/>
    <cellStyle name="20% - Accent1 3 4 4" xfId="222"/>
    <cellStyle name="20% - Accent1 3 4 5" xfId="223"/>
    <cellStyle name="20% - Accent1 3 5" xfId="224"/>
    <cellStyle name="20% - Accent1 3 5 2" xfId="225"/>
    <cellStyle name="20% - Accent1 3 5 2 2" xfId="226"/>
    <cellStyle name="20% - Accent1 3 5 3" xfId="227"/>
    <cellStyle name="20% - Accent1 3 5 4" xfId="228"/>
    <cellStyle name="20% - Accent1 3 5 5" xfId="229"/>
    <cellStyle name="20% - Accent1 3 6" xfId="230"/>
    <cellStyle name="20% - Accent1 3 6 2" xfId="231"/>
    <cellStyle name="20% - Accent1 3 7" xfId="232"/>
    <cellStyle name="20% - Accent1 3 8" xfId="233"/>
    <cellStyle name="20% - Accent1 3 9" xfId="234"/>
    <cellStyle name="20% - Accent1 4" xfId="235"/>
    <cellStyle name="20% - Accent1 4 10" xfId="236"/>
    <cellStyle name="20% - Accent1 4 2" xfId="237"/>
    <cellStyle name="20% - Accent1 4 2 2" xfId="238"/>
    <cellStyle name="20% - Accent1 4 2 2 2" xfId="239"/>
    <cellStyle name="20% - Accent1 4 2 2 2 2" xfId="240"/>
    <cellStyle name="20% - Accent1 4 2 2 2 3" xfId="241"/>
    <cellStyle name="20% - Accent1 4 2 2 3" xfId="242"/>
    <cellStyle name="20% - Accent1 4 2 2 4" xfId="243"/>
    <cellStyle name="20% - Accent1 4 2 2 5" xfId="244"/>
    <cellStyle name="20% - Accent1 4 2 2 6" xfId="245"/>
    <cellStyle name="20% - Accent1 4 2 3" xfId="246"/>
    <cellStyle name="20% - Accent1 4 2 3 2" xfId="247"/>
    <cellStyle name="20% - Accent1 4 2 3 2 2" xfId="248"/>
    <cellStyle name="20% - Accent1 4 2 3 3" xfId="249"/>
    <cellStyle name="20% - Accent1 4 2 3 4" xfId="250"/>
    <cellStyle name="20% - Accent1 4 2 3 5" xfId="251"/>
    <cellStyle name="20% - Accent1 4 2 4" xfId="252"/>
    <cellStyle name="20% - Accent1 4 2 4 2" xfId="253"/>
    <cellStyle name="20% - Accent1 4 2 4 3" xfId="254"/>
    <cellStyle name="20% - Accent1 4 2 4 4" xfId="255"/>
    <cellStyle name="20% - Accent1 4 2 5" xfId="256"/>
    <cellStyle name="20% - Accent1 4 2 5 2" xfId="257"/>
    <cellStyle name="20% - Accent1 4 2 6" xfId="258"/>
    <cellStyle name="20% - Accent1 4 2 7" xfId="259"/>
    <cellStyle name="20% - Accent1 4 2 8" xfId="260"/>
    <cellStyle name="20% - Accent1 4 2 9" xfId="261"/>
    <cellStyle name="20% - Accent1 4 3" xfId="262"/>
    <cellStyle name="20% - Accent1 4 3 2" xfId="263"/>
    <cellStyle name="20% - Accent1 4 3 2 2" xfId="264"/>
    <cellStyle name="20% - Accent1 4 3 2 3" xfId="265"/>
    <cellStyle name="20% - Accent1 4 3 3" xfId="266"/>
    <cellStyle name="20% - Accent1 4 3 4" xfId="267"/>
    <cellStyle name="20% - Accent1 4 3 5" xfId="268"/>
    <cellStyle name="20% - Accent1 4 3 6" xfId="269"/>
    <cellStyle name="20% - Accent1 4 4" xfId="270"/>
    <cellStyle name="20% - Accent1 4 4 2" xfId="271"/>
    <cellStyle name="20% - Accent1 4 4 2 2" xfId="272"/>
    <cellStyle name="20% - Accent1 4 4 3" xfId="273"/>
    <cellStyle name="20% - Accent1 4 4 4" xfId="274"/>
    <cellStyle name="20% - Accent1 4 4 5" xfId="275"/>
    <cellStyle name="20% - Accent1 4 5" xfId="276"/>
    <cellStyle name="20% - Accent1 4 5 2" xfId="277"/>
    <cellStyle name="20% - Accent1 4 5 2 2" xfId="278"/>
    <cellStyle name="20% - Accent1 4 5 3" xfId="279"/>
    <cellStyle name="20% - Accent1 4 5 4" xfId="280"/>
    <cellStyle name="20% - Accent1 4 5 5" xfId="281"/>
    <cellStyle name="20% - Accent1 4 6" xfId="282"/>
    <cellStyle name="20% - Accent1 4 6 2" xfId="283"/>
    <cellStyle name="20% - Accent1 4 7" xfId="284"/>
    <cellStyle name="20% - Accent1 4 8" xfId="285"/>
    <cellStyle name="20% - Accent1 4 9" xfId="286"/>
    <cellStyle name="20% - Accent1 5" xfId="287"/>
    <cellStyle name="20% - Accent1 5 10" xfId="288"/>
    <cellStyle name="20% - Accent1 5 2" xfId="289"/>
    <cellStyle name="20% - Accent1 5 2 2" xfId="290"/>
    <cellStyle name="20% - Accent1 5 2 2 2" xfId="291"/>
    <cellStyle name="20% - Accent1 5 2 2 2 2" xfId="292"/>
    <cellStyle name="20% - Accent1 5 2 2 2 3" xfId="293"/>
    <cellStyle name="20% - Accent1 5 2 2 3" xfId="294"/>
    <cellStyle name="20% - Accent1 5 2 2 4" xfId="295"/>
    <cellStyle name="20% - Accent1 5 2 2 5" xfId="296"/>
    <cellStyle name="20% - Accent1 5 2 2 6" xfId="297"/>
    <cellStyle name="20% - Accent1 5 2 3" xfId="298"/>
    <cellStyle name="20% - Accent1 5 2 3 2" xfId="299"/>
    <cellStyle name="20% - Accent1 5 2 3 2 2" xfId="300"/>
    <cellStyle name="20% - Accent1 5 2 3 3" xfId="301"/>
    <cellStyle name="20% - Accent1 5 2 3 4" xfId="302"/>
    <cellStyle name="20% - Accent1 5 2 3 5" xfId="303"/>
    <cellStyle name="20% - Accent1 5 2 4" xfId="304"/>
    <cellStyle name="20% - Accent1 5 2 4 2" xfId="305"/>
    <cellStyle name="20% - Accent1 5 2 4 3" xfId="306"/>
    <cellStyle name="20% - Accent1 5 2 4 4" xfId="307"/>
    <cellStyle name="20% - Accent1 5 2 5" xfId="308"/>
    <cellStyle name="20% - Accent1 5 2 5 2" xfId="309"/>
    <cellStyle name="20% - Accent1 5 2 6" xfId="310"/>
    <cellStyle name="20% - Accent1 5 2 7" xfId="311"/>
    <cellStyle name="20% - Accent1 5 2 8" xfId="312"/>
    <cellStyle name="20% - Accent1 5 2 9" xfId="313"/>
    <cellStyle name="20% - Accent1 5 3" xfId="314"/>
    <cellStyle name="20% - Accent1 5 3 2" xfId="315"/>
    <cellStyle name="20% - Accent1 5 3 2 2" xfId="316"/>
    <cellStyle name="20% - Accent1 5 3 2 3" xfId="317"/>
    <cellStyle name="20% - Accent1 5 3 3" xfId="318"/>
    <cellStyle name="20% - Accent1 5 3 4" xfId="319"/>
    <cellStyle name="20% - Accent1 5 3 5" xfId="320"/>
    <cellStyle name="20% - Accent1 5 3 6" xfId="321"/>
    <cellStyle name="20% - Accent1 5 4" xfId="322"/>
    <cellStyle name="20% - Accent1 5 4 2" xfId="323"/>
    <cellStyle name="20% - Accent1 5 4 2 2" xfId="324"/>
    <cellStyle name="20% - Accent1 5 4 3" xfId="325"/>
    <cellStyle name="20% - Accent1 5 4 4" xfId="326"/>
    <cellStyle name="20% - Accent1 5 4 5" xfId="327"/>
    <cellStyle name="20% - Accent1 5 5" xfId="328"/>
    <cellStyle name="20% - Accent1 5 5 2" xfId="329"/>
    <cellStyle name="20% - Accent1 5 5 3" xfId="330"/>
    <cellStyle name="20% - Accent1 5 5 4" xfId="331"/>
    <cellStyle name="20% - Accent1 5 6" xfId="332"/>
    <cellStyle name="20% - Accent1 5 6 2" xfId="333"/>
    <cellStyle name="20% - Accent1 5 7" xfId="334"/>
    <cellStyle name="20% - Accent1 5 8" xfId="335"/>
    <cellStyle name="20% - Accent1 5 9" xfId="336"/>
    <cellStyle name="20% - Accent1 6" xfId="337"/>
    <cellStyle name="20% - Accent1 6 10" xfId="338"/>
    <cellStyle name="20% - Accent1 6 2" xfId="339"/>
    <cellStyle name="20% - Accent1 6 2 2" xfId="340"/>
    <cellStyle name="20% - Accent1 6 2 2 2" xfId="341"/>
    <cellStyle name="20% - Accent1 6 2 2 2 2" xfId="342"/>
    <cellStyle name="20% - Accent1 6 2 2 2 3" xfId="343"/>
    <cellStyle name="20% - Accent1 6 2 2 3" xfId="344"/>
    <cellStyle name="20% - Accent1 6 2 2 4" xfId="345"/>
    <cellStyle name="20% - Accent1 6 2 2 5" xfId="346"/>
    <cellStyle name="20% - Accent1 6 2 2 6" xfId="347"/>
    <cellStyle name="20% - Accent1 6 2 3" xfId="348"/>
    <cellStyle name="20% - Accent1 6 2 3 2" xfId="349"/>
    <cellStyle name="20% - Accent1 6 2 3 2 2" xfId="350"/>
    <cellStyle name="20% - Accent1 6 2 3 3" xfId="351"/>
    <cellStyle name="20% - Accent1 6 2 3 4" xfId="352"/>
    <cellStyle name="20% - Accent1 6 2 3 5" xfId="353"/>
    <cellStyle name="20% - Accent1 6 2 4" xfId="354"/>
    <cellStyle name="20% - Accent1 6 2 4 2" xfId="355"/>
    <cellStyle name="20% - Accent1 6 2 4 3" xfId="356"/>
    <cellStyle name="20% - Accent1 6 2 4 4" xfId="357"/>
    <cellStyle name="20% - Accent1 6 2 5" xfId="358"/>
    <cellStyle name="20% - Accent1 6 2 5 2" xfId="359"/>
    <cellStyle name="20% - Accent1 6 2 6" xfId="360"/>
    <cellStyle name="20% - Accent1 6 2 7" xfId="361"/>
    <cellStyle name="20% - Accent1 6 2 8" xfId="362"/>
    <cellStyle name="20% - Accent1 6 2 9" xfId="363"/>
    <cellStyle name="20% - Accent1 6 3" xfId="364"/>
    <cellStyle name="20% - Accent1 6 3 2" xfId="365"/>
    <cellStyle name="20% - Accent1 6 3 2 2" xfId="366"/>
    <cellStyle name="20% - Accent1 6 3 2 3" xfId="367"/>
    <cellStyle name="20% - Accent1 6 3 3" xfId="368"/>
    <cellStyle name="20% - Accent1 6 3 4" xfId="369"/>
    <cellStyle name="20% - Accent1 6 3 5" xfId="370"/>
    <cellStyle name="20% - Accent1 6 3 6" xfId="371"/>
    <cellStyle name="20% - Accent1 6 4" xfId="372"/>
    <cellStyle name="20% - Accent1 6 4 2" xfId="373"/>
    <cellStyle name="20% - Accent1 6 4 2 2" xfId="374"/>
    <cellStyle name="20% - Accent1 6 4 3" xfId="375"/>
    <cellStyle name="20% - Accent1 6 4 4" xfId="376"/>
    <cellStyle name="20% - Accent1 6 4 5" xfId="377"/>
    <cellStyle name="20% - Accent1 6 5" xfId="378"/>
    <cellStyle name="20% - Accent1 6 5 2" xfId="379"/>
    <cellStyle name="20% - Accent1 6 5 3" xfId="380"/>
    <cellStyle name="20% - Accent1 6 5 4" xfId="381"/>
    <cellStyle name="20% - Accent1 6 6" xfId="382"/>
    <cellStyle name="20% - Accent1 6 6 2" xfId="383"/>
    <cellStyle name="20% - Accent1 6 7" xfId="384"/>
    <cellStyle name="20% - Accent1 6 8" xfId="385"/>
    <cellStyle name="20% - Accent1 6 9" xfId="386"/>
    <cellStyle name="20% - Accent1 7" xfId="387"/>
    <cellStyle name="20% - Accent1 7 2" xfId="388"/>
    <cellStyle name="20% - Accent1 7 2 2" xfId="389"/>
    <cellStyle name="20% - Accent1 7 2 2 2" xfId="390"/>
    <cellStyle name="20% - Accent1 7 2 2 3" xfId="391"/>
    <cellStyle name="20% - Accent1 7 2 3" xfId="392"/>
    <cellStyle name="20% - Accent1 7 2 4" xfId="393"/>
    <cellStyle name="20% - Accent1 7 2 5" xfId="394"/>
    <cellStyle name="20% - Accent1 7 2 6" xfId="395"/>
    <cellStyle name="20% - Accent1 7 3" xfId="396"/>
    <cellStyle name="20% - Accent1 7 3 2" xfId="397"/>
    <cellStyle name="20% - Accent1 7 3 2 2" xfId="398"/>
    <cellStyle name="20% - Accent1 7 3 3" xfId="399"/>
    <cellStyle name="20% - Accent1 7 3 4" xfId="400"/>
    <cellStyle name="20% - Accent1 7 3 5" xfId="401"/>
    <cellStyle name="20% - Accent1 7 4" xfId="402"/>
    <cellStyle name="20% - Accent1 7 4 2" xfId="403"/>
    <cellStyle name="20% - Accent1 7 4 3" xfId="404"/>
    <cellStyle name="20% - Accent1 7 4 4" xfId="405"/>
    <cellStyle name="20% - Accent1 7 5" xfId="406"/>
    <cellStyle name="20% - Accent1 7 5 2" xfId="407"/>
    <cellStyle name="20% - Accent1 7 6" xfId="408"/>
    <cellStyle name="20% - Accent1 7 7" xfId="409"/>
    <cellStyle name="20% - Accent1 7 8" xfId="410"/>
    <cellStyle name="20% - Accent1 7 9" xfId="411"/>
    <cellStyle name="20% - Accent1 8" xfId="412"/>
    <cellStyle name="20% - Accent1 8 2" xfId="413"/>
    <cellStyle name="20% - Accent1 8 2 2" xfId="414"/>
    <cellStyle name="20% - Accent1 8 2 2 2" xfId="415"/>
    <cellStyle name="20% - Accent1 8 2 2 3" xfId="416"/>
    <cellStyle name="20% - Accent1 8 2 3" xfId="417"/>
    <cellStyle name="20% - Accent1 8 2 4" xfId="418"/>
    <cellStyle name="20% - Accent1 8 2 5" xfId="419"/>
    <cellStyle name="20% - Accent1 8 2 6" xfId="420"/>
    <cellStyle name="20% - Accent1 8 3" xfId="421"/>
    <cellStyle name="20% - Accent1 8 3 2" xfId="422"/>
    <cellStyle name="20% - Accent1 8 3 2 2" xfId="423"/>
    <cellStyle name="20% - Accent1 8 3 3" xfId="424"/>
    <cellStyle name="20% - Accent1 8 3 4" xfId="425"/>
    <cellStyle name="20% - Accent1 8 3 5" xfId="426"/>
    <cellStyle name="20% - Accent1 8 4" xfId="427"/>
    <cellStyle name="20% - Accent1 8 4 2" xfId="428"/>
    <cellStyle name="20% - Accent1 8 4 3" xfId="429"/>
    <cellStyle name="20% - Accent1 8 4 4" xfId="430"/>
    <cellStyle name="20% - Accent1 8 5" xfId="431"/>
    <cellStyle name="20% - Accent1 8 5 2" xfId="432"/>
    <cellStyle name="20% - Accent1 8 6" xfId="433"/>
    <cellStyle name="20% - Accent1 8 7" xfId="434"/>
    <cellStyle name="20% - Accent1 8 8" xfId="435"/>
    <cellStyle name="20% - Accent1 8 9" xfId="436"/>
    <cellStyle name="20% - Accent1 9" xfId="437"/>
    <cellStyle name="20% - Accent1 9 2" xfId="438"/>
    <cellStyle name="20% - Accent1 9 2 2" xfId="439"/>
    <cellStyle name="20% - Accent1 9 2 2 2" xfId="440"/>
    <cellStyle name="20% - Accent1 9 2 3" xfId="441"/>
    <cellStyle name="20% - Accent1 9 2 4" xfId="442"/>
    <cellStyle name="20% - Accent1 9 2 5" xfId="443"/>
    <cellStyle name="20% - Accent1 9 3" xfId="444"/>
    <cellStyle name="20% - Accent1 9 3 2" xfId="445"/>
    <cellStyle name="20% - Accent1 9 3 3" xfId="446"/>
    <cellStyle name="20% - Accent1 9 3 4" xfId="447"/>
    <cellStyle name="20% - Accent1 9 4" xfId="448"/>
    <cellStyle name="20% - Accent1 9 4 2" xfId="449"/>
    <cellStyle name="20% - Accent1 9 5" xfId="450"/>
    <cellStyle name="20% - Accent1 9 6" xfId="451"/>
    <cellStyle name="20% - Accent1 9 7" xfId="452"/>
    <cellStyle name="20% - Accent1 9 8" xfId="453"/>
    <cellStyle name="20% - Accent2 10" xfId="454"/>
    <cellStyle name="20% - Accent2 10 2" xfId="455"/>
    <cellStyle name="20% - Accent2 10 2 2" xfId="456"/>
    <cellStyle name="20% - Accent2 10 2 2 2" xfId="457"/>
    <cellStyle name="20% - Accent2 10 2 3" xfId="458"/>
    <cellStyle name="20% - Accent2 10 2 4" xfId="459"/>
    <cellStyle name="20% - Accent2 10 2 5" xfId="460"/>
    <cellStyle name="20% - Accent2 10 3" xfId="461"/>
    <cellStyle name="20% - Accent2 10 3 2" xfId="462"/>
    <cellStyle name="20% - Accent2 10 3 3" xfId="463"/>
    <cellStyle name="20% - Accent2 10 3 4" xfId="464"/>
    <cellStyle name="20% - Accent2 10 4" xfId="465"/>
    <cellStyle name="20% - Accent2 10 4 2" xfId="466"/>
    <cellStyle name="20% - Accent2 10 5" xfId="467"/>
    <cellStyle name="20% - Accent2 10 6" xfId="468"/>
    <cellStyle name="20% - Accent2 10 7" xfId="469"/>
    <cellStyle name="20% - Accent2 10 8" xfId="470"/>
    <cellStyle name="20% - Accent2 11" xfId="471"/>
    <cellStyle name="20% - Accent2 11 2" xfId="472"/>
    <cellStyle name="20% - Accent2 11 2 2" xfId="473"/>
    <cellStyle name="20% - Accent2 11 2 2 2" xfId="474"/>
    <cellStyle name="20% - Accent2 11 2 3" xfId="475"/>
    <cellStyle name="20% - Accent2 11 2 4" xfId="476"/>
    <cellStyle name="20% - Accent2 11 2 5" xfId="477"/>
    <cellStyle name="20% - Accent2 11 3" xfId="478"/>
    <cellStyle name="20% - Accent2 11 3 2" xfId="479"/>
    <cellStyle name="20% - Accent2 11 3 3" xfId="480"/>
    <cellStyle name="20% - Accent2 11 3 4" xfId="481"/>
    <cellStyle name="20% - Accent2 11 4" xfId="482"/>
    <cellStyle name="20% - Accent2 11 4 2" xfId="483"/>
    <cellStyle name="20% - Accent2 11 5" xfId="484"/>
    <cellStyle name="20% - Accent2 11 6" xfId="485"/>
    <cellStyle name="20% - Accent2 11 7" xfId="486"/>
    <cellStyle name="20% - Accent2 11 8" xfId="487"/>
    <cellStyle name="20% - Accent2 12" xfId="488"/>
    <cellStyle name="20% - Accent2 12 2" xfId="489"/>
    <cellStyle name="20% - Accent2 12 2 2" xfId="490"/>
    <cellStyle name="20% - Accent2 12 2 2 2" xfId="491"/>
    <cellStyle name="20% - Accent2 12 2 3" xfId="492"/>
    <cellStyle name="20% - Accent2 12 2 4" xfId="493"/>
    <cellStyle name="20% - Accent2 12 2 5" xfId="494"/>
    <cellStyle name="20% - Accent2 12 3" xfId="495"/>
    <cellStyle name="20% - Accent2 12 3 2" xfId="496"/>
    <cellStyle name="20% - Accent2 12 3 3" xfId="497"/>
    <cellStyle name="20% - Accent2 12 3 4" xfId="498"/>
    <cellStyle name="20% - Accent2 12 4" xfId="499"/>
    <cellStyle name="20% - Accent2 12 4 2" xfId="500"/>
    <cellStyle name="20% - Accent2 12 5" xfId="501"/>
    <cellStyle name="20% - Accent2 12 6" xfId="502"/>
    <cellStyle name="20% - Accent2 12 7" xfId="503"/>
    <cellStyle name="20% - Accent2 12 8" xfId="504"/>
    <cellStyle name="20% - Accent2 13" xfId="505"/>
    <cellStyle name="20% - Accent2 13 2" xfId="506"/>
    <cellStyle name="20% - Accent2 13 2 2" xfId="507"/>
    <cellStyle name="20% - Accent2 13 2 3" xfId="508"/>
    <cellStyle name="20% - Accent2 13 2 4" xfId="509"/>
    <cellStyle name="20% - Accent2 13 3" xfId="510"/>
    <cellStyle name="20% - Accent2 13 3 2" xfId="511"/>
    <cellStyle name="20% - Accent2 13 4" xfId="512"/>
    <cellStyle name="20% - Accent2 13 5" xfId="513"/>
    <cellStyle name="20% - Accent2 13 6" xfId="514"/>
    <cellStyle name="20% - Accent2 14" xfId="515"/>
    <cellStyle name="20% - Accent2 14 2" xfId="516"/>
    <cellStyle name="20% - Accent2 14 2 2" xfId="517"/>
    <cellStyle name="20% - Accent2 14 3" xfId="518"/>
    <cellStyle name="20% - Accent2 14 4" xfId="519"/>
    <cellStyle name="20% - Accent2 14 5" xfId="520"/>
    <cellStyle name="20% - Accent2 15" xfId="521"/>
    <cellStyle name="20% - Accent2 15 2" xfId="522"/>
    <cellStyle name="20% - Accent2 15 2 2" xfId="523"/>
    <cellStyle name="20% - Accent2 15 3" xfId="524"/>
    <cellStyle name="20% - Accent2 15 4" xfId="525"/>
    <cellStyle name="20% - Accent2 15 5" xfId="526"/>
    <cellStyle name="20% - Accent2 16" xfId="527"/>
    <cellStyle name="20% - Accent2 16 2" xfId="528"/>
    <cellStyle name="20% - Accent2 17" xfId="529"/>
    <cellStyle name="20% - Accent2 18" xfId="530"/>
    <cellStyle name="20% - Accent2 19" xfId="531"/>
    <cellStyle name="20% - Accent2 2" xfId="532"/>
    <cellStyle name="20% - Accent2 2 10" xfId="533"/>
    <cellStyle name="20% - Accent2 2 11" xfId="534"/>
    <cellStyle name="20% - Accent2 2 2" xfId="535"/>
    <cellStyle name="20% - Accent2 2 2 10" xfId="536"/>
    <cellStyle name="20% - Accent2 2 2 2" xfId="537"/>
    <cellStyle name="20% - Accent2 2 2 2 2" xfId="538"/>
    <cellStyle name="20% - Accent2 2 2 2 2 2" xfId="539"/>
    <cellStyle name="20% - Accent2 2 2 2 2 2 2" xfId="540"/>
    <cellStyle name="20% - Accent2 2 2 2 2 2 3" xfId="541"/>
    <cellStyle name="20% - Accent2 2 2 2 2 3" xfId="542"/>
    <cellStyle name="20% - Accent2 2 2 2 2 4" xfId="543"/>
    <cellStyle name="20% - Accent2 2 2 2 2 5" xfId="544"/>
    <cellStyle name="20% - Accent2 2 2 2 2 6" xfId="545"/>
    <cellStyle name="20% - Accent2 2 2 2 3" xfId="546"/>
    <cellStyle name="20% - Accent2 2 2 2 3 2" xfId="547"/>
    <cellStyle name="20% - Accent2 2 2 2 3 2 2" xfId="548"/>
    <cellStyle name="20% - Accent2 2 2 2 3 3" xfId="549"/>
    <cellStyle name="20% - Accent2 2 2 2 3 4" xfId="550"/>
    <cellStyle name="20% - Accent2 2 2 2 3 5" xfId="551"/>
    <cellStyle name="20% - Accent2 2 2 2 4" xfId="552"/>
    <cellStyle name="20% - Accent2 2 2 2 4 2" xfId="553"/>
    <cellStyle name="20% - Accent2 2 2 2 4 3" xfId="554"/>
    <cellStyle name="20% - Accent2 2 2 2 4 4" xfId="555"/>
    <cellStyle name="20% - Accent2 2 2 2 5" xfId="556"/>
    <cellStyle name="20% - Accent2 2 2 2 5 2" xfId="557"/>
    <cellStyle name="20% - Accent2 2 2 2 6" xfId="558"/>
    <cellStyle name="20% - Accent2 2 2 2 7" xfId="559"/>
    <cellStyle name="20% - Accent2 2 2 2 8" xfId="560"/>
    <cellStyle name="20% - Accent2 2 2 2 9" xfId="561"/>
    <cellStyle name="20% - Accent2 2 2 3" xfId="562"/>
    <cellStyle name="20% - Accent2 2 2 3 2" xfId="563"/>
    <cellStyle name="20% - Accent2 2 2 3 2 2" xfId="564"/>
    <cellStyle name="20% - Accent2 2 2 3 2 3" xfId="565"/>
    <cellStyle name="20% - Accent2 2 2 3 3" xfId="566"/>
    <cellStyle name="20% - Accent2 2 2 3 4" xfId="567"/>
    <cellStyle name="20% - Accent2 2 2 3 5" xfId="568"/>
    <cellStyle name="20% - Accent2 2 2 3 6" xfId="569"/>
    <cellStyle name="20% - Accent2 2 2 4" xfId="570"/>
    <cellStyle name="20% - Accent2 2 2 4 2" xfId="571"/>
    <cellStyle name="20% - Accent2 2 2 4 2 2" xfId="572"/>
    <cellStyle name="20% - Accent2 2 2 4 3" xfId="573"/>
    <cellStyle name="20% - Accent2 2 2 4 4" xfId="574"/>
    <cellStyle name="20% - Accent2 2 2 4 5" xfId="575"/>
    <cellStyle name="20% - Accent2 2 2 5" xfId="576"/>
    <cellStyle name="20% - Accent2 2 2 5 2" xfId="577"/>
    <cellStyle name="20% - Accent2 2 2 5 3" xfId="578"/>
    <cellStyle name="20% - Accent2 2 2 5 4" xfId="579"/>
    <cellStyle name="20% - Accent2 2 2 6" xfId="580"/>
    <cellStyle name="20% - Accent2 2 2 6 2" xfId="581"/>
    <cellStyle name="20% - Accent2 2 2 7" xfId="582"/>
    <cellStyle name="20% - Accent2 2 2 8" xfId="583"/>
    <cellStyle name="20% - Accent2 2 2 9" xfId="584"/>
    <cellStyle name="20% - Accent2 2 3" xfId="585"/>
    <cellStyle name="20% - Accent2 2 3 2" xfId="586"/>
    <cellStyle name="20% - Accent2 2 3 2 2" xfId="587"/>
    <cellStyle name="20% - Accent2 2 3 2 2 2" xfId="588"/>
    <cellStyle name="20% - Accent2 2 3 2 2 3" xfId="589"/>
    <cellStyle name="20% - Accent2 2 3 2 3" xfId="590"/>
    <cellStyle name="20% - Accent2 2 3 2 4" xfId="591"/>
    <cellStyle name="20% - Accent2 2 3 2 5" xfId="592"/>
    <cellStyle name="20% - Accent2 2 3 2 6" xfId="593"/>
    <cellStyle name="20% - Accent2 2 3 3" xfId="594"/>
    <cellStyle name="20% - Accent2 2 3 3 2" xfId="595"/>
    <cellStyle name="20% - Accent2 2 3 3 2 2" xfId="596"/>
    <cellStyle name="20% - Accent2 2 3 3 3" xfId="597"/>
    <cellStyle name="20% - Accent2 2 3 3 4" xfId="598"/>
    <cellStyle name="20% - Accent2 2 3 3 5" xfId="599"/>
    <cellStyle name="20% - Accent2 2 3 4" xfId="600"/>
    <cellStyle name="20% - Accent2 2 3 4 2" xfId="601"/>
    <cellStyle name="20% - Accent2 2 3 4 3" xfId="602"/>
    <cellStyle name="20% - Accent2 2 3 4 4" xfId="603"/>
    <cellStyle name="20% - Accent2 2 3 5" xfId="604"/>
    <cellStyle name="20% - Accent2 2 3 5 2" xfId="605"/>
    <cellStyle name="20% - Accent2 2 3 6" xfId="606"/>
    <cellStyle name="20% - Accent2 2 3 7" xfId="607"/>
    <cellStyle name="20% - Accent2 2 3 8" xfId="608"/>
    <cellStyle name="20% - Accent2 2 3 9" xfId="609"/>
    <cellStyle name="20% - Accent2 2 4" xfId="610"/>
    <cellStyle name="20% - Accent2 2 4 2" xfId="611"/>
    <cellStyle name="20% - Accent2 2 4 2 2" xfId="612"/>
    <cellStyle name="20% - Accent2 2 4 2 3" xfId="613"/>
    <cellStyle name="20% - Accent2 2 4 3" xfId="614"/>
    <cellStyle name="20% - Accent2 2 4 4" xfId="615"/>
    <cellStyle name="20% - Accent2 2 4 5" xfId="616"/>
    <cellStyle name="20% - Accent2 2 4 6" xfId="617"/>
    <cellStyle name="20% - Accent2 2 5" xfId="618"/>
    <cellStyle name="20% - Accent2 2 5 2" xfId="619"/>
    <cellStyle name="20% - Accent2 2 5 2 2" xfId="620"/>
    <cellStyle name="20% - Accent2 2 5 3" xfId="621"/>
    <cellStyle name="20% - Accent2 2 5 4" xfId="622"/>
    <cellStyle name="20% - Accent2 2 5 5" xfId="623"/>
    <cellStyle name="20% - Accent2 2 6" xfId="624"/>
    <cellStyle name="20% - Accent2 2 6 2" xfId="625"/>
    <cellStyle name="20% - Accent2 2 6 2 2" xfId="626"/>
    <cellStyle name="20% - Accent2 2 6 3" xfId="627"/>
    <cellStyle name="20% - Accent2 2 6 4" xfId="628"/>
    <cellStyle name="20% - Accent2 2 6 5" xfId="629"/>
    <cellStyle name="20% - Accent2 2 7" xfId="630"/>
    <cellStyle name="20% - Accent2 2 7 2" xfId="631"/>
    <cellStyle name="20% - Accent2 2 8" xfId="632"/>
    <cellStyle name="20% - Accent2 2 9" xfId="633"/>
    <cellStyle name="20% - Accent2 3" xfId="634"/>
    <cellStyle name="20% - Accent2 3 10" xfId="635"/>
    <cellStyle name="20% - Accent2 3 2" xfId="636"/>
    <cellStyle name="20% - Accent2 3 2 2" xfId="637"/>
    <cellStyle name="20% - Accent2 3 2 2 2" xfId="638"/>
    <cellStyle name="20% - Accent2 3 2 2 2 2" xfId="639"/>
    <cellStyle name="20% - Accent2 3 2 2 2 3" xfId="640"/>
    <cellStyle name="20% - Accent2 3 2 2 3" xfId="641"/>
    <cellStyle name="20% - Accent2 3 2 2 4" xfId="642"/>
    <cellStyle name="20% - Accent2 3 2 2 5" xfId="643"/>
    <cellStyle name="20% - Accent2 3 2 2 6" xfId="644"/>
    <cellStyle name="20% - Accent2 3 2 3" xfId="645"/>
    <cellStyle name="20% - Accent2 3 2 3 2" xfId="646"/>
    <cellStyle name="20% - Accent2 3 2 3 2 2" xfId="647"/>
    <cellStyle name="20% - Accent2 3 2 3 3" xfId="648"/>
    <cellStyle name="20% - Accent2 3 2 3 4" xfId="649"/>
    <cellStyle name="20% - Accent2 3 2 3 5" xfId="650"/>
    <cellStyle name="20% - Accent2 3 2 4" xfId="651"/>
    <cellStyle name="20% - Accent2 3 2 4 2" xfId="652"/>
    <cellStyle name="20% - Accent2 3 2 4 3" xfId="653"/>
    <cellStyle name="20% - Accent2 3 2 4 4" xfId="654"/>
    <cellStyle name="20% - Accent2 3 2 5" xfId="655"/>
    <cellStyle name="20% - Accent2 3 2 5 2" xfId="656"/>
    <cellStyle name="20% - Accent2 3 2 6" xfId="657"/>
    <cellStyle name="20% - Accent2 3 2 7" xfId="658"/>
    <cellStyle name="20% - Accent2 3 2 8" xfId="659"/>
    <cellStyle name="20% - Accent2 3 2 9" xfId="660"/>
    <cellStyle name="20% - Accent2 3 3" xfId="661"/>
    <cellStyle name="20% - Accent2 3 3 2" xfId="662"/>
    <cellStyle name="20% - Accent2 3 3 2 2" xfId="663"/>
    <cellStyle name="20% - Accent2 3 3 2 3" xfId="664"/>
    <cellStyle name="20% - Accent2 3 3 3" xfId="665"/>
    <cellStyle name="20% - Accent2 3 3 4" xfId="666"/>
    <cellStyle name="20% - Accent2 3 3 5" xfId="667"/>
    <cellStyle name="20% - Accent2 3 3 6" xfId="668"/>
    <cellStyle name="20% - Accent2 3 4" xfId="669"/>
    <cellStyle name="20% - Accent2 3 4 2" xfId="670"/>
    <cellStyle name="20% - Accent2 3 4 2 2" xfId="671"/>
    <cellStyle name="20% - Accent2 3 4 3" xfId="672"/>
    <cellStyle name="20% - Accent2 3 4 4" xfId="673"/>
    <cellStyle name="20% - Accent2 3 4 5" xfId="674"/>
    <cellStyle name="20% - Accent2 3 5" xfId="675"/>
    <cellStyle name="20% - Accent2 3 5 2" xfId="676"/>
    <cellStyle name="20% - Accent2 3 5 2 2" xfId="677"/>
    <cellStyle name="20% - Accent2 3 5 3" xfId="678"/>
    <cellStyle name="20% - Accent2 3 5 4" xfId="679"/>
    <cellStyle name="20% - Accent2 3 5 5" xfId="680"/>
    <cellStyle name="20% - Accent2 3 6" xfId="681"/>
    <cellStyle name="20% - Accent2 3 6 2" xfId="682"/>
    <cellStyle name="20% - Accent2 3 7" xfId="683"/>
    <cellStyle name="20% - Accent2 3 8" xfId="684"/>
    <cellStyle name="20% - Accent2 3 9" xfId="685"/>
    <cellStyle name="20% - Accent2 4" xfId="686"/>
    <cellStyle name="20% - Accent2 4 10" xfId="687"/>
    <cellStyle name="20% - Accent2 4 2" xfId="688"/>
    <cellStyle name="20% - Accent2 4 2 2" xfId="689"/>
    <cellStyle name="20% - Accent2 4 2 2 2" xfId="690"/>
    <cellStyle name="20% - Accent2 4 2 2 2 2" xfId="691"/>
    <cellStyle name="20% - Accent2 4 2 2 2 3" xfId="692"/>
    <cellStyle name="20% - Accent2 4 2 2 3" xfId="693"/>
    <cellStyle name="20% - Accent2 4 2 2 4" xfId="694"/>
    <cellStyle name="20% - Accent2 4 2 2 5" xfId="695"/>
    <cellStyle name="20% - Accent2 4 2 2 6" xfId="696"/>
    <cellStyle name="20% - Accent2 4 2 3" xfId="697"/>
    <cellStyle name="20% - Accent2 4 2 3 2" xfId="698"/>
    <cellStyle name="20% - Accent2 4 2 3 2 2" xfId="699"/>
    <cellStyle name="20% - Accent2 4 2 3 3" xfId="700"/>
    <cellStyle name="20% - Accent2 4 2 3 4" xfId="701"/>
    <cellStyle name="20% - Accent2 4 2 3 5" xfId="702"/>
    <cellStyle name="20% - Accent2 4 2 4" xfId="703"/>
    <cellStyle name="20% - Accent2 4 2 4 2" xfId="704"/>
    <cellStyle name="20% - Accent2 4 2 4 3" xfId="705"/>
    <cellStyle name="20% - Accent2 4 2 4 4" xfId="706"/>
    <cellStyle name="20% - Accent2 4 2 5" xfId="707"/>
    <cellStyle name="20% - Accent2 4 2 5 2" xfId="708"/>
    <cellStyle name="20% - Accent2 4 2 6" xfId="709"/>
    <cellStyle name="20% - Accent2 4 2 7" xfId="710"/>
    <cellStyle name="20% - Accent2 4 2 8" xfId="711"/>
    <cellStyle name="20% - Accent2 4 2 9" xfId="712"/>
    <cellStyle name="20% - Accent2 4 3" xfId="713"/>
    <cellStyle name="20% - Accent2 4 3 2" xfId="714"/>
    <cellStyle name="20% - Accent2 4 3 2 2" xfId="715"/>
    <cellStyle name="20% - Accent2 4 3 2 3" xfId="716"/>
    <cellStyle name="20% - Accent2 4 3 3" xfId="717"/>
    <cellStyle name="20% - Accent2 4 3 4" xfId="718"/>
    <cellStyle name="20% - Accent2 4 3 5" xfId="719"/>
    <cellStyle name="20% - Accent2 4 3 6" xfId="720"/>
    <cellStyle name="20% - Accent2 4 4" xfId="721"/>
    <cellStyle name="20% - Accent2 4 4 2" xfId="722"/>
    <cellStyle name="20% - Accent2 4 4 2 2" xfId="723"/>
    <cellStyle name="20% - Accent2 4 4 3" xfId="724"/>
    <cellStyle name="20% - Accent2 4 4 4" xfId="725"/>
    <cellStyle name="20% - Accent2 4 4 5" xfId="726"/>
    <cellStyle name="20% - Accent2 4 5" xfId="727"/>
    <cellStyle name="20% - Accent2 4 5 2" xfId="728"/>
    <cellStyle name="20% - Accent2 4 5 2 2" xfId="729"/>
    <cellStyle name="20% - Accent2 4 5 3" xfId="730"/>
    <cellStyle name="20% - Accent2 4 5 4" xfId="731"/>
    <cellStyle name="20% - Accent2 4 5 5" xfId="732"/>
    <cellStyle name="20% - Accent2 4 6" xfId="733"/>
    <cellStyle name="20% - Accent2 4 6 2" xfId="734"/>
    <cellStyle name="20% - Accent2 4 7" xfId="735"/>
    <cellStyle name="20% - Accent2 4 8" xfId="736"/>
    <cellStyle name="20% - Accent2 4 9" xfId="737"/>
    <cellStyle name="20% - Accent2 5" xfId="738"/>
    <cellStyle name="20% - Accent2 5 10" xfId="739"/>
    <cellStyle name="20% - Accent2 5 2" xfId="740"/>
    <cellStyle name="20% - Accent2 5 2 2" xfId="741"/>
    <cellStyle name="20% - Accent2 5 2 2 2" xfId="742"/>
    <cellStyle name="20% - Accent2 5 2 2 2 2" xfId="743"/>
    <cellStyle name="20% - Accent2 5 2 2 2 3" xfId="744"/>
    <cellStyle name="20% - Accent2 5 2 2 3" xfId="745"/>
    <cellStyle name="20% - Accent2 5 2 2 4" xfId="746"/>
    <cellStyle name="20% - Accent2 5 2 2 5" xfId="747"/>
    <cellStyle name="20% - Accent2 5 2 2 6" xfId="748"/>
    <cellStyle name="20% - Accent2 5 2 3" xfId="749"/>
    <cellStyle name="20% - Accent2 5 2 3 2" xfId="750"/>
    <cellStyle name="20% - Accent2 5 2 3 2 2" xfId="751"/>
    <cellStyle name="20% - Accent2 5 2 3 3" xfId="752"/>
    <cellStyle name="20% - Accent2 5 2 3 4" xfId="753"/>
    <cellStyle name="20% - Accent2 5 2 3 5" xfId="754"/>
    <cellStyle name="20% - Accent2 5 2 4" xfId="755"/>
    <cellStyle name="20% - Accent2 5 2 4 2" xfId="756"/>
    <cellStyle name="20% - Accent2 5 2 4 3" xfId="757"/>
    <cellStyle name="20% - Accent2 5 2 4 4" xfId="758"/>
    <cellStyle name="20% - Accent2 5 2 5" xfId="759"/>
    <cellStyle name="20% - Accent2 5 2 5 2" xfId="760"/>
    <cellStyle name="20% - Accent2 5 2 6" xfId="761"/>
    <cellStyle name="20% - Accent2 5 2 7" xfId="762"/>
    <cellStyle name="20% - Accent2 5 2 8" xfId="763"/>
    <cellStyle name="20% - Accent2 5 2 9" xfId="764"/>
    <cellStyle name="20% - Accent2 5 3" xfId="765"/>
    <cellStyle name="20% - Accent2 5 3 2" xfId="766"/>
    <cellStyle name="20% - Accent2 5 3 2 2" xfId="767"/>
    <cellStyle name="20% - Accent2 5 3 2 3" xfId="768"/>
    <cellStyle name="20% - Accent2 5 3 3" xfId="769"/>
    <cellStyle name="20% - Accent2 5 3 4" xfId="770"/>
    <cellStyle name="20% - Accent2 5 3 5" xfId="771"/>
    <cellStyle name="20% - Accent2 5 3 6" xfId="772"/>
    <cellStyle name="20% - Accent2 5 4" xfId="773"/>
    <cellStyle name="20% - Accent2 5 4 2" xfId="774"/>
    <cellStyle name="20% - Accent2 5 4 2 2" xfId="775"/>
    <cellStyle name="20% - Accent2 5 4 3" xfId="776"/>
    <cellStyle name="20% - Accent2 5 4 4" xfId="777"/>
    <cellStyle name="20% - Accent2 5 4 5" xfId="778"/>
    <cellStyle name="20% - Accent2 5 5" xfId="779"/>
    <cellStyle name="20% - Accent2 5 5 2" xfId="780"/>
    <cellStyle name="20% - Accent2 5 5 3" xfId="781"/>
    <cellStyle name="20% - Accent2 5 5 4" xfId="782"/>
    <cellStyle name="20% - Accent2 5 6" xfId="783"/>
    <cellStyle name="20% - Accent2 5 6 2" xfId="784"/>
    <cellStyle name="20% - Accent2 5 7" xfId="785"/>
    <cellStyle name="20% - Accent2 5 8" xfId="786"/>
    <cellStyle name="20% - Accent2 5 9" xfId="787"/>
    <cellStyle name="20% - Accent2 6" xfId="788"/>
    <cellStyle name="20% - Accent2 6 10" xfId="789"/>
    <cellStyle name="20% - Accent2 6 2" xfId="790"/>
    <cellStyle name="20% - Accent2 6 2 2" xfId="791"/>
    <cellStyle name="20% - Accent2 6 2 2 2" xfId="792"/>
    <cellStyle name="20% - Accent2 6 2 2 2 2" xfId="793"/>
    <cellStyle name="20% - Accent2 6 2 2 2 3" xfId="794"/>
    <cellStyle name="20% - Accent2 6 2 2 3" xfId="795"/>
    <cellStyle name="20% - Accent2 6 2 2 4" xfId="796"/>
    <cellStyle name="20% - Accent2 6 2 2 5" xfId="797"/>
    <cellStyle name="20% - Accent2 6 2 2 6" xfId="798"/>
    <cellStyle name="20% - Accent2 6 2 3" xfId="799"/>
    <cellStyle name="20% - Accent2 6 2 3 2" xfId="800"/>
    <cellStyle name="20% - Accent2 6 2 3 2 2" xfId="801"/>
    <cellStyle name="20% - Accent2 6 2 3 3" xfId="802"/>
    <cellStyle name="20% - Accent2 6 2 3 4" xfId="803"/>
    <cellStyle name="20% - Accent2 6 2 3 5" xfId="804"/>
    <cellStyle name="20% - Accent2 6 2 4" xfId="805"/>
    <cellStyle name="20% - Accent2 6 2 4 2" xfId="806"/>
    <cellStyle name="20% - Accent2 6 2 4 3" xfId="807"/>
    <cellStyle name="20% - Accent2 6 2 4 4" xfId="808"/>
    <cellStyle name="20% - Accent2 6 2 5" xfId="809"/>
    <cellStyle name="20% - Accent2 6 2 5 2" xfId="810"/>
    <cellStyle name="20% - Accent2 6 2 6" xfId="811"/>
    <cellStyle name="20% - Accent2 6 2 7" xfId="812"/>
    <cellStyle name="20% - Accent2 6 2 8" xfId="813"/>
    <cellStyle name="20% - Accent2 6 2 9" xfId="814"/>
    <cellStyle name="20% - Accent2 6 3" xfId="815"/>
    <cellStyle name="20% - Accent2 6 3 2" xfId="816"/>
    <cellStyle name="20% - Accent2 6 3 2 2" xfId="817"/>
    <cellStyle name="20% - Accent2 6 3 2 3" xfId="818"/>
    <cellStyle name="20% - Accent2 6 3 3" xfId="819"/>
    <cellStyle name="20% - Accent2 6 3 4" xfId="820"/>
    <cellStyle name="20% - Accent2 6 3 5" xfId="821"/>
    <cellStyle name="20% - Accent2 6 3 6" xfId="822"/>
    <cellStyle name="20% - Accent2 6 4" xfId="823"/>
    <cellStyle name="20% - Accent2 6 4 2" xfId="824"/>
    <cellStyle name="20% - Accent2 6 4 2 2" xfId="825"/>
    <cellStyle name="20% - Accent2 6 4 3" xfId="826"/>
    <cellStyle name="20% - Accent2 6 4 4" xfId="827"/>
    <cellStyle name="20% - Accent2 6 4 5" xfId="828"/>
    <cellStyle name="20% - Accent2 6 5" xfId="829"/>
    <cellStyle name="20% - Accent2 6 5 2" xfId="830"/>
    <cellStyle name="20% - Accent2 6 5 3" xfId="831"/>
    <cellStyle name="20% - Accent2 6 5 4" xfId="832"/>
    <cellStyle name="20% - Accent2 6 6" xfId="833"/>
    <cellStyle name="20% - Accent2 6 6 2" xfId="834"/>
    <cellStyle name="20% - Accent2 6 7" xfId="835"/>
    <cellStyle name="20% - Accent2 6 8" xfId="836"/>
    <cellStyle name="20% - Accent2 6 9" xfId="837"/>
    <cellStyle name="20% - Accent2 7" xfId="838"/>
    <cellStyle name="20% - Accent2 7 2" xfId="839"/>
    <cellStyle name="20% - Accent2 7 2 2" xfId="840"/>
    <cellStyle name="20% - Accent2 7 2 2 2" xfId="841"/>
    <cellStyle name="20% - Accent2 7 2 2 3" xfId="842"/>
    <cellStyle name="20% - Accent2 7 2 3" xfId="843"/>
    <cellStyle name="20% - Accent2 7 2 4" xfId="844"/>
    <cellStyle name="20% - Accent2 7 2 5" xfId="845"/>
    <cellStyle name="20% - Accent2 7 2 6" xfId="846"/>
    <cellStyle name="20% - Accent2 7 3" xfId="847"/>
    <cellStyle name="20% - Accent2 7 3 2" xfId="848"/>
    <cellStyle name="20% - Accent2 7 3 2 2" xfId="849"/>
    <cellStyle name="20% - Accent2 7 3 3" xfId="850"/>
    <cellStyle name="20% - Accent2 7 3 4" xfId="851"/>
    <cellStyle name="20% - Accent2 7 3 5" xfId="852"/>
    <cellStyle name="20% - Accent2 7 4" xfId="853"/>
    <cellStyle name="20% - Accent2 7 4 2" xfId="854"/>
    <cellStyle name="20% - Accent2 7 4 3" xfId="855"/>
    <cellStyle name="20% - Accent2 7 4 4" xfId="856"/>
    <cellStyle name="20% - Accent2 7 5" xfId="857"/>
    <cellStyle name="20% - Accent2 7 5 2" xfId="858"/>
    <cellStyle name="20% - Accent2 7 6" xfId="859"/>
    <cellStyle name="20% - Accent2 7 7" xfId="860"/>
    <cellStyle name="20% - Accent2 7 8" xfId="861"/>
    <cellStyle name="20% - Accent2 7 9" xfId="862"/>
    <cellStyle name="20% - Accent2 8" xfId="863"/>
    <cellStyle name="20% - Accent2 8 2" xfId="864"/>
    <cellStyle name="20% - Accent2 8 2 2" xfId="865"/>
    <cellStyle name="20% - Accent2 8 2 2 2" xfId="866"/>
    <cellStyle name="20% - Accent2 8 2 2 3" xfId="867"/>
    <cellStyle name="20% - Accent2 8 2 3" xfId="868"/>
    <cellStyle name="20% - Accent2 8 2 4" xfId="869"/>
    <cellStyle name="20% - Accent2 8 2 5" xfId="870"/>
    <cellStyle name="20% - Accent2 8 2 6" xfId="871"/>
    <cellStyle name="20% - Accent2 8 3" xfId="872"/>
    <cellStyle name="20% - Accent2 8 3 2" xfId="873"/>
    <cellStyle name="20% - Accent2 8 3 2 2" xfId="874"/>
    <cellStyle name="20% - Accent2 8 3 3" xfId="875"/>
    <cellStyle name="20% - Accent2 8 3 4" xfId="876"/>
    <cellStyle name="20% - Accent2 8 3 5" xfId="877"/>
    <cellStyle name="20% - Accent2 8 4" xfId="878"/>
    <cellStyle name="20% - Accent2 8 4 2" xfId="879"/>
    <cellStyle name="20% - Accent2 8 4 3" xfId="880"/>
    <cellStyle name="20% - Accent2 8 4 4" xfId="881"/>
    <cellStyle name="20% - Accent2 8 5" xfId="882"/>
    <cellStyle name="20% - Accent2 8 5 2" xfId="883"/>
    <cellStyle name="20% - Accent2 8 6" xfId="884"/>
    <cellStyle name="20% - Accent2 8 7" xfId="885"/>
    <cellStyle name="20% - Accent2 8 8" xfId="886"/>
    <cellStyle name="20% - Accent2 8 9" xfId="887"/>
    <cellStyle name="20% - Accent2 9" xfId="888"/>
    <cellStyle name="20% - Accent2 9 2" xfId="889"/>
    <cellStyle name="20% - Accent2 9 2 2" xfId="890"/>
    <cellStyle name="20% - Accent2 9 2 2 2" xfId="891"/>
    <cellStyle name="20% - Accent2 9 2 3" xfId="892"/>
    <cellStyle name="20% - Accent2 9 2 4" xfId="893"/>
    <cellStyle name="20% - Accent2 9 2 5" xfId="894"/>
    <cellStyle name="20% - Accent2 9 3" xfId="895"/>
    <cellStyle name="20% - Accent2 9 3 2" xfId="896"/>
    <cellStyle name="20% - Accent2 9 3 3" xfId="897"/>
    <cellStyle name="20% - Accent2 9 3 4" xfId="898"/>
    <cellStyle name="20% - Accent2 9 4" xfId="899"/>
    <cellStyle name="20% - Accent2 9 4 2" xfId="900"/>
    <cellStyle name="20% - Accent2 9 5" xfId="901"/>
    <cellStyle name="20% - Accent2 9 6" xfId="902"/>
    <cellStyle name="20% - Accent2 9 7" xfId="903"/>
    <cellStyle name="20% - Accent2 9 8" xfId="904"/>
    <cellStyle name="20% - Accent3 10" xfId="905"/>
    <cellStyle name="20% - Accent3 10 2" xfId="906"/>
    <cellStyle name="20% - Accent3 10 2 2" xfId="907"/>
    <cellStyle name="20% - Accent3 10 2 2 2" xfId="908"/>
    <cellStyle name="20% - Accent3 10 2 3" xfId="909"/>
    <cellStyle name="20% - Accent3 10 2 4" xfId="910"/>
    <cellStyle name="20% - Accent3 10 2 5" xfId="911"/>
    <cellStyle name="20% - Accent3 10 3" xfId="912"/>
    <cellStyle name="20% - Accent3 10 3 2" xfId="913"/>
    <cellStyle name="20% - Accent3 10 3 3" xfId="914"/>
    <cellStyle name="20% - Accent3 10 3 4" xfId="915"/>
    <cellStyle name="20% - Accent3 10 4" xfId="916"/>
    <cellStyle name="20% - Accent3 10 4 2" xfId="917"/>
    <cellStyle name="20% - Accent3 10 5" xfId="918"/>
    <cellStyle name="20% - Accent3 10 6" xfId="919"/>
    <cellStyle name="20% - Accent3 10 7" xfId="920"/>
    <cellStyle name="20% - Accent3 10 8" xfId="921"/>
    <cellStyle name="20% - Accent3 11" xfId="922"/>
    <cellStyle name="20% - Accent3 11 2" xfId="923"/>
    <cellStyle name="20% - Accent3 11 2 2" xfId="924"/>
    <cellStyle name="20% - Accent3 11 2 2 2" xfId="925"/>
    <cellStyle name="20% - Accent3 11 2 3" xfId="926"/>
    <cellStyle name="20% - Accent3 11 2 4" xfId="927"/>
    <cellStyle name="20% - Accent3 11 2 5" xfId="928"/>
    <cellStyle name="20% - Accent3 11 3" xfId="929"/>
    <cellStyle name="20% - Accent3 11 3 2" xfId="930"/>
    <cellStyle name="20% - Accent3 11 3 3" xfId="931"/>
    <cellStyle name="20% - Accent3 11 3 4" xfId="932"/>
    <cellStyle name="20% - Accent3 11 4" xfId="933"/>
    <cellStyle name="20% - Accent3 11 4 2" xfId="934"/>
    <cellStyle name="20% - Accent3 11 5" xfId="935"/>
    <cellStyle name="20% - Accent3 11 6" xfId="936"/>
    <cellStyle name="20% - Accent3 11 7" xfId="937"/>
    <cellStyle name="20% - Accent3 11 8" xfId="938"/>
    <cellStyle name="20% - Accent3 12" xfId="939"/>
    <cellStyle name="20% - Accent3 12 2" xfId="940"/>
    <cellStyle name="20% - Accent3 12 2 2" xfId="941"/>
    <cellStyle name="20% - Accent3 12 2 2 2" xfId="942"/>
    <cellStyle name="20% - Accent3 12 2 3" xfId="943"/>
    <cellStyle name="20% - Accent3 12 2 4" xfId="944"/>
    <cellStyle name="20% - Accent3 12 2 5" xfId="945"/>
    <cellStyle name="20% - Accent3 12 3" xfId="946"/>
    <cellStyle name="20% - Accent3 12 3 2" xfId="947"/>
    <cellStyle name="20% - Accent3 12 3 3" xfId="948"/>
    <cellStyle name="20% - Accent3 12 3 4" xfId="949"/>
    <cellStyle name="20% - Accent3 12 4" xfId="950"/>
    <cellStyle name="20% - Accent3 12 4 2" xfId="951"/>
    <cellStyle name="20% - Accent3 12 5" xfId="952"/>
    <cellStyle name="20% - Accent3 12 6" xfId="953"/>
    <cellStyle name="20% - Accent3 12 7" xfId="954"/>
    <cellStyle name="20% - Accent3 12 8" xfId="955"/>
    <cellStyle name="20% - Accent3 13" xfId="956"/>
    <cellStyle name="20% - Accent3 13 2" xfId="957"/>
    <cellStyle name="20% - Accent3 13 2 2" xfId="958"/>
    <cellStyle name="20% - Accent3 13 2 3" xfId="959"/>
    <cellStyle name="20% - Accent3 13 2 4" xfId="960"/>
    <cellStyle name="20% - Accent3 13 3" xfId="961"/>
    <cellStyle name="20% - Accent3 13 3 2" xfId="962"/>
    <cellStyle name="20% - Accent3 13 4" xfId="963"/>
    <cellStyle name="20% - Accent3 13 5" xfId="964"/>
    <cellStyle name="20% - Accent3 13 6" xfId="965"/>
    <cellStyle name="20% - Accent3 14" xfId="966"/>
    <cellStyle name="20% - Accent3 14 2" xfId="967"/>
    <cellStyle name="20% - Accent3 14 2 2" xfId="968"/>
    <cellStyle name="20% - Accent3 14 3" xfId="969"/>
    <cellStyle name="20% - Accent3 14 4" xfId="970"/>
    <cellStyle name="20% - Accent3 14 5" xfId="971"/>
    <cellStyle name="20% - Accent3 15" xfId="972"/>
    <cellStyle name="20% - Accent3 15 2" xfId="973"/>
    <cellStyle name="20% - Accent3 15 2 2" xfId="974"/>
    <cellStyle name="20% - Accent3 15 3" xfId="975"/>
    <cellStyle name="20% - Accent3 15 4" xfId="976"/>
    <cellStyle name="20% - Accent3 15 5" xfId="977"/>
    <cellStyle name="20% - Accent3 16" xfId="978"/>
    <cellStyle name="20% - Accent3 16 2" xfId="979"/>
    <cellStyle name="20% - Accent3 17" xfId="980"/>
    <cellStyle name="20% - Accent3 18" xfId="981"/>
    <cellStyle name="20% - Accent3 19" xfId="982"/>
    <cellStyle name="20% - Accent3 2" xfId="983"/>
    <cellStyle name="20% - Accent3 2 10" xfId="984"/>
    <cellStyle name="20% - Accent3 2 11" xfId="985"/>
    <cellStyle name="20% - Accent3 2 2" xfId="986"/>
    <cellStyle name="20% - Accent3 2 2 10" xfId="987"/>
    <cellStyle name="20% - Accent3 2 2 2" xfId="988"/>
    <cellStyle name="20% - Accent3 2 2 2 2" xfId="989"/>
    <cellStyle name="20% - Accent3 2 2 2 2 2" xfId="990"/>
    <cellStyle name="20% - Accent3 2 2 2 2 2 2" xfId="991"/>
    <cellStyle name="20% - Accent3 2 2 2 2 2 3" xfId="992"/>
    <cellStyle name="20% - Accent3 2 2 2 2 3" xfId="993"/>
    <cellStyle name="20% - Accent3 2 2 2 2 4" xfId="994"/>
    <cellStyle name="20% - Accent3 2 2 2 2 5" xfId="995"/>
    <cellStyle name="20% - Accent3 2 2 2 2 6" xfId="996"/>
    <cellStyle name="20% - Accent3 2 2 2 3" xfId="997"/>
    <cellStyle name="20% - Accent3 2 2 2 3 2" xfId="998"/>
    <cellStyle name="20% - Accent3 2 2 2 3 2 2" xfId="999"/>
    <cellStyle name="20% - Accent3 2 2 2 3 3" xfId="1000"/>
    <cellStyle name="20% - Accent3 2 2 2 3 4" xfId="1001"/>
    <cellStyle name="20% - Accent3 2 2 2 3 5" xfId="1002"/>
    <cellStyle name="20% - Accent3 2 2 2 4" xfId="1003"/>
    <cellStyle name="20% - Accent3 2 2 2 4 2" xfId="1004"/>
    <cellStyle name="20% - Accent3 2 2 2 4 3" xfId="1005"/>
    <cellStyle name="20% - Accent3 2 2 2 4 4" xfId="1006"/>
    <cellStyle name="20% - Accent3 2 2 2 5" xfId="1007"/>
    <cellStyle name="20% - Accent3 2 2 2 5 2" xfId="1008"/>
    <cellStyle name="20% - Accent3 2 2 2 6" xfId="1009"/>
    <cellStyle name="20% - Accent3 2 2 2 7" xfId="1010"/>
    <cellStyle name="20% - Accent3 2 2 2 8" xfId="1011"/>
    <cellStyle name="20% - Accent3 2 2 2 9" xfId="1012"/>
    <cellStyle name="20% - Accent3 2 2 3" xfId="1013"/>
    <cellStyle name="20% - Accent3 2 2 3 2" xfId="1014"/>
    <cellStyle name="20% - Accent3 2 2 3 2 2" xfId="1015"/>
    <cellStyle name="20% - Accent3 2 2 3 2 3" xfId="1016"/>
    <cellStyle name="20% - Accent3 2 2 3 3" xfId="1017"/>
    <cellStyle name="20% - Accent3 2 2 3 4" xfId="1018"/>
    <cellStyle name="20% - Accent3 2 2 3 5" xfId="1019"/>
    <cellStyle name="20% - Accent3 2 2 3 6" xfId="1020"/>
    <cellStyle name="20% - Accent3 2 2 4" xfId="1021"/>
    <cellStyle name="20% - Accent3 2 2 4 2" xfId="1022"/>
    <cellStyle name="20% - Accent3 2 2 4 2 2" xfId="1023"/>
    <cellStyle name="20% - Accent3 2 2 4 3" xfId="1024"/>
    <cellStyle name="20% - Accent3 2 2 4 4" xfId="1025"/>
    <cellStyle name="20% - Accent3 2 2 4 5" xfId="1026"/>
    <cellStyle name="20% - Accent3 2 2 5" xfId="1027"/>
    <cellStyle name="20% - Accent3 2 2 5 2" xfId="1028"/>
    <cellStyle name="20% - Accent3 2 2 5 3" xfId="1029"/>
    <cellStyle name="20% - Accent3 2 2 5 4" xfId="1030"/>
    <cellStyle name="20% - Accent3 2 2 6" xfId="1031"/>
    <cellStyle name="20% - Accent3 2 2 6 2" xfId="1032"/>
    <cellStyle name="20% - Accent3 2 2 7" xfId="1033"/>
    <cellStyle name="20% - Accent3 2 2 8" xfId="1034"/>
    <cellStyle name="20% - Accent3 2 2 9" xfId="1035"/>
    <cellStyle name="20% - Accent3 2 3" xfId="1036"/>
    <cellStyle name="20% - Accent3 2 3 2" xfId="1037"/>
    <cellStyle name="20% - Accent3 2 3 2 2" xfId="1038"/>
    <cellStyle name="20% - Accent3 2 3 2 2 2" xfId="1039"/>
    <cellStyle name="20% - Accent3 2 3 2 2 3" xfId="1040"/>
    <cellStyle name="20% - Accent3 2 3 2 3" xfId="1041"/>
    <cellStyle name="20% - Accent3 2 3 2 4" xfId="1042"/>
    <cellStyle name="20% - Accent3 2 3 2 5" xfId="1043"/>
    <cellStyle name="20% - Accent3 2 3 2 6" xfId="1044"/>
    <cellStyle name="20% - Accent3 2 3 3" xfId="1045"/>
    <cellStyle name="20% - Accent3 2 3 3 2" xfId="1046"/>
    <cellStyle name="20% - Accent3 2 3 3 2 2" xfId="1047"/>
    <cellStyle name="20% - Accent3 2 3 3 3" xfId="1048"/>
    <cellStyle name="20% - Accent3 2 3 3 4" xfId="1049"/>
    <cellStyle name="20% - Accent3 2 3 3 5" xfId="1050"/>
    <cellStyle name="20% - Accent3 2 3 4" xfId="1051"/>
    <cellStyle name="20% - Accent3 2 3 4 2" xfId="1052"/>
    <cellStyle name="20% - Accent3 2 3 4 3" xfId="1053"/>
    <cellStyle name="20% - Accent3 2 3 4 4" xfId="1054"/>
    <cellStyle name="20% - Accent3 2 3 5" xfId="1055"/>
    <cellStyle name="20% - Accent3 2 3 5 2" xfId="1056"/>
    <cellStyle name="20% - Accent3 2 3 6" xfId="1057"/>
    <cellStyle name="20% - Accent3 2 3 7" xfId="1058"/>
    <cellStyle name="20% - Accent3 2 3 8" xfId="1059"/>
    <cellStyle name="20% - Accent3 2 3 9" xfId="1060"/>
    <cellStyle name="20% - Accent3 2 4" xfId="1061"/>
    <cellStyle name="20% - Accent3 2 4 2" xfId="1062"/>
    <cellStyle name="20% - Accent3 2 4 2 2" xfId="1063"/>
    <cellStyle name="20% - Accent3 2 4 2 3" xfId="1064"/>
    <cellStyle name="20% - Accent3 2 4 3" xfId="1065"/>
    <cellStyle name="20% - Accent3 2 4 4" xfId="1066"/>
    <cellStyle name="20% - Accent3 2 4 5" xfId="1067"/>
    <cellStyle name="20% - Accent3 2 4 6" xfId="1068"/>
    <cellStyle name="20% - Accent3 2 5" xfId="1069"/>
    <cellStyle name="20% - Accent3 2 5 2" xfId="1070"/>
    <cellStyle name="20% - Accent3 2 5 2 2" xfId="1071"/>
    <cellStyle name="20% - Accent3 2 5 3" xfId="1072"/>
    <cellStyle name="20% - Accent3 2 5 4" xfId="1073"/>
    <cellStyle name="20% - Accent3 2 5 5" xfId="1074"/>
    <cellStyle name="20% - Accent3 2 6" xfId="1075"/>
    <cellStyle name="20% - Accent3 2 6 2" xfId="1076"/>
    <cellStyle name="20% - Accent3 2 6 2 2" xfId="1077"/>
    <cellStyle name="20% - Accent3 2 6 3" xfId="1078"/>
    <cellStyle name="20% - Accent3 2 6 4" xfId="1079"/>
    <cellStyle name="20% - Accent3 2 6 5" xfId="1080"/>
    <cellStyle name="20% - Accent3 2 7" xfId="1081"/>
    <cellStyle name="20% - Accent3 2 7 2" xfId="1082"/>
    <cellStyle name="20% - Accent3 2 8" xfId="1083"/>
    <cellStyle name="20% - Accent3 2 9" xfId="1084"/>
    <cellStyle name="20% - Accent3 3" xfId="1085"/>
    <cellStyle name="20% - Accent3 3 10" xfId="1086"/>
    <cellStyle name="20% - Accent3 3 2" xfId="1087"/>
    <cellStyle name="20% - Accent3 3 2 2" xfId="1088"/>
    <cellStyle name="20% - Accent3 3 2 2 2" xfId="1089"/>
    <cellStyle name="20% - Accent3 3 2 2 2 2" xfId="1090"/>
    <cellStyle name="20% - Accent3 3 2 2 2 3" xfId="1091"/>
    <cellStyle name="20% - Accent3 3 2 2 3" xfId="1092"/>
    <cellStyle name="20% - Accent3 3 2 2 4" xfId="1093"/>
    <cellStyle name="20% - Accent3 3 2 2 5" xfId="1094"/>
    <cellStyle name="20% - Accent3 3 2 2 6" xfId="1095"/>
    <cellStyle name="20% - Accent3 3 2 3" xfId="1096"/>
    <cellStyle name="20% - Accent3 3 2 3 2" xfId="1097"/>
    <cellStyle name="20% - Accent3 3 2 3 2 2" xfId="1098"/>
    <cellStyle name="20% - Accent3 3 2 3 3" xfId="1099"/>
    <cellStyle name="20% - Accent3 3 2 3 4" xfId="1100"/>
    <cellStyle name="20% - Accent3 3 2 3 5" xfId="1101"/>
    <cellStyle name="20% - Accent3 3 2 4" xfId="1102"/>
    <cellStyle name="20% - Accent3 3 2 4 2" xfId="1103"/>
    <cellStyle name="20% - Accent3 3 2 4 3" xfId="1104"/>
    <cellStyle name="20% - Accent3 3 2 4 4" xfId="1105"/>
    <cellStyle name="20% - Accent3 3 2 5" xfId="1106"/>
    <cellStyle name="20% - Accent3 3 2 5 2" xfId="1107"/>
    <cellStyle name="20% - Accent3 3 2 6" xfId="1108"/>
    <cellStyle name="20% - Accent3 3 2 7" xfId="1109"/>
    <cellStyle name="20% - Accent3 3 2 8" xfId="1110"/>
    <cellStyle name="20% - Accent3 3 2 9" xfId="1111"/>
    <cellStyle name="20% - Accent3 3 3" xfId="1112"/>
    <cellStyle name="20% - Accent3 3 3 2" xfId="1113"/>
    <cellStyle name="20% - Accent3 3 3 2 2" xfId="1114"/>
    <cellStyle name="20% - Accent3 3 3 2 3" xfId="1115"/>
    <cellStyle name="20% - Accent3 3 3 3" xfId="1116"/>
    <cellStyle name="20% - Accent3 3 3 4" xfId="1117"/>
    <cellStyle name="20% - Accent3 3 3 5" xfId="1118"/>
    <cellStyle name="20% - Accent3 3 3 6" xfId="1119"/>
    <cellStyle name="20% - Accent3 3 4" xfId="1120"/>
    <cellStyle name="20% - Accent3 3 4 2" xfId="1121"/>
    <cellStyle name="20% - Accent3 3 4 2 2" xfId="1122"/>
    <cellStyle name="20% - Accent3 3 4 3" xfId="1123"/>
    <cellStyle name="20% - Accent3 3 4 4" xfId="1124"/>
    <cellStyle name="20% - Accent3 3 4 5" xfId="1125"/>
    <cellStyle name="20% - Accent3 3 5" xfId="1126"/>
    <cellStyle name="20% - Accent3 3 5 2" xfId="1127"/>
    <cellStyle name="20% - Accent3 3 5 2 2" xfId="1128"/>
    <cellStyle name="20% - Accent3 3 5 3" xfId="1129"/>
    <cellStyle name="20% - Accent3 3 5 4" xfId="1130"/>
    <cellStyle name="20% - Accent3 3 5 5" xfId="1131"/>
    <cellStyle name="20% - Accent3 3 6" xfId="1132"/>
    <cellStyle name="20% - Accent3 3 6 2" xfId="1133"/>
    <cellStyle name="20% - Accent3 3 7" xfId="1134"/>
    <cellStyle name="20% - Accent3 3 8" xfId="1135"/>
    <cellStyle name="20% - Accent3 3 9" xfId="1136"/>
    <cellStyle name="20% - Accent3 4" xfId="1137"/>
    <cellStyle name="20% - Accent3 4 10" xfId="1138"/>
    <cellStyle name="20% - Accent3 4 2" xfId="1139"/>
    <cellStyle name="20% - Accent3 4 2 2" xfId="1140"/>
    <cellStyle name="20% - Accent3 4 2 2 2" xfId="1141"/>
    <cellStyle name="20% - Accent3 4 2 2 2 2" xfId="1142"/>
    <cellStyle name="20% - Accent3 4 2 2 2 3" xfId="1143"/>
    <cellStyle name="20% - Accent3 4 2 2 3" xfId="1144"/>
    <cellStyle name="20% - Accent3 4 2 2 4" xfId="1145"/>
    <cellStyle name="20% - Accent3 4 2 2 5" xfId="1146"/>
    <cellStyle name="20% - Accent3 4 2 2 6" xfId="1147"/>
    <cellStyle name="20% - Accent3 4 2 3" xfId="1148"/>
    <cellStyle name="20% - Accent3 4 2 3 2" xfId="1149"/>
    <cellStyle name="20% - Accent3 4 2 3 2 2" xfId="1150"/>
    <cellStyle name="20% - Accent3 4 2 3 3" xfId="1151"/>
    <cellStyle name="20% - Accent3 4 2 3 4" xfId="1152"/>
    <cellStyle name="20% - Accent3 4 2 3 5" xfId="1153"/>
    <cellStyle name="20% - Accent3 4 2 4" xfId="1154"/>
    <cellStyle name="20% - Accent3 4 2 4 2" xfId="1155"/>
    <cellStyle name="20% - Accent3 4 2 4 3" xfId="1156"/>
    <cellStyle name="20% - Accent3 4 2 4 4" xfId="1157"/>
    <cellStyle name="20% - Accent3 4 2 5" xfId="1158"/>
    <cellStyle name="20% - Accent3 4 2 5 2" xfId="1159"/>
    <cellStyle name="20% - Accent3 4 2 6" xfId="1160"/>
    <cellStyle name="20% - Accent3 4 2 7" xfId="1161"/>
    <cellStyle name="20% - Accent3 4 2 8" xfId="1162"/>
    <cellStyle name="20% - Accent3 4 2 9" xfId="1163"/>
    <cellStyle name="20% - Accent3 4 3" xfId="1164"/>
    <cellStyle name="20% - Accent3 4 3 2" xfId="1165"/>
    <cellStyle name="20% - Accent3 4 3 2 2" xfId="1166"/>
    <cellStyle name="20% - Accent3 4 3 2 3" xfId="1167"/>
    <cellStyle name="20% - Accent3 4 3 3" xfId="1168"/>
    <cellStyle name="20% - Accent3 4 3 4" xfId="1169"/>
    <cellStyle name="20% - Accent3 4 3 5" xfId="1170"/>
    <cellStyle name="20% - Accent3 4 3 6" xfId="1171"/>
    <cellStyle name="20% - Accent3 4 4" xfId="1172"/>
    <cellStyle name="20% - Accent3 4 4 2" xfId="1173"/>
    <cellStyle name="20% - Accent3 4 4 2 2" xfId="1174"/>
    <cellStyle name="20% - Accent3 4 4 3" xfId="1175"/>
    <cellStyle name="20% - Accent3 4 4 4" xfId="1176"/>
    <cellStyle name="20% - Accent3 4 4 5" xfId="1177"/>
    <cellStyle name="20% - Accent3 4 5" xfId="1178"/>
    <cellStyle name="20% - Accent3 4 5 2" xfId="1179"/>
    <cellStyle name="20% - Accent3 4 5 2 2" xfId="1180"/>
    <cellStyle name="20% - Accent3 4 5 3" xfId="1181"/>
    <cellStyle name="20% - Accent3 4 5 4" xfId="1182"/>
    <cellStyle name="20% - Accent3 4 5 5" xfId="1183"/>
    <cellStyle name="20% - Accent3 4 6" xfId="1184"/>
    <cellStyle name="20% - Accent3 4 6 2" xfId="1185"/>
    <cellStyle name="20% - Accent3 4 7" xfId="1186"/>
    <cellStyle name="20% - Accent3 4 8" xfId="1187"/>
    <cellStyle name="20% - Accent3 4 9" xfId="1188"/>
    <cellStyle name="20% - Accent3 5" xfId="1189"/>
    <cellStyle name="20% - Accent3 5 10" xfId="1190"/>
    <cellStyle name="20% - Accent3 5 2" xfId="1191"/>
    <cellStyle name="20% - Accent3 5 2 2" xfId="1192"/>
    <cellStyle name="20% - Accent3 5 2 2 2" xfId="1193"/>
    <cellStyle name="20% - Accent3 5 2 2 2 2" xfId="1194"/>
    <cellStyle name="20% - Accent3 5 2 2 2 3" xfId="1195"/>
    <cellStyle name="20% - Accent3 5 2 2 3" xfId="1196"/>
    <cellStyle name="20% - Accent3 5 2 2 4" xfId="1197"/>
    <cellStyle name="20% - Accent3 5 2 2 5" xfId="1198"/>
    <cellStyle name="20% - Accent3 5 2 2 6" xfId="1199"/>
    <cellStyle name="20% - Accent3 5 2 3" xfId="1200"/>
    <cellStyle name="20% - Accent3 5 2 3 2" xfId="1201"/>
    <cellStyle name="20% - Accent3 5 2 3 2 2" xfId="1202"/>
    <cellStyle name="20% - Accent3 5 2 3 3" xfId="1203"/>
    <cellStyle name="20% - Accent3 5 2 3 4" xfId="1204"/>
    <cellStyle name="20% - Accent3 5 2 3 5" xfId="1205"/>
    <cellStyle name="20% - Accent3 5 2 4" xfId="1206"/>
    <cellStyle name="20% - Accent3 5 2 4 2" xfId="1207"/>
    <cellStyle name="20% - Accent3 5 2 4 3" xfId="1208"/>
    <cellStyle name="20% - Accent3 5 2 4 4" xfId="1209"/>
    <cellStyle name="20% - Accent3 5 2 5" xfId="1210"/>
    <cellStyle name="20% - Accent3 5 2 5 2" xfId="1211"/>
    <cellStyle name="20% - Accent3 5 2 6" xfId="1212"/>
    <cellStyle name="20% - Accent3 5 2 7" xfId="1213"/>
    <cellStyle name="20% - Accent3 5 2 8" xfId="1214"/>
    <cellStyle name="20% - Accent3 5 2 9" xfId="1215"/>
    <cellStyle name="20% - Accent3 5 3" xfId="1216"/>
    <cellStyle name="20% - Accent3 5 3 2" xfId="1217"/>
    <cellStyle name="20% - Accent3 5 3 2 2" xfId="1218"/>
    <cellStyle name="20% - Accent3 5 3 2 3" xfId="1219"/>
    <cellStyle name="20% - Accent3 5 3 3" xfId="1220"/>
    <cellStyle name="20% - Accent3 5 3 4" xfId="1221"/>
    <cellStyle name="20% - Accent3 5 3 5" xfId="1222"/>
    <cellStyle name="20% - Accent3 5 3 6" xfId="1223"/>
    <cellStyle name="20% - Accent3 5 4" xfId="1224"/>
    <cellStyle name="20% - Accent3 5 4 2" xfId="1225"/>
    <cellStyle name="20% - Accent3 5 4 2 2" xfId="1226"/>
    <cellStyle name="20% - Accent3 5 4 3" xfId="1227"/>
    <cellStyle name="20% - Accent3 5 4 4" xfId="1228"/>
    <cellStyle name="20% - Accent3 5 4 5" xfId="1229"/>
    <cellStyle name="20% - Accent3 5 5" xfId="1230"/>
    <cellStyle name="20% - Accent3 5 5 2" xfId="1231"/>
    <cellStyle name="20% - Accent3 5 5 3" xfId="1232"/>
    <cellStyle name="20% - Accent3 5 5 4" xfId="1233"/>
    <cellStyle name="20% - Accent3 5 6" xfId="1234"/>
    <cellStyle name="20% - Accent3 5 6 2" xfId="1235"/>
    <cellStyle name="20% - Accent3 5 7" xfId="1236"/>
    <cellStyle name="20% - Accent3 5 8" xfId="1237"/>
    <cellStyle name="20% - Accent3 5 9" xfId="1238"/>
    <cellStyle name="20% - Accent3 6" xfId="1239"/>
    <cellStyle name="20% - Accent3 6 10" xfId="1240"/>
    <cellStyle name="20% - Accent3 6 2" xfId="1241"/>
    <cellStyle name="20% - Accent3 6 2 2" xfId="1242"/>
    <cellStyle name="20% - Accent3 6 2 2 2" xfId="1243"/>
    <cellStyle name="20% - Accent3 6 2 2 2 2" xfId="1244"/>
    <cellStyle name="20% - Accent3 6 2 2 2 3" xfId="1245"/>
    <cellStyle name="20% - Accent3 6 2 2 3" xfId="1246"/>
    <cellStyle name="20% - Accent3 6 2 2 4" xfId="1247"/>
    <cellStyle name="20% - Accent3 6 2 2 5" xfId="1248"/>
    <cellStyle name="20% - Accent3 6 2 2 6" xfId="1249"/>
    <cellStyle name="20% - Accent3 6 2 3" xfId="1250"/>
    <cellStyle name="20% - Accent3 6 2 3 2" xfId="1251"/>
    <cellStyle name="20% - Accent3 6 2 3 2 2" xfId="1252"/>
    <cellStyle name="20% - Accent3 6 2 3 3" xfId="1253"/>
    <cellStyle name="20% - Accent3 6 2 3 4" xfId="1254"/>
    <cellStyle name="20% - Accent3 6 2 3 5" xfId="1255"/>
    <cellStyle name="20% - Accent3 6 2 4" xfId="1256"/>
    <cellStyle name="20% - Accent3 6 2 4 2" xfId="1257"/>
    <cellStyle name="20% - Accent3 6 2 4 3" xfId="1258"/>
    <cellStyle name="20% - Accent3 6 2 4 4" xfId="1259"/>
    <cellStyle name="20% - Accent3 6 2 5" xfId="1260"/>
    <cellStyle name="20% - Accent3 6 2 5 2" xfId="1261"/>
    <cellStyle name="20% - Accent3 6 2 6" xfId="1262"/>
    <cellStyle name="20% - Accent3 6 2 7" xfId="1263"/>
    <cellStyle name="20% - Accent3 6 2 8" xfId="1264"/>
    <cellStyle name="20% - Accent3 6 2 9" xfId="1265"/>
    <cellStyle name="20% - Accent3 6 3" xfId="1266"/>
    <cellStyle name="20% - Accent3 6 3 2" xfId="1267"/>
    <cellStyle name="20% - Accent3 6 3 2 2" xfId="1268"/>
    <cellStyle name="20% - Accent3 6 3 2 3" xfId="1269"/>
    <cellStyle name="20% - Accent3 6 3 3" xfId="1270"/>
    <cellStyle name="20% - Accent3 6 3 4" xfId="1271"/>
    <cellStyle name="20% - Accent3 6 3 5" xfId="1272"/>
    <cellStyle name="20% - Accent3 6 3 6" xfId="1273"/>
    <cellStyle name="20% - Accent3 6 4" xfId="1274"/>
    <cellStyle name="20% - Accent3 6 4 2" xfId="1275"/>
    <cellStyle name="20% - Accent3 6 4 2 2" xfId="1276"/>
    <cellStyle name="20% - Accent3 6 4 3" xfId="1277"/>
    <cellStyle name="20% - Accent3 6 4 4" xfId="1278"/>
    <cellStyle name="20% - Accent3 6 4 5" xfId="1279"/>
    <cellStyle name="20% - Accent3 6 5" xfId="1280"/>
    <cellStyle name="20% - Accent3 6 5 2" xfId="1281"/>
    <cellStyle name="20% - Accent3 6 5 3" xfId="1282"/>
    <cellStyle name="20% - Accent3 6 5 4" xfId="1283"/>
    <cellStyle name="20% - Accent3 6 6" xfId="1284"/>
    <cellStyle name="20% - Accent3 6 6 2" xfId="1285"/>
    <cellStyle name="20% - Accent3 6 7" xfId="1286"/>
    <cellStyle name="20% - Accent3 6 8" xfId="1287"/>
    <cellStyle name="20% - Accent3 6 9" xfId="1288"/>
    <cellStyle name="20% - Accent3 7" xfId="1289"/>
    <cellStyle name="20% - Accent3 7 2" xfId="1290"/>
    <cellStyle name="20% - Accent3 7 2 2" xfId="1291"/>
    <cellStyle name="20% - Accent3 7 2 2 2" xfId="1292"/>
    <cellStyle name="20% - Accent3 7 2 2 3" xfId="1293"/>
    <cellStyle name="20% - Accent3 7 2 3" xfId="1294"/>
    <cellStyle name="20% - Accent3 7 2 4" xfId="1295"/>
    <cellStyle name="20% - Accent3 7 2 5" xfId="1296"/>
    <cellStyle name="20% - Accent3 7 2 6" xfId="1297"/>
    <cellStyle name="20% - Accent3 7 3" xfId="1298"/>
    <cellStyle name="20% - Accent3 7 3 2" xfId="1299"/>
    <cellStyle name="20% - Accent3 7 3 2 2" xfId="1300"/>
    <cellStyle name="20% - Accent3 7 3 3" xfId="1301"/>
    <cellStyle name="20% - Accent3 7 3 4" xfId="1302"/>
    <cellStyle name="20% - Accent3 7 3 5" xfId="1303"/>
    <cellStyle name="20% - Accent3 7 4" xfId="1304"/>
    <cellStyle name="20% - Accent3 7 4 2" xfId="1305"/>
    <cellStyle name="20% - Accent3 7 4 3" xfId="1306"/>
    <cellStyle name="20% - Accent3 7 4 4" xfId="1307"/>
    <cellStyle name="20% - Accent3 7 5" xfId="1308"/>
    <cellStyle name="20% - Accent3 7 5 2" xfId="1309"/>
    <cellStyle name="20% - Accent3 7 6" xfId="1310"/>
    <cellStyle name="20% - Accent3 7 7" xfId="1311"/>
    <cellStyle name="20% - Accent3 7 8" xfId="1312"/>
    <cellStyle name="20% - Accent3 7 9" xfId="1313"/>
    <cellStyle name="20% - Accent3 8" xfId="1314"/>
    <cellStyle name="20% - Accent3 8 2" xfId="1315"/>
    <cellStyle name="20% - Accent3 8 2 2" xfId="1316"/>
    <cellStyle name="20% - Accent3 8 2 2 2" xfId="1317"/>
    <cellStyle name="20% - Accent3 8 2 2 3" xfId="1318"/>
    <cellStyle name="20% - Accent3 8 2 3" xfId="1319"/>
    <cellStyle name="20% - Accent3 8 2 4" xfId="1320"/>
    <cellStyle name="20% - Accent3 8 2 5" xfId="1321"/>
    <cellStyle name="20% - Accent3 8 2 6" xfId="1322"/>
    <cellStyle name="20% - Accent3 8 3" xfId="1323"/>
    <cellStyle name="20% - Accent3 8 3 2" xfId="1324"/>
    <cellStyle name="20% - Accent3 8 3 2 2" xfId="1325"/>
    <cellStyle name="20% - Accent3 8 3 3" xfId="1326"/>
    <cellStyle name="20% - Accent3 8 3 4" xfId="1327"/>
    <cellStyle name="20% - Accent3 8 3 5" xfId="1328"/>
    <cellStyle name="20% - Accent3 8 4" xfId="1329"/>
    <cellStyle name="20% - Accent3 8 4 2" xfId="1330"/>
    <cellStyle name="20% - Accent3 8 4 3" xfId="1331"/>
    <cellStyle name="20% - Accent3 8 4 4" xfId="1332"/>
    <cellStyle name="20% - Accent3 8 5" xfId="1333"/>
    <cellStyle name="20% - Accent3 8 5 2" xfId="1334"/>
    <cellStyle name="20% - Accent3 8 6" xfId="1335"/>
    <cellStyle name="20% - Accent3 8 7" xfId="1336"/>
    <cellStyle name="20% - Accent3 8 8" xfId="1337"/>
    <cellStyle name="20% - Accent3 8 9" xfId="1338"/>
    <cellStyle name="20% - Accent3 9" xfId="1339"/>
    <cellStyle name="20% - Accent3 9 2" xfId="1340"/>
    <cellStyle name="20% - Accent3 9 2 2" xfId="1341"/>
    <cellStyle name="20% - Accent3 9 2 2 2" xfId="1342"/>
    <cellStyle name="20% - Accent3 9 2 3" xfId="1343"/>
    <cellStyle name="20% - Accent3 9 2 4" xfId="1344"/>
    <cellStyle name="20% - Accent3 9 2 5" xfId="1345"/>
    <cellStyle name="20% - Accent3 9 3" xfId="1346"/>
    <cellStyle name="20% - Accent3 9 3 2" xfId="1347"/>
    <cellStyle name="20% - Accent3 9 3 3" xfId="1348"/>
    <cellStyle name="20% - Accent3 9 3 4" xfId="1349"/>
    <cellStyle name="20% - Accent3 9 4" xfId="1350"/>
    <cellStyle name="20% - Accent3 9 4 2" xfId="1351"/>
    <cellStyle name="20% - Accent3 9 5" xfId="1352"/>
    <cellStyle name="20% - Accent3 9 6" xfId="1353"/>
    <cellStyle name="20% - Accent3 9 7" xfId="1354"/>
    <cellStyle name="20% - Accent3 9 8" xfId="1355"/>
    <cellStyle name="20% - Accent4 10" xfId="1356"/>
    <cellStyle name="20% - Accent4 10 2" xfId="1357"/>
    <cellStyle name="20% - Accent4 10 2 2" xfId="1358"/>
    <cellStyle name="20% - Accent4 10 2 2 2" xfId="1359"/>
    <cellStyle name="20% - Accent4 10 2 3" xfId="1360"/>
    <cellStyle name="20% - Accent4 10 2 4" xfId="1361"/>
    <cellStyle name="20% - Accent4 10 2 5" xfId="1362"/>
    <cellStyle name="20% - Accent4 10 3" xfId="1363"/>
    <cellStyle name="20% - Accent4 10 3 2" xfId="1364"/>
    <cellStyle name="20% - Accent4 10 3 3" xfId="1365"/>
    <cellStyle name="20% - Accent4 10 3 4" xfId="1366"/>
    <cellStyle name="20% - Accent4 10 4" xfId="1367"/>
    <cellStyle name="20% - Accent4 10 4 2" xfId="1368"/>
    <cellStyle name="20% - Accent4 10 5" xfId="1369"/>
    <cellStyle name="20% - Accent4 10 6" xfId="1370"/>
    <cellStyle name="20% - Accent4 10 7" xfId="1371"/>
    <cellStyle name="20% - Accent4 10 8" xfId="1372"/>
    <cellStyle name="20% - Accent4 11" xfId="1373"/>
    <cellStyle name="20% - Accent4 11 2" xfId="1374"/>
    <cellStyle name="20% - Accent4 11 2 2" xfId="1375"/>
    <cellStyle name="20% - Accent4 11 2 2 2" xfId="1376"/>
    <cellStyle name="20% - Accent4 11 2 3" xfId="1377"/>
    <cellStyle name="20% - Accent4 11 2 4" xfId="1378"/>
    <cellStyle name="20% - Accent4 11 2 5" xfId="1379"/>
    <cellStyle name="20% - Accent4 11 3" xfId="1380"/>
    <cellStyle name="20% - Accent4 11 3 2" xfId="1381"/>
    <cellStyle name="20% - Accent4 11 3 3" xfId="1382"/>
    <cellStyle name="20% - Accent4 11 3 4" xfId="1383"/>
    <cellStyle name="20% - Accent4 11 4" xfId="1384"/>
    <cellStyle name="20% - Accent4 11 4 2" xfId="1385"/>
    <cellStyle name="20% - Accent4 11 5" xfId="1386"/>
    <cellStyle name="20% - Accent4 11 6" xfId="1387"/>
    <cellStyle name="20% - Accent4 11 7" xfId="1388"/>
    <cellStyle name="20% - Accent4 11 8" xfId="1389"/>
    <cellStyle name="20% - Accent4 12" xfId="1390"/>
    <cellStyle name="20% - Accent4 12 2" xfId="1391"/>
    <cellStyle name="20% - Accent4 12 2 2" xfId="1392"/>
    <cellStyle name="20% - Accent4 12 2 2 2" xfId="1393"/>
    <cellStyle name="20% - Accent4 12 2 3" xfId="1394"/>
    <cellStyle name="20% - Accent4 12 2 4" xfId="1395"/>
    <cellStyle name="20% - Accent4 12 2 5" xfId="1396"/>
    <cellStyle name="20% - Accent4 12 3" xfId="1397"/>
    <cellStyle name="20% - Accent4 12 3 2" xfId="1398"/>
    <cellStyle name="20% - Accent4 12 3 3" xfId="1399"/>
    <cellStyle name="20% - Accent4 12 3 4" xfId="1400"/>
    <cellStyle name="20% - Accent4 12 4" xfId="1401"/>
    <cellStyle name="20% - Accent4 12 4 2" xfId="1402"/>
    <cellStyle name="20% - Accent4 12 5" xfId="1403"/>
    <cellStyle name="20% - Accent4 12 6" xfId="1404"/>
    <cellStyle name="20% - Accent4 12 7" xfId="1405"/>
    <cellStyle name="20% - Accent4 12 8" xfId="1406"/>
    <cellStyle name="20% - Accent4 13" xfId="1407"/>
    <cellStyle name="20% - Accent4 13 2" xfId="1408"/>
    <cellStyle name="20% - Accent4 13 2 2" xfId="1409"/>
    <cellStyle name="20% - Accent4 13 2 3" xfId="1410"/>
    <cellStyle name="20% - Accent4 13 2 4" xfId="1411"/>
    <cellStyle name="20% - Accent4 13 3" xfId="1412"/>
    <cellStyle name="20% - Accent4 13 3 2" xfId="1413"/>
    <cellStyle name="20% - Accent4 13 4" xfId="1414"/>
    <cellStyle name="20% - Accent4 13 5" xfId="1415"/>
    <cellStyle name="20% - Accent4 13 6" xfId="1416"/>
    <cellStyle name="20% - Accent4 14" xfId="1417"/>
    <cellStyle name="20% - Accent4 14 2" xfId="1418"/>
    <cellStyle name="20% - Accent4 14 2 2" xfId="1419"/>
    <cellStyle name="20% - Accent4 14 3" xfId="1420"/>
    <cellStyle name="20% - Accent4 14 4" xfId="1421"/>
    <cellStyle name="20% - Accent4 14 5" xfId="1422"/>
    <cellStyle name="20% - Accent4 15" xfId="1423"/>
    <cellStyle name="20% - Accent4 15 2" xfId="1424"/>
    <cellStyle name="20% - Accent4 15 2 2" xfId="1425"/>
    <cellStyle name="20% - Accent4 15 3" xfId="1426"/>
    <cellStyle name="20% - Accent4 15 4" xfId="1427"/>
    <cellStyle name="20% - Accent4 15 5" xfId="1428"/>
    <cellStyle name="20% - Accent4 16" xfId="1429"/>
    <cellStyle name="20% - Accent4 16 2" xfId="1430"/>
    <cellStyle name="20% - Accent4 17" xfId="1431"/>
    <cellStyle name="20% - Accent4 18" xfId="1432"/>
    <cellStyle name="20% - Accent4 19" xfId="1433"/>
    <cellStyle name="20% - Accent4 2" xfId="1434"/>
    <cellStyle name="20% - Accent4 2 10" xfId="1435"/>
    <cellStyle name="20% - Accent4 2 11" xfId="1436"/>
    <cellStyle name="20% - Accent4 2 2" xfId="1437"/>
    <cellStyle name="20% - Accent4 2 2 10" xfId="1438"/>
    <cellStyle name="20% - Accent4 2 2 2" xfId="1439"/>
    <cellStyle name="20% - Accent4 2 2 2 2" xfId="1440"/>
    <cellStyle name="20% - Accent4 2 2 2 2 2" xfId="1441"/>
    <cellStyle name="20% - Accent4 2 2 2 2 2 2" xfId="1442"/>
    <cellStyle name="20% - Accent4 2 2 2 2 2 3" xfId="1443"/>
    <cellStyle name="20% - Accent4 2 2 2 2 3" xfId="1444"/>
    <cellStyle name="20% - Accent4 2 2 2 2 4" xfId="1445"/>
    <cellStyle name="20% - Accent4 2 2 2 2 5" xfId="1446"/>
    <cellStyle name="20% - Accent4 2 2 2 2 6" xfId="1447"/>
    <cellStyle name="20% - Accent4 2 2 2 3" xfId="1448"/>
    <cellStyle name="20% - Accent4 2 2 2 3 2" xfId="1449"/>
    <cellStyle name="20% - Accent4 2 2 2 3 2 2" xfId="1450"/>
    <cellStyle name="20% - Accent4 2 2 2 3 3" xfId="1451"/>
    <cellStyle name="20% - Accent4 2 2 2 3 4" xfId="1452"/>
    <cellStyle name="20% - Accent4 2 2 2 3 5" xfId="1453"/>
    <cellStyle name="20% - Accent4 2 2 2 4" xfId="1454"/>
    <cellStyle name="20% - Accent4 2 2 2 4 2" xfId="1455"/>
    <cellStyle name="20% - Accent4 2 2 2 4 3" xfId="1456"/>
    <cellStyle name="20% - Accent4 2 2 2 4 4" xfId="1457"/>
    <cellStyle name="20% - Accent4 2 2 2 5" xfId="1458"/>
    <cellStyle name="20% - Accent4 2 2 2 5 2" xfId="1459"/>
    <cellStyle name="20% - Accent4 2 2 2 6" xfId="1460"/>
    <cellStyle name="20% - Accent4 2 2 2 7" xfId="1461"/>
    <cellStyle name="20% - Accent4 2 2 2 8" xfId="1462"/>
    <cellStyle name="20% - Accent4 2 2 2 9" xfId="1463"/>
    <cellStyle name="20% - Accent4 2 2 3" xfId="1464"/>
    <cellStyle name="20% - Accent4 2 2 3 2" xfId="1465"/>
    <cellStyle name="20% - Accent4 2 2 3 2 2" xfId="1466"/>
    <cellStyle name="20% - Accent4 2 2 3 2 3" xfId="1467"/>
    <cellStyle name="20% - Accent4 2 2 3 3" xfId="1468"/>
    <cellStyle name="20% - Accent4 2 2 3 4" xfId="1469"/>
    <cellStyle name="20% - Accent4 2 2 3 5" xfId="1470"/>
    <cellStyle name="20% - Accent4 2 2 3 6" xfId="1471"/>
    <cellStyle name="20% - Accent4 2 2 4" xfId="1472"/>
    <cellStyle name="20% - Accent4 2 2 4 2" xfId="1473"/>
    <cellStyle name="20% - Accent4 2 2 4 2 2" xfId="1474"/>
    <cellStyle name="20% - Accent4 2 2 4 3" xfId="1475"/>
    <cellStyle name="20% - Accent4 2 2 4 4" xfId="1476"/>
    <cellStyle name="20% - Accent4 2 2 4 5" xfId="1477"/>
    <cellStyle name="20% - Accent4 2 2 5" xfId="1478"/>
    <cellStyle name="20% - Accent4 2 2 5 2" xfId="1479"/>
    <cellStyle name="20% - Accent4 2 2 5 3" xfId="1480"/>
    <cellStyle name="20% - Accent4 2 2 5 4" xfId="1481"/>
    <cellStyle name="20% - Accent4 2 2 6" xfId="1482"/>
    <cellStyle name="20% - Accent4 2 2 6 2" xfId="1483"/>
    <cellStyle name="20% - Accent4 2 2 7" xfId="1484"/>
    <cellStyle name="20% - Accent4 2 2 8" xfId="1485"/>
    <cellStyle name="20% - Accent4 2 2 9" xfId="1486"/>
    <cellStyle name="20% - Accent4 2 3" xfId="1487"/>
    <cellStyle name="20% - Accent4 2 3 2" xfId="1488"/>
    <cellStyle name="20% - Accent4 2 3 2 2" xfId="1489"/>
    <cellStyle name="20% - Accent4 2 3 2 2 2" xfId="1490"/>
    <cellStyle name="20% - Accent4 2 3 2 2 3" xfId="1491"/>
    <cellStyle name="20% - Accent4 2 3 2 3" xfId="1492"/>
    <cellStyle name="20% - Accent4 2 3 2 4" xfId="1493"/>
    <cellStyle name="20% - Accent4 2 3 2 5" xfId="1494"/>
    <cellStyle name="20% - Accent4 2 3 2 6" xfId="1495"/>
    <cellStyle name="20% - Accent4 2 3 3" xfId="1496"/>
    <cellStyle name="20% - Accent4 2 3 3 2" xfId="1497"/>
    <cellStyle name="20% - Accent4 2 3 3 2 2" xfId="1498"/>
    <cellStyle name="20% - Accent4 2 3 3 3" xfId="1499"/>
    <cellStyle name="20% - Accent4 2 3 3 4" xfId="1500"/>
    <cellStyle name="20% - Accent4 2 3 3 5" xfId="1501"/>
    <cellStyle name="20% - Accent4 2 3 4" xfId="1502"/>
    <cellStyle name="20% - Accent4 2 3 4 2" xfId="1503"/>
    <cellStyle name="20% - Accent4 2 3 4 3" xfId="1504"/>
    <cellStyle name="20% - Accent4 2 3 4 4" xfId="1505"/>
    <cellStyle name="20% - Accent4 2 3 5" xfId="1506"/>
    <cellStyle name="20% - Accent4 2 3 5 2" xfId="1507"/>
    <cellStyle name="20% - Accent4 2 3 6" xfId="1508"/>
    <cellStyle name="20% - Accent4 2 3 7" xfId="1509"/>
    <cellStyle name="20% - Accent4 2 3 8" xfId="1510"/>
    <cellStyle name="20% - Accent4 2 3 9" xfId="1511"/>
    <cellStyle name="20% - Accent4 2 4" xfId="1512"/>
    <cellStyle name="20% - Accent4 2 4 2" xfId="1513"/>
    <cellStyle name="20% - Accent4 2 4 2 2" xfId="1514"/>
    <cellStyle name="20% - Accent4 2 4 2 3" xfId="1515"/>
    <cellStyle name="20% - Accent4 2 4 3" xfId="1516"/>
    <cellStyle name="20% - Accent4 2 4 4" xfId="1517"/>
    <cellStyle name="20% - Accent4 2 4 5" xfId="1518"/>
    <cellStyle name="20% - Accent4 2 4 6" xfId="1519"/>
    <cellStyle name="20% - Accent4 2 5" xfId="1520"/>
    <cellStyle name="20% - Accent4 2 5 2" xfId="1521"/>
    <cellStyle name="20% - Accent4 2 5 2 2" xfId="1522"/>
    <cellStyle name="20% - Accent4 2 5 3" xfId="1523"/>
    <cellStyle name="20% - Accent4 2 5 4" xfId="1524"/>
    <cellStyle name="20% - Accent4 2 5 5" xfId="1525"/>
    <cellStyle name="20% - Accent4 2 6" xfId="1526"/>
    <cellStyle name="20% - Accent4 2 6 2" xfId="1527"/>
    <cellStyle name="20% - Accent4 2 6 2 2" xfId="1528"/>
    <cellStyle name="20% - Accent4 2 6 3" xfId="1529"/>
    <cellStyle name="20% - Accent4 2 6 4" xfId="1530"/>
    <cellStyle name="20% - Accent4 2 6 5" xfId="1531"/>
    <cellStyle name="20% - Accent4 2 7" xfId="1532"/>
    <cellStyle name="20% - Accent4 2 7 2" xfId="1533"/>
    <cellStyle name="20% - Accent4 2 8" xfId="1534"/>
    <cellStyle name="20% - Accent4 2 9" xfId="1535"/>
    <cellStyle name="20% - Accent4 3" xfId="1536"/>
    <cellStyle name="20% - Accent4 3 10" xfId="1537"/>
    <cellStyle name="20% - Accent4 3 2" xfId="1538"/>
    <cellStyle name="20% - Accent4 3 2 2" xfId="1539"/>
    <cellStyle name="20% - Accent4 3 2 2 2" xfId="1540"/>
    <cellStyle name="20% - Accent4 3 2 2 2 2" xfId="1541"/>
    <cellStyle name="20% - Accent4 3 2 2 2 3" xfId="1542"/>
    <cellStyle name="20% - Accent4 3 2 2 3" xfId="1543"/>
    <cellStyle name="20% - Accent4 3 2 2 4" xfId="1544"/>
    <cellStyle name="20% - Accent4 3 2 2 5" xfId="1545"/>
    <cellStyle name="20% - Accent4 3 2 2 6" xfId="1546"/>
    <cellStyle name="20% - Accent4 3 2 3" xfId="1547"/>
    <cellStyle name="20% - Accent4 3 2 3 2" xfId="1548"/>
    <cellStyle name="20% - Accent4 3 2 3 2 2" xfId="1549"/>
    <cellStyle name="20% - Accent4 3 2 3 3" xfId="1550"/>
    <cellStyle name="20% - Accent4 3 2 3 4" xfId="1551"/>
    <cellStyle name="20% - Accent4 3 2 3 5" xfId="1552"/>
    <cellStyle name="20% - Accent4 3 2 4" xfId="1553"/>
    <cellStyle name="20% - Accent4 3 2 4 2" xfId="1554"/>
    <cellStyle name="20% - Accent4 3 2 4 3" xfId="1555"/>
    <cellStyle name="20% - Accent4 3 2 4 4" xfId="1556"/>
    <cellStyle name="20% - Accent4 3 2 5" xfId="1557"/>
    <cellStyle name="20% - Accent4 3 2 5 2" xfId="1558"/>
    <cellStyle name="20% - Accent4 3 2 6" xfId="1559"/>
    <cellStyle name="20% - Accent4 3 2 7" xfId="1560"/>
    <cellStyle name="20% - Accent4 3 2 8" xfId="1561"/>
    <cellStyle name="20% - Accent4 3 2 9" xfId="1562"/>
    <cellStyle name="20% - Accent4 3 3" xfId="1563"/>
    <cellStyle name="20% - Accent4 3 3 2" xfId="1564"/>
    <cellStyle name="20% - Accent4 3 3 2 2" xfId="1565"/>
    <cellStyle name="20% - Accent4 3 3 2 3" xfId="1566"/>
    <cellStyle name="20% - Accent4 3 3 3" xfId="1567"/>
    <cellStyle name="20% - Accent4 3 3 4" xfId="1568"/>
    <cellStyle name="20% - Accent4 3 3 5" xfId="1569"/>
    <cellStyle name="20% - Accent4 3 3 6" xfId="1570"/>
    <cellStyle name="20% - Accent4 3 4" xfId="1571"/>
    <cellStyle name="20% - Accent4 3 4 2" xfId="1572"/>
    <cellStyle name="20% - Accent4 3 4 2 2" xfId="1573"/>
    <cellStyle name="20% - Accent4 3 4 3" xfId="1574"/>
    <cellStyle name="20% - Accent4 3 4 4" xfId="1575"/>
    <cellStyle name="20% - Accent4 3 4 5" xfId="1576"/>
    <cellStyle name="20% - Accent4 3 5" xfId="1577"/>
    <cellStyle name="20% - Accent4 3 5 2" xfId="1578"/>
    <cellStyle name="20% - Accent4 3 5 2 2" xfId="1579"/>
    <cellStyle name="20% - Accent4 3 5 3" xfId="1580"/>
    <cellStyle name="20% - Accent4 3 5 4" xfId="1581"/>
    <cellStyle name="20% - Accent4 3 5 5" xfId="1582"/>
    <cellStyle name="20% - Accent4 3 6" xfId="1583"/>
    <cellStyle name="20% - Accent4 3 6 2" xfId="1584"/>
    <cellStyle name="20% - Accent4 3 7" xfId="1585"/>
    <cellStyle name="20% - Accent4 3 8" xfId="1586"/>
    <cellStyle name="20% - Accent4 3 9" xfId="1587"/>
    <cellStyle name="20% - Accent4 4" xfId="1588"/>
    <cellStyle name="20% - Accent4 4 10" xfId="1589"/>
    <cellStyle name="20% - Accent4 4 2" xfId="1590"/>
    <cellStyle name="20% - Accent4 4 2 2" xfId="1591"/>
    <cellStyle name="20% - Accent4 4 2 2 2" xfId="1592"/>
    <cellStyle name="20% - Accent4 4 2 2 2 2" xfId="1593"/>
    <cellStyle name="20% - Accent4 4 2 2 2 3" xfId="1594"/>
    <cellStyle name="20% - Accent4 4 2 2 3" xfId="1595"/>
    <cellStyle name="20% - Accent4 4 2 2 4" xfId="1596"/>
    <cellStyle name="20% - Accent4 4 2 2 5" xfId="1597"/>
    <cellStyle name="20% - Accent4 4 2 2 6" xfId="1598"/>
    <cellStyle name="20% - Accent4 4 2 3" xfId="1599"/>
    <cellStyle name="20% - Accent4 4 2 3 2" xfId="1600"/>
    <cellStyle name="20% - Accent4 4 2 3 2 2" xfId="1601"/>
    <cellStyle name="20% - Accent4 4 2 3 3" xfId="1602"/>
    <cellStyle name="20% - Accent4 4 2 3 4" xfId="1603"/>
    <cellStyle name="20% - Accent4 4 2 3 5" xfId="1604"/>
    <cellStyle name="20% - Accent4 4 2 4" xfId="1605"/>
    <cellStyle name="20% - Accent4 4 2 4 2" xfId="1606"/>
    <cellStyle name="20% - Accent4 4 2 4 3" xfId="1607"/>
    <cellStyle name="20% - Accent4 4 2 4 4" xfId="1608"/>
    <cellStyle name="20% - Accent4 4 2 5" xfId="1609"/>
    <cellStyle name="20% - Accent4 4 2 5 2" xfId="1610"/>
    <cellStyle name="20% - Accent4 4 2 6" xfId="1611"/>
    <cellStyle name="20% - Accent4 4 2 7" xfId="1612"/>
    <cellStyle name="20% - Accent4 4 2 8" xfId="1613"/>
    <cellStyle name="20% - Accent4 4 2 9" xfId="1614"/>
    <cellStyle name="20% - Accent4 4 3" xfId="1615"/>
    <cellStyle name="20% - Accent4 4 3 2" xfId="1616"/>
    <cellStyle name="20% - Accent4 4 3 2 2" xfId="1617"/>
    <cellStyle name="20% - Accent4 4 3 2 3" xfId="1618"/>
    <cellStyle name="20% - Accent4 4 3 3" xfId="1619"/>
    <cellStyle name="20% - Accent4 4 3 4" xfId="1620"/>
    <cellStyle name="20% - Accent4 4 3 5" xfId="1621"/>
    <cellStyle name="20% - Accent4 4 3 6" xfId="1622"/>
    <cellStyle name="20% - Accent4 4 4" xfId="1623"/>
    <cellStyle name="20% - Accent4 4 4 2" xfId="1624"/>
    <cellStyle name="20% - Accent4 4 4 2 2" xfId="1625"/>
    <cellStyle name="20% - Accent4 4 4 3" xfId="1626"/>
    <cellStyle name="20% - Accent4 4 4 4" xfId="1627"/>
    <cellStyle name="20% - Accent4 4 4 5" xfId="1628"/>
    <cellStyle name="20% - Accent4 4 5" xfId="1629"/>
    <cellStyle name="20% - Accent4 4 5 2" xfId="1630"/>
    <cellStyle name="20% - Accent4 4 5 2 2" xfId="1631"/>
    <cellStyle name="20% - Accent4 4 5 3" xfId="1632"/>
    <cellStyle name="20% - Accent4 4 5 4" xfId="1633"/>
    <cellStyle name="20% - Accent4 4 5 5" xfId="1634"/>
    <cellStyle name="20% - Accent4 4 6" xfId="1635"/>
    <cellStyle name="20% - Accent4 4 6 2" xfId="1636"/>
    <cellStyle name="20% - Accent4 4 7" xfId="1637"/>
    <cellStyle name="20% - Accent4 4 8" xfId="1638"/>
    <cellStyle name="20% - Accent4 4 9" xfId="1639"/>
    <cellStyle name="20% - Accent4 5" xfId="1640"/>
    <cellStyle name="20% - Accent4 5 10" xfId="1641"/>
    <cellStyle name="20% - Accent4 5 2" xfId="1642"/>
    <cellStyle name="20% - Accent4 5 2 2" xfId="1643"/>
    <cellStyle name="20% - Accent4 5 2 2 2" xfId="1644"/>
    <cellStyle name="20% - Accent4 5 2 2 2 2" xfId="1645"/>
    <cellStyle name="20% - Accent4 5 2 2 2 3" xfId="1646"/>
    <cellStyle name="20% - Accent4 5 2 2 3" xfId="1647"/>
    <cellStyle name="20% - Accent4 5 2 2 4" xfId="1648"/>
    <cellStyle name="20% - Accent4 5 2 2 5" xfId="1649"/>
    <cellStyle name="20% - Accent4 5 2 2 6" xfId="1650"/>
    <cellStyle name="20% - Accent4 5 2 3" xfId="1651"/>
    <cellStyle name="20% - Accent4 5 2 3 2" xfId="1652"/>
    <cellStyle name="20% - Accent4 5 2 3 2 2" xfId="1653"/>
    <cellStyle name="20% - Accent4 5 2 3 3" xfId="1654"/>
    <cellStyle name="20% - Accent4 5 2 3 4" xfId="1655"/>
    <cellStyle name="20% - Accent4 5 2 3 5" xfId="1656"/>
    <cellStyle name="20% - Accent4 5 2 4" xfId="1657"/>
    <cellStyle name="20% - Accent4 5 2 4 2" xfId="1658"/>
    <cellStyle name="20% - Accent4 5 2 4 3" xfId="1659"/>
    <cellStyle name="20% - Accent4 5 2 4 4" xfId="1660"/>
    <cellStyle name="20% - Accent4 5 2 5" xfId="1661"/>
    <cellStyle name="20% - Accent4 5 2 5 2" xfId="1662"/>
    <cellStyle name="20% - Accent4 5 2 6" xfId="1663"/>
    <cellStyle name="20% - Accent4 5 2 7" xfId="1664"/>
    <cellStyle name="20% - Accent4 5 2 8" xfId="1665"/>
    <cellStyle name="20% - Accent4 5 2 9" xfId="1666"/>
    <cellStyle name="20% - Accent4 5 3" xfId="1667"/>
    <cellStyle name="20% - Accent4 5 3 2" xfId="1668"/>
    <cellStyle name="20% - Accent4 5 3 2 2" xfId="1669"/>
    <cellStyle name="20% - Accent4 5 3 2 3" xfId="1670"/>
    <cellStyle name="20% - Accent4 5 3 3" xfId="1671"/>
    <cellStyle name="20% - Accent4 5 3 4" xfId="1672"/>
    <cellStyle name="20% - Accent4 5 3 5" xfId="1673"/>
    <cellStyle name="20% - Accent4 5 3 6" xfId="1674"/>
    <cellStyle name="20% - Accent4 5 4" xfId="1675"/>
    <cellStyle name="20% - Accent4 5 4 2" xfId="1676"/>
    <cellStyle name="20% - Accent4 5 4 2 2" xfId="1677"/>
    <cellStyle name="20% - Accent4 5 4 3" xfId="1678"/>
    <cellStyle name="20% - Accent4 5 4 4" xfId="1679"/>
    <cellStyle name="20% - Accent4 5 4 5" xfId="1680"/>
    <cellStyle name="20% - Accent4 5 5" xfId="1681"/>
    <cellStyle name="20% - Accent4 5 5 2" xfId="1682"/>
    <cellStyle name="20% - Accent4 5 5 3" xfId="1683"/>
    <cellStyle name="20% - Accent4 5 5 4" xfId="1684"/>
    <cellStyle name="20% - Accent4 5 6" xfId="1685"/>
    <cellStyle name="20% - Accent4 5 6 2" xfId="1686"/>
    <cellStyle name="20% - Accent4 5 7" xfId="1687"/>
    <cellStyle name="20% - Accent4 5 8" xfId="1688"/>
    <cellStyle name="20% - Accent4 5 9" xfId="1689"/>
    <cellStyle name="20% - Accent4 6" xfId="1690"/>
    <cellStyle name="20% - Accent4 6 10" xfId="1691"/>
    <cellStyle name="20% - Accent4 6 2" xfId="1692"/>
    <cellStyle name="20% - Accent4 6 2 2" xfId="1693"/>
    <cellStyle name="20% - Accent4 6 2 2 2" xfId="1694"/>
    <cellStyle name="20% - Accent4 6 2 2 2 2" xfId="1695"/>
    <cellStyle name="20% - Accent4 6 2 2 2 3" xfId="1696"/>
    <cellStyle name="20% - Accent4 6 2 2 3" xfId="1697"/>
    <cellStyle name="20% - Accent4 6 2 2 4" xfId="1698"/>
    <cellStyle name="20% - Accent4 6 2 2 5" xfId="1699"/>
    <cellStyle name="20% - Accent4 6 2 2 6" xfId="1700"/>
    <cellStyle name="20% - Accent4 6 2 3" xfId="1701"/>
    <cellStyle name="20% - Accent4 6 2 3 2" xfId="1702"/>
    <cellStyle name="20% - Accent4 6 2 3 2 2" xfId="1703"/>
    <cellStyle name="20% - Accent4 6 2 3 3" xfId="1704"/>
    <cellStyle name="20% - Accent4 6 2 3 4" xfId="1705"/>
    <cellStyle name="20% - Accent4 6 2 3 5" xfId="1706"/>
    <cellStyle name="20% - Accent4 6 2 4" xfId="1707"/>
    <cellStyle name="20% - Accent4 6 2 4 2" xfId="1708"/>
    <cellStyle name="20% - Accent4 6 2 4 3" xfId="1709"/>
    <cellStyle name="20% - Accent4 6 2 4 4" xfId="1710"/>
    <cellStyle name="20% - Accent4 6 2 5" xfId="1711"/>
    <cellStyle name="20% - Accent4 6 2 5 2" xfId="1712"/>
    <cellStyle name="20% - Accent4 6 2 6" xfId="1713"/>
    <cellStyle name="20% - Accent4 6 2 7" xfId="1714"/>
    <cellStyle name="20% - Accent4 6 2 8" xfId="1715"/>
    <cellStyle name="20% - Accent4 6 2 9" xfId="1716"/>
    <cellStyle name="20% - Accent4 6 3" xfId="1717"/>
    <cellStyle name="20% - Accent4 6 3 2" xfId="1718"/>
    <cellStyle name="20% - Accent4 6 3 2 2" xfId="1719"/>
    <cellStyle name="20% - Accent4 6 3 2 3" xfId="1720"/>
    <cellStyle name="20% - Accent4 6 3 3" xfId="1721"/>
    <cellStyle name="20% - Accent4 6 3 4" xfId="1722"/>
    <cellStyle name="20% - Accent4 6 3 5" xfId="1723"/>
    <cellStyle name="20% - Accent4 6 3 6" xfId="1724"/>
    <cellStyle name="20% - Accent4 6 4" xfId="1725"/>
    <cellStyle name="20% - Accent4 6 4 2" xfId="1726"/>
    <cellStyle name="20% - Accent4 6 4 2 2" xfId="1727"/>
    <cellStyle name="20% - Accent4 6 4 3" xfId="1728"/>
    <cellStyle name="20% - Accent4 6 4 4" xfId="1729"/>
    <cellStyle name="20% - Accent4 6 4 5" xfId="1730"/>
    <cellStyle name="20% - Accent4 6 5" xfId="1731"/>
    <cellStyle name="20% - Accent4 6 5 2" xfId="1732"/>
    <cellStyle name="20% - Accent4 6 5 3" xfId="1733"/>
    <cellStyle name="20% - Accent4 6 5 4" xfId="1734"/>
    <cellStyle name="20% - Accent4 6 6" xfId="1735"/>
    <cellStyle name="20% - Accent4 6 6 2" xfId="1736"/>
    <cellStyle name="20% - Accent4 6 7" xfId="1737"/>
    <cellStyle name="20% - Accent4 6 8" xfId="1738"/>
    <cellStyle name="20% - Accent4 6 9" xfId="1739"/>
    <cellStyle name="20% - Accent4 7" xfId="1740"/>
    <cellStyle name="20% - Accent4 7 2" xfId="1741"/>
    <cellStyle name="20% - Accent4 7 2 2" xfId="1742"/>
    <cellStyle name="20% - Accent4 7 2 2 2" xfId="1743"/>
    <cellStyle name="20% - Accent4 7 2 2 3" xfId="1744"/>
    <cellStyle name="20% - Accent4 7 2 3" xfId="1745"/>
    <cellStyle name="20% - Accent4 7 2 4" xfId="1746"/>
    <cellStyle name="20% - Accent4 7 2 5" xfId="1747"/>
    <cellStyle name="20% - Accent4 7 2 6" xfId="1748"/>
    <cellStyle name="20% - Accent4 7 3" xfId="1749"/>
    <cellStyle name="20% - Accent4 7 3 2" xfId="1750"/>
    <cellStyle name="20% - Accent4 7 3 2 2" xfId="1751"/>
    <cellStyle name="20% - Accent4 7 3 3" xfId="1752"/>
    <cellStyle name="20% - Accent4 7 3 4" xfId="1753"/>
    <cellStyle name="20% - Accent4 7 3 5" xfId="1754"/>
    <cellStyle name="20% - Accent4 7 4" xfId="1755"/>
    <cellStyle name="20% - Accent4 7 4 2" xfId="1756"/>
    <cellStyle name="20% - Accent4 7 4 3" xfId="1757"/>
    <cellStyle name="20% - Accent4 7 4 4" xfId="1758"/>
    <cellStyle name="20% - Accent4 7 5" xfId="1759"/>
    <cellStyle name="20% - Accent4 7 5 2" xfId="1760"/>
    <cellStyle name="20% - Accent4 7 6" xfId="1761"/>
    <cellStyle name="20% - Accent4 7 7" xfId="1762"/>
    <cellStyle name="20% - Accent4 7 8" xfId="1763"/>
    <cellStyle name="20% - Accent4 7 9" xfId="1764"/>
    <cellStyle name="20% - Accent4 8" xfId="1765"/>
    <cellStyle name="20% - Accent4 8 2" xfId="1766"/>
    <cellStyle name="20% - Accent4 8 2 2" xfId="1767"/>
    <cellStyle name="20% - Accent4 8 2 2 2" xfId="1768"/>
    <cellStyle name="20% - Accent4 8 2 2 3" xfId="1769"/>
    <cellStyle name="20% - Accent4 8 2 3" xfId="1770"/>
    <cellStyle name="20% - Accent4 8 2 4" xfId="1771"/>
    <cellStyle name="20% - Accent4 8 2 5" xfId="1772"/>
    <cellStyle name="20% - Accent4 8 2 6" xfId="1773"/>
    <cellStyle name="20% - Accent4 8 3" xfId="1774"/>
    <cellStyle name="20% - Accent4 8 3 2" xfId="1775"/>
    <cellStyle name="20% - Accent4 8 3 2 2" xfId="1776"/>
    <cellStyle name="20% - Accent4 8 3 3" xfId="1777"/>
    <cellStyle name="20% - Accent4 8 3 4" xfId="1778"/>
    <cellStyle name="20% - Accent4 8 3 5" xfId="1779"/>
    <cellStyle name="20% - Accent4 8 4" xfId="1780"/>
    <cellStyle name="20% - Accent4 8 4 2" xfId="1781"/>
    <cellStyle name="20% - Accent4 8 4 3" xfId="1782"/>
    <cellStyle name="20% - Accent4 8 4 4" xfId="1783"/>
    <cellStyle name="20% - Accent4 8 5" xfId="1784"/>
    <cellStyle name="20% - Accent4 8 5 2" xfId="1785"/>
    <cellStyle name="20% - Accent4 8 6" xfId="1786"/>
    <cellStyle name="20% - Accent4 8 7" xfId="1787"/>
    <cellStyle name="20% - Accent4 8 8" xfId="1788"/>
    <cellStyle name="20% - Accent4 8 9" xfId="1789"/>
    <cellStyle name="20% - Accent4 9" xfId="1790"/>
    <cellStyle name="20% - Accent4 9 2" xfId="1791"/>
    <cellStyle name="20% - Accent4 9 2 2" xfId="1792"/>
    <cellStyle name="20% - Accent4 9 2 2 2" xfId="1793"/>
    <cellStyle name="20% - Accent4 9 2 3" xfId="1794"/>
    <cellStyle name="20% - Accent4 9 2 4" xfId="1795"/>
    <cellStyle name="20% - Accent4 9 2 5" xfId="1796"/>
    <cellStyle name="20% - Accent4 9 3" xfId="1797"/>
    <cellStyle name="20% - Accent4 9 3 2" xfId="1798"/>
    <cellStyle name="20% - Accent4 9 3 3" xfId="1799"/>
    <cellStyle name="20% - Accent4 9 3 4" xfId="1800"/>
    <cellStyle name="20% - Accent4 9 4" xfId="1801"/>
    <cellStyle name="20% - Accent4 9 4 2" xfId="1802"/>
    <cellStyle name="20% - Accent4 9 5" xfId="1803"/>
    <cellStyle name="20% - Accent4 9 6" xfId="1804"/>
    <cellStyle name="20% - Accent4 9 7" xfId="1805"/>
    <cellStyle name="20% - Accent4 9 8" xfId="1806"/>
    <cellStyle name="20% - Accent5 10" xfId="1807"/>
    <cellStyle name="20% - Accent5 10 2" xfId="1808"/>
    <cellStyle name="20% - Accent5 10 2 2" xfId="1809"/>
    <cellStyle name="20% - Accent5 10 2 2 2" xfId="1810"/>
    <cellStyle name="20% - Accent5 10 2 3" xfId="1811"/>
    <cellStyle name="20% - Accent5 10 2 4" xfId="1812"/>
    <cellStyle name="20% - Accent5 10 2 5" xfId="1813"/>
    <cellStyle name="20% - Accent5 10 3" xfId="1814"/>
    <cellStyle name="20% - Accent5 10 3 2" xfId="1815"/>
    <cellStyle name="20% - Accent5 10 3 3" xfId="1816"/>
    <cellStyle name="20% - Accent5 10 3 4" xfId="1817"/>
    <cellStyle name="20% - Accent5 10 4" xfId="1818"/>
    <cellStyle name="20% - Accent5 10 4 2" xfId="1819"/>
    <cellStyle name="20% - Accent5 10 5" xfId="1820"/>
    <cellStyle name="20% - Accent5 10 6" xfId="1821"/>
    <cellStyle name="20% - Accent5 10 7" xfId="1822"/>
    <cellStyle name="20% - Accent5 10 8" xfId="1823"/>
    <cellStyle name="20% - Accent5 11" xfId="1824"/>
    <cellStyle name="20% - Accent5 11 2" xfId="1825"/>
    <cellStyle name="20% - Accent5 11 2 2" xfId="1826"/>
    <cellStyle name="20% - Accent5 11 2 2 2" xfId="1827"/>
    <cellStyle name="20% - Accent5 11 2 3" xfId="1828"/>
    <cellStyle name="20% - Accent5 11 2 4" xfId="1829"/>
    <cellStyle name="20% - Accent5 11 2 5" xfId="1830"/>
    <cellStyle name="20% - Accent5 11 3" xfId="1831"/>
    <cellStyle name="20% - Accent5 11 3 2" xfId="1832"/>
    <cellStyle name="20% - Accent5 11 3 3" xfId="1833"/>
    <cellStyle name="20% - Accent5 11 3 4" xfId="1834"/>
    <cellStyle name="20% - Accent5 11 4" xfId="1835"/>
    <cellStyle name="20% - Accent5 11 4 2" xfId="1836"/>
    <cellStyle name="20% - Accent5 11 5" xfId="1837"/>
    <cellStyle name="20% - Accent5 11 6" xfId="1838"/>
    <cellStyle name="20% - Accent5 11 7" xfId="1839"/>
    <cellStyle name="20% - Accent5 11 8" xfId="1840"/>
    <cellStyle name="20% - Accent5 12" xfId="1841"/>
    <cellStyle name="20% - Accent5 12 2" xfId="1842"/>
    <cellStyle name="20% - Accent5 12 2 2" xfId="1843"/>
    <cellStyle name="20% - Accent5 12 2 2 2" xfId="1844"/>
    <cellStyle name="20% - Accent5 12 2 3" xfId="1845"/>
    <cellStyle name="20% - Accent5 12 2 4" xfId="1846"/>
    <cellStyle name="20% - Accent5 12 2 5" xfId="1847"/>
    <cellStyle name="20% - Accent5 12 3" xfId="1848"/>
    <cellStyle name="20% - Accent5 12 3 2" xfId="1849"/>
    <cellStyle name="20% - Accent5 12 3 3" xfId="1850"/>
    <cellStyle name="20% - Accent5 12 3 4" xfId="1851"/>
    <cellStyle name="20% - Accent5 12 4" xfId="1852"/>
    <cellStyle name="20% - Accent5 12 4 2" xfId="1853"/>
    <cellStyle name="20% - Accent5 12 5" xfId="1854"/>
    <cellStyle name="20% - Accent5 12 6" xfId="1855"/>
    <cellStyle name="20% - Accent5 12 7" xfId="1856"/>
    <cellStyle name="20% - Accent5 12 8" xfId="1857"/>
    <cellStyle name="20% - Accent5 13" xfId="1858"/>
    <cellStyle name="20% - Accent5 13 2" xfId="1859"/>
    <cellStyle name="20% - Accent5 13 2 2" xfId="1860"/>
    <cellStyle name="20% - Accent5 13 2 3" xfId="1861"/>
    <cellStyle name="20% - Accent5 13 2 4" xfId="1862"/>
    <cellStyle name="20% - Accent5 13 3" xfId="1863"/>
    <cellStyle name="20% - Accent5 13 3 2" xfId="1864"/>
    <cellStyle name="20% - Accent5 13 4" xfId="1865"/>
    <cellStyle name="20% - Accent5 13 5" xfId="1866"/>
    <cellStyle name="20% - Accent5 13 6" xfId="1867"/>
    <cellStyle name="20% - Accent5 14" xfId="1868"/>
    <cellStyle name="20% - Accent5 14 2" xfId="1869"/>
    <cellStyle name="20% - Accent5 14 2 2" xfId="1870"/>
    <cellStyle name="20% - Accent5 14 3" xfId="1871"/>
    <cellStyle name="20% - Accent5 14 4" xfId="1872"/>
    <cellStyle name="20% - Accent5 14 5" xfId="1873"/>
    <cellStyle name="20% - Accent5 15" xfId="1874"/>
    <cellStyle name="20% - Accent5 15 2" xfId="1875"/>
    <cellStyle name="20% - Accent5 15 2 2" xfId="1876"/>
    <cellStyle name="20% - Accent5 15 3" xfId="1877"/>
    <cellStyle name="20% - Accent5 15 4" xfId="1878"/>
    <cellStyle name="20% - Accent5 15 5" xfId="1879"/>
    <cellStyle name="20% - Accent5 16" xfId="1880"/>
    <cellStyle name="20% - Accent5 16 2" xfId="1881"/>
    <cellStyle name="20% - Accent5 17" xfId="1882"/>
    <cellStyle name="20% - Accent5 18" xfId="1883"/>
    <cellStyle name="20% - Accent5 19" xfId="1884"/>
    <cellStyle name="20% - Accent5 2" xfId="1885"/>
    <cellStyle name="20% - Accent5 2 10" xfId="1886"/>
    <cellStyle name="20% - Accent5 2 11" xfId="1887"/>
    <cellStyle name="20% - Accent5 2 2" xfId="1888"/>
    <cellStyle name="20% - Accent5 2 2 10" xfId="1889"/>
    <cellStyle name="20% - Accent5 2 2 2" xfId="1890"/>
    <cellStyle name="20% - Accent5 2 2 2 2" xfId="1891"/>
    <cellStyle name="20% - Accent5 2 2 2 2 2" xfId="1892"/>
    <cellStyle name="20% - Accent5 2 2 2 2 2 2" xfId="1893"/>
    <cellStyle name="20% - Accent5 2 2 2 2 2 3" xfId="1894"/>
    <cellStyle name="20% - Accent5 2 2 2 2 3" xfId="1895"/>
    <cellStyle name="20% - Accent5 2 2 2 2 4" xfId="1896"/>
    <cellStyle name="20% - Accent5 2 2 2 2 5" xfId="1897"/>
    <cellStyle name="20% - Accent5 2 2 2 2 6" xfId="1898"/>
    <cellStyle name="20% - Accent5 2 2 2 3" xfId="1899"/>
    <cellStyle name="20% - Accent5 2 2 2 3 2" xfId="1900"/>
    <cellStyle name="20% - Accent5 2 2 2 3 2 2" xfId="1901"/>
    <cellStyle name="20% - Accent5 2 2 2 3 3" xfId="1902"/>
    <cellStyle name="20% - Accent5 2 2 2 3 4" xfId="1903"/>
    <cellStyle name="20% - Accent5 2 2 2 3 5" xfId="1904"/>
    <cellStyle name="20% - Accent5 2 2 2 4" xfId="1905"/>
    <cellStyle name="20% - Accent5 2 2 2 4 2" xfId="1906"/>
    <cellStyle name="20% - Accent5 2 2 2 4 3" xfId="1907"/>
    <cellStyle name="20% - Accent5 2 2 2 4 4" xfId="1908"/>
    <cellStyle name="20% - Accent5 2 2 2 5" xfId="1909"/>
    <cellStyle name="20% - Accent5 2 2 2 5 2" xfId="1910"/>
    <cellStyle name="20% - Accent5 2 2 2 6" xfId="1911"/>
    <cellStyle name="20% - Accent5 2 2 2 7" xfId="1912"/>
    <cellStyle name="20% - Accent5 2 2 2 8" xfId="1913"/>
    <cellStyle name="20% - Accent5 2 2 2 9" xfId="1914"/>
    <cellStyle name="20% - Accent5 2 2 3" xfId="1915"/>
    <cellStyle name="20% - Accent5 2 2 3 2" xfId="1916"/>
    <cellStyle name="20% - Accent5 2 2 3 2 2" xfId="1917"/>
    <cellStyle name="20% - Accent5 2 2 3 2 3" xfId="1918"/>
    <cellStyle name="20% - Accent5 2 2 3 3" xfId="1919"/>
    <cellStyle name="20% - Accent5 2 2 3 4" xfId="1920"/>
    <cellStyle name="20% - Accent5 2 2 3 5" xfId="1921"/>
    <cellStyle name="20% - Accent5 2 2 3 6" xfId="1922"/>
    <cellStyle name="20% - Accent5 2 2 4" xfId="1923"/>
    <cellStyle name="20% - Accent5 2 2 4 2" xfId="1924"/>
    <cellStyle name="20% - Accent5 2 2 4 2 2" xfId="1925"/>
    <cellStyle name="20% - Accent5 2 2 4 3" xfId="1926"/>
    <cellStyle name="20% - Accent5 2 2 4 4" xfId="1927"/>
    <cellStyle name="20% - Accent5 2 2 4 5" xfId="1928"/>
    <cellStyle name="20% - Accent5 2 2 5" xfId="1929"/>
    <cellStyle name="20% - Accent5 2 2 5 2" xfId="1930"/>
    <cellStyle name="20% - Accent5 2 2 5 3" xfId="1931"/>
    <cellStyle name="20% - Accent5 2 2 5 4" xfId="1932"/>
    <cellStyle name="20% - Accent5 2 2 6" xfId="1933"/>
    <cellStyle name="20% - Accent5 2 2 6 2" xfId="1934"/>
    <cellStyle name="20% - Accent5 2 2 7" xfId="1935"/>
    <cellStyle name="20% - Accent5 2 2 8" xfId="1936"/>
    <cellStyle name="20% - Accent5 2 2 9" xfId="1937"/>
    <cellStyle name="20% - Accent5 2 3" xfId="1938"/>
    <cellStyle name="20% - Accent5 2 3 2" xfId="1939"/>
    <cellStyle name="20% - Accent5 2 3 2 2" xfId="1940"/>
    <cellStyle name="20% - Accent5 2 3 2 2 2" xfId="1941"/>
    <cellStyle name="20% - Accent5 2 3 2 2 3" xfId="1942"/>
    <cellStyle name="20% - Accent5 2 3 2 3" xfId="1943"/>
    <cellStyle name="20% - Accent5 2 3 2 4" xfId="1944"/>
    <cellStyle name="20% - Accent5 2 3 2 5" xfId="1945"/>
    <cellStyle name="20% - Accent5 2 3 2 6" xfId="1946"/>
    <cellStyle name="20% - Accent5 2 3 3" xfId="1947"/>
    <cellStyle name="20% - Accent5 2 3 3 2" xfId="1948"/>
    <cellStyle name="20% - Accent5 2 3 3 2 2" xfId="1949"/>
    <cellStyle name="20% - Accent5 2 3 3 3" xfId="1950"/>
    <cellStyle name="20% - Accent5 2 3 3 4" xfId="1951"/>
    <cellStyle name="20% - Accent5 2 3 3 5" xfId="1952"/>
    <cellStyle name="20% - Accent5 2 3 4" xfId="1953"/>
    <cellStyle name="20% - Accent5 2 3 4 2" xfId="1954"/>
    <cellStyle name="20% - Accent5 2 3 4 3" xfId="1955"/>
    <cellStyle name="20% - Accent5 2 3 4 4" xfId="1956"/>
    <cellStyle name="20% - Accent5 2 3 5" xfId="1957"/>
    <cellStyle name="20% - Accent5 2 3 5 2" xfId="1958"/>
    <cellStyle name="20% - Accent5 2 3 6" xfId="1959"/>
    <cellStyle name="20% - Accent5 2 3 7" xfId="1960"/>
    <cellStyle name="20% - Accent5 2 3 8" xfId="1961"/>
    <cellStyle name="20% - Accent5 2 3 9" xfId="1962"/>
    <cellStyle name="20% - Accent5 2 4" xfId="1963"/>
    <cellStyle name="20% - Accent5 2 4 2" xfId="1964"/>
    <cellStyle name="20% - Accent5 2 4 2 2" xfId="1965"/>
    <cellStyle name="20% - Accent5 2 4 2 3" xfId="1966"/>
    <cellStyle name="20% - Accent5 2 4 3" xfId="1967"/>
    <cellStyle name="20% - Accent5 2 4 4" xfId="1968"/>
    <cellStyle name="20% - Accent5 2 4 5" xfId="1969"/>
    <cellStyle name="20% - Accent5 2 4 6" xfId="1970"/>
    <cellStyle name="20% - Accent5 2 5" xfId="1971"/>
    <cellStyle name="20% - Accent5 2 5 2" xfId="1972"/>
    <cellStyle name="20% - Accent5 2 5 2 2" xfId="1973"/>
    <cellStyle name="20% - Accent5 2 5 3" xfId="1974"/>
    <cellStyle name="20% - Accent5 2 5 4" xfId="1975"/>
    <cellStyle name="20% - Accent5 2 5 5" xfId="1976"/>
    <cellStyle name="20% - Accent5 2 6" xfId="1977"/>
    <cellStyle name="20% - Accent5 2 6 2" xfId="1978"/>
    <cellStyle name="20% - Accent5 2 6 2 2" xfId="1979"/>
    <cellStyle name="20% - Accent5 2 6 3" xfId="1980"/>
    <cellStyle name="20% - Accent5 2 6 4" xfId="1981"/>
    <cellStyle name="20% - Accent5 2 6 5" xfId="1982"/>
    <cellStyle name="20% - Accent5 2 7" xfId="1983"/>
    <cellStyle name="20% - Accent5 2 7 2" xfId="1984"/>
    <cellStyle name="20% - Accent5 2 8" xfId="1985"/>
    <cellStyle name="20% - Accent5 2 9" xfId="1986"/>
    <cellStyle name="20% - Accent5 3" xfId="1987"/>
    <cellStyle name="20% - Accent5 3 10" xfId="1988"/>
    <cellStyle name="20% - Accent5 3 2" xfId="1989"/>
    <cellStyle name="20% - Accent5 3 2 2" xfId="1990"/>
    <cellStyle name="20% - Accent5 3 2 2 2" xfId="1991"/>
    <cellStyle name="20% - Accent5 3 2 2 2 2" xfId="1992"/>
    <cellStyle name="20% - Accent5 3 2 2 2 3" xfId="1993"/>
    <cellStyle name="20% - Accent5 3 2 2 3" xfId="1994"/>
    <cellStyle name="20% - Accent5 3 2 2 4" xfId="1995"/>
    <cellStyle name="20% - Accent5 3 2 2 5" xfId="1996"/>
    <cellStyle name="20% - Accent5 3 2 2 6" xfId="1997"/>
    <cellStyle name="20% - Accent5 3 2 3" xfId="1998"/>
    <cellStyle name="20% - Accent5 3 2 3 2" xfId="1999"/>
    <cellStyle name="20% - Accent5 3 2 3 2 2" xfId="2000"/>
    <cellStyle name="20% - Accent5 3 2 3 3" xfId="2001"/>
    <cellStyle name="20% - Accent5 3 2 3 4" xfId="2002"/>
    <cellStyle name="20% - Accent5 3 2 3 5" xfId="2003"/>
    <cellStyle name="20% - Accent5 3 2 4" xfId="2004"/>
    <cellStyle name="20% - Accent5 3 2 4 2" xfId="2005"/>
    <cellStyle name="20% - Accent5 3 2 4 3" xfId="2006"/>
    <cellStyle name="20% - Accent5 3 2 4 4" xfId="2007"/>
    <cellStyle name="20% - Accent5 3 2 5" xfId="2008"/>
    <cellStyle name="20% - Accent5 3 2 5 2" xfId="2009"/>
    <cellStyle name="20% - Accent5 3 2 6" xfId="2010"/>
    <cellStyle name="20% - Accent5 3 2 7" xfId="2011"/>
    <cellStyle name="20% - Accent5 3 2 8" xfId="2012"/>
    <cellStyle name="20% - Accent5 3 2 9" xfId="2013"/>
    <cellStyle name="20% - Accent5 3 3" xfId="2014"/>
    <cellStyle name="20% - Accent5 3 3 2" xfId="2015"/>
    <cellStyle name="20% - Accent5 3 3 2 2" xfId="2016"/>
    <cellStyle name="20% - Accent5 3 3 2 3" xfId="2017"/>
    <cellStyle name="20% - Accent5 3 3 3" xfId="2018"/>
    <cellStyle name="20% - Accent5 3 3 4" xfId="2019"/>
    <cellStyle name="20% - Accent5 3 3 5" xfId="2020"/>
    <cellStyle name="20% - Accent5 3 3 6" xfId="2021"/>
    <cellStyle name="20% - Accent5 3 4" xfId="2022"/>
    <cellStyle name="20% - Accent5 3 4 2" xfId="2023"/>
    <cellStyle name="20% - Accent5 3 4 2 2" xfId="2024"/>
    <cellStyle name="20% - Accent5 3 4 3" xfId="2025"/>
    <cellStyle name="20% - Accent5 3 4 4" xfId="2026"/>
    <cellStyle name="20% - Accent5 3 4 5" xfId="2027"/>
    <cellStyle name="20% - Accent5 3 5" xfId="2028"/>
    <cellStyle name="20% - Accent5 3 5 2" xfId="2029"/>
    <cellStyle name="20% - Accent5 3 5 2 2" xfId="2030"/>
    <cellStyle name="20% - Accent5 3 5 3" xfId="2031"/>
    <cellStyle name="20% - Accent5 3 5 4" xfId="2032"/>
    <cellStyle name="20% - Accent5 3 5 5" xfId="2033"/>
    <cellStyle name="20% - Accent5 3 6" xfId="2034"/>
    <cellStyle name="20% - Accent5 3 6 2" xfId="2035"/>
    <cellStyle name="20% - Accent5 3 7" xfId="2036"/>
    <cellStyle name="20% - Accent5 3 8" xfId="2037"/>
    <cellStyle name="20% - Accent5 3 9" xfId="2038"/>
    <cellStyle name="20% - Accent5 4" xfId="2039"/>
    <cellStyle name="20% - Accent5 4 10" xfId="2040"/>
    <cellStyle name="20% - Accent5 4 2" xfId="2041"/>
    <cellStyle name="20% - Accent5 4 2 2" xfId="2042"/>
    <cellStyle name="20% - Accent5 4 2 2 2" xfId="2043"/>
    <cellStyle name="20% - Accent5 4 2 2 2 2" xfId="2044"/>
    <cellStyle name="20% - Accent5 4 2 2 2 3" xfId="2045"/>
    <cellStyle name="20% - Accent5 4 2 2 3" xfId="2046"/>
    <cellStyle name="20% - Accent5 4 2 2 4" xfId="2047"/>
    <cellStyle name="20% - Accent5 4 2 2 5" xfId="2048"/>
    <cellStyle name="20% - Accent5 4 2 2 6" xfId="2049"/>
    <cellStyle name="20% - Accent5 4 2 3" xfId="2050"/>
    <cellStyle name="20% - Accent5 4 2 3 2" xfId="2051"/>
    <cellStyle name="20% - Accent5 4 2 3 2 2" xfId="2052"/>
    <cellStyle name="20% - Accent5 4 2 3 3" xfId="2053"/>
    <cellStyle name="20% - Accent5 4 2 3 4" xfId="2054"/>
    <cellStyle name="20% - Accent5 4 2 3 5" xfId="2055"/>
    <cellStyle name="20% - Accent5 4 2 4" xfId="2056"/>
    <cellStyle name="20% - Accent5 4 2 4 2" xfId="2057"/>
    <cellStyle name="20% - Accent5 4 2 4 3" xfId="2058"/>
    <cellStyle name="20% - Accent5 4 2 4 4" xfId="2059"/>
    <cellStyle name="20% - Accent5 4 2 5" xfId="2060"/>
    <cellStyle name="20% - Accent5 4 2 5 2" xfId="2061"/>
    <cellStyle name="20% - Accent5 4 2 6" xfId="2062"/>
    <cellStyle name="20% - Accent5 4 2 7" xfId="2063"/>
    <cellStyle name="20% - Accent5 4 2 8" xfId="2064"/>
    <cellStyle name="20% - Accent5 4 2 9" xfId="2065"/>
    <cellStyle name="20% - Accent5 4 3" xfId="2066"/>
    <cellStyle name="20% - Accent5 4 3 2" xfId="2067"/>
    <cellStyle name="20% - Accent5 4 3 2 2" xfId="2068"/>
    <cellStyle name="20% - Accent5 4 3 2 3" xfId="2069"/>
    <cellStyle name="20% - Accent5 4 3 3" xfId="2070"/>
    <cellStyle name="20% - Accent5 4 3 4" xfId="2071"/>
    <cellStyle name="20% - Accent5 4 3 5" xfId="2072"/>
    <cellStyle name="20% - Accent5 4 3 6" xfId="2073"/>
    <cellStyle name="20% - Accent5 4 4" xfId="2074"/>
    <cellStyle name="20% - Accent5 4 4 2" xfId="2075"/>
    <cellStyle name="20% - Accent5 4 4 2 2" xfId="2076"/>
    <cellStyle name="20% - Accent5 4 4 3" xfId="2077"/>
    <cellStyle name="20% - Accent5 4 4 4" xfId="2078"/>
    <cellStyle name="20% - Accent5 4 4 5" xfId="2079"/>
    <cellStyle name="20% - Accent5 4 5" xfId="2080"/>
    <cellStyle name="20% - Accent5 4 5 2" xfId="2081"/>
    <cellStyle name="20% - Accent5 4 5 2 2" xfId="2082"/>
    <cellStyle name="20% - Accent5 4 5 3" xfId="2083"/>
    <cellStyle name="20% - Accent5 4 5 4" xfId="2084"/>
    <cellStyle name="20% - Accent5 4 5 5" xfId="2085"/>
    <cellStyle name="20% - Accent5 4 6" xfId="2086"/>
    <cellStyle name="20% - Accent5 4 6 2" xfId="2087"/>
    <cellStyle name="20% - Accent5 4 7" xfId="2088"/>
    <cellStyle name="20% - Accent5 4 8" xfId="2089"/>
    <cellStyle name="20% - Accent5 4 9" xfId="2090"/>
    <cellStyle name="20% - Accent5 5" xfId="2091"/>
    <cellStyle name="20% - Accent5 5 10" xfId="2092"/>
    <cellStyle name="20% - Accent5 5 2" xfId="2093"/>
    <cellStyle name="20% - Accent5 5 2 2" xfId="2094"/>
    <cellStyle name="20% - Accent5 5 2 2 2" xfId="2095"/>
    <cellStyle name="20% - Accent5 5 2 2 2 2" xfId="2096"/>
    <cellStyle name="20% - Accent5 5 2 2 2 3" xfId="2097"/>
    <cellStyle name="20% - Accent5 5 2 2 3" xfId="2098"/>
    <cellStyle name="20% - Accent5 5 2 2 4" xfId="2099"/>
    <cellStyle name="20% - Accent5 5 2 2 5" xfId="2100"/>
    <cellStyle name="20% - Accent5 5 2 2 6" xfId="2101"/>
    <cellStyle name="20% - Accent5 5 2 3" xfId="2102"/>
    <cellStyle name="20% - Accent5 5 2 3 2" xfId="2103"/>
    <cellStyle name="20% - Accent5 5 2 3 2 2" xfId="2104"/>
    <cellStyle name="20% - Accent5 5 2 3 3" xfId="2105"/>
    <cellStyle name="20% - Accent5 5 2 3 4" xfId="2106"/>
    <cellStyle name="20% - Accent5 5 2 3 5" xfId="2107"/>
    <cellStyle name="20% - Accent5 5 2 4" xfId="2108"/>
    <cellStyle name="20% - Accent5 5 2 4 2" xfId="2109"/>
    <cellStyle name="20% - Accent5 5 2 4 3" xfId="2110"/>
    <cellStyle name="20% - Accent5 5 2 4 4" xfId="2111"/>
    <cellStyle name="20% - Accent5 5 2 5" xfId="2112"/>
    <cellStyle name="20% - Accent5 5 2 5 2" xfId="2113"/>
    <cellStyle name="20% - Accent5 5 2 6" xfId="2114"/>
    <cellStyle name="20% - Accent5 5 2 7" xfId="2115"/>
    <cellStyle name="20% - Accent5 5 2 8" xfId="2116"/>
    <cellStyle name="20% - Accent5 5 2 9" xfId="2117"/>
    <cellStyle name="20% - Accent5 5 3" xfId="2118"/>
    <cellStyle name="20% - Accent5 5 3 2" xfId="2119"/>
    <cellStyle name="20% - Accent5 5 3 2 2" xfId="2120"/>
    <cellStyle name="20% - Accent5 5 3 2 3" xfId="2121"/>
    <cellStyle name="20% - Accent5 5 3 3" xfId="2122"/>
    <cellStyle name="20% - Accent5 5 3 4" xfId="2123"/>
    <cellStyle name="20% - Accent5 5 3 5" xfId="2124"/>
    <cellStyle name="20% - Accent5 5 3 6" xfId="2125"/>
    <cellStyle name="20% - Accent5 5 4" xfId="2126"/>
    <cellStyle name="20% - Accent5 5 4 2" xfId="2127"/>
    <cellStyle name="20% - Accent5 5 4 2 2" xfId="2128"/>
    <cellStyle name="20% - Accent5 5 4 3" xfId="2129"/>
    <cellStyle name="20% - Accent5 5 4 4" xfId="2130"/>
    <cellStyle name="20% - Accent5 5 4 5" xfId="2131"/>
    <cellStyle name="20% - Accent5 5 5" xfId="2132"/>
    <cellStyle name="20% - Accent5 5 5 2" xfId="2133"/>
    <cellStyle name="20% - Accent5 5 5 3" xfId="2134"/>
    <cellStyle name="20% - Accent5 5 5 4" xfId="2135"/>
    <cellStyle name="20% - Accent5 5 6" xfId="2136"/>
    <cellStyle name="20% - Accent5 5 6 2" xfId="2137"/>
    <cellStyle name="20% - Accent5 5 7" xfId="2138"/>
    <cellStyle name="20% - Accent5 5 8" xfId="2139"/>
    <cellStyle name="20% - Accent5 5 9" xfId="2140"/>
    <cellStyle name="20% - Accent5 6" xfId="2141"/>
    <cellStyle name="20% - Accent5 6 10" xfId="2142"/>
    <cellStyle name="20% - Accent5 6 2" xfId="2143"/>
    <cellStyle name="20% - Accent5 6 2 2" xfId="2144"/>
    <cellStyle name="20% - Accent5 6 2 2 2" xfId="2145"/>
    <cellStyle name="20% - Accent5 6 2 2 2 2" xfId="2146"/>
    <cellStyle name="20% - Accent5 6 2 2 2 3" xfId="2147"/>
    <cellStyle name="20% - Accent5 6 2 2 3" xfId="2148"/>
    <cellStyle name="20% - Accent5 6 2 2 4" xfId="2149"/>
    <cellStyle name="20% - Accent5 6 2 2 5" xfId="2150"/>
    <cellStyle name="20% - Accent5 6 2 2 6" xfId="2151"/>
    <cellStyle name="20% - Accent5 6 2 3" xfId="2152"/>
    <cellStyle name="20% - Accent5 6 2 3 2" xfId="2153"/>
    <cellStyle name="20% - Accent5 6 2 3 2 2" xfId="2154"/>
    <cellStyle name="20% - Accent5 6 2 3 3" xfId="2155"/>
    <cellStyle name="20% - Accent5 6 2 3 4" xfId="2156"/>
    <cellStyle name="20% - Accent5 6 2 3 5" xfId="2157"/>
    <cellStyle name="20% - Accent5 6 2 4" xfId="2158"/>
    <cellStyle name="20% - Accent5 6 2 4 2" xfId="2159"/>
    <cellStyle name="20% - Accent5 6 2 4 3" xfId="2160"/>
    <cellStyle name="20% - Accent5 6 2 4 4" xfId="2161"/>
    <cellStyle name="20% - Accent5 6 2 5" xfId="2162"/>
    <cellStyle name="20% - Accent5 6 2 5 2" xfId="2163"/>
    <cellStyle name="20% - Accent5 6 2 6" xfId="2164"/>
    <cellStyle name="20% - Accent5 6 2 7" xfId="2165"/>
    <cellStyle name="20% - Accent5 6 2 8" xfId="2166"/>
    <cellStyle name="20% - Accent5 6 2 9" xfId="2167"/>
    <cellStyle name="20% - Accent5 6 3" xfId="2168"/>
    <cellStyle name="20% - Accent5 6 3 2" xfId="2169"/>
    <cellStyle name="20% - Accent5 6 3 2 2" xfId="2170"/>
    <cellStyle name="20% - Accent5 6 3 2 3" xfId="2171"/>
    <cellStyle name="20% - Accent5 6 3 3" xfId="2172"/>
    <cellStyle name="20% - Accent5 6 3 4" xfId="2173"/>
    <cellStyle name="20% - Accent5 6 3 5" xfId="2174"/>
    <cellStyle name="20% - Accent5 6 3 6" xfId="2175"/>
    <cellStyle name="20% - Accent5 6 4" xfId="2176"/>
    <cellStyle name="20% - Accent5 6 4 2" xfId="2177"/>
    <cellStyle name="20% - Accent5 6 4 2 2" xfId="2178"/>
    <cellStyle name="20% - Accent5 6 4 3" xfId="2179"/>
    <cellStyle name="20% - Accent5 6 4 4" xfId="2180"/>
    <cellStyle name="20% - Accent5 6 4 5" xfId="2181"/>
    <cellStyle name="20% - Accent5 6 5" xfId="2182"/>
    <cellStyle name="20% - Accent5 6 5 2" xfId="2183"/>
    <cellStyle name="20% - Accent5 6 5 3" xfId="2184"/>
    <cellStyle name="20% - Accent5 6 5 4" xfId="2185"/>
    <cellStyle name="20% - Accent5 6 6" xfId="2186"/>
    <cellStyle name="20% - Accent5 6 6 2" xfId="2187"/>
    <cellStyle name="20% - Accent5 6 7" xfId="2188"/>
    <cellStyle name="20% - Accent5 6 8" xfId="2189"/>
    <cellStyle name="20% - Accent5 6 9" xfId="2190"/>
    <cellStyle name="20% - Accent5 7" xfId="2191"/>
    <cellStyle name="20% - Accent5 7 2" xfId="2192"/>
    <cellStyle name="20% - Accent5 7 2 2" xfId="2193"/>
    <cellStyle name="20% - Accent5 7 2 2 2" xfId="2194"/>
    <cellStyle name="20% - Accent5 7 2 2 3" xfId="2195"/>
    <cellStyle name="20% - Accent5 7 2 3" xfId="2196"/>
    <cellStyle name="20% - Accent5 7 2 4" xfId="2197"/>
    <cellStyle name="20% - Accent5 7 2 5" xfId="2198"/>
    <cellStyle name="20% - Accent5 7 2 6" xfId="2199"/>
    <cellStyle name="20% - Accent5 7 3" xfId="2200"/>
    <cellStyle name="20% - Accent5 7 3 2" xfId="2201"/>
    <cellStyle name="20% - Accent5 7 3 2 2" xfId="2202"/>
    <cellStyle name="20% - Accent5 7 3 3" xfId="2203"/>
    <cellStyle name="20% - Accent5 7 3 4" xfId="2204"/>
    <cellStyle name="20% - Accent5 7 3 5" xfId="2205"/>
    <cellStyle name="20% - Accent5 7 4" xfId="2206"/>
    <cellStyle name="20% - Accent5 7 4 2" xfId="2207"/>
    <cellStyle name="20% - Accent5 7 4 3" xfId="2208"/>
    <cellStyle name="20% - Accent5 7 4 4" xfId="2209"/>
    <cellStyle name="20% - Accent5 7 5" xfId="2210"/>
    <cellStyle name="20% - Accent5 7 5 2" xfId="2211"/>
    <cellStyle name="20% - Accent5 7 6" xfId="2212"/>
    <cellStyle name="20% - Accent5 7 7" xfId="2213"/>
    <cellStyle name="20% - Accent5 7 8" xfId="2214"/>
    <cellStyle name="20% - Accent5 7 9" xfId="2215"/>
    <cellStyle name="20% - Accent5 8" xfId="2216"/>
    <cellStyle name="20% - Accent5 8 2" xfId="2217"/>
    <cellStyle name="20% - Accent5 8 2 2" xfId="2218"/>
    <cellStyle name="20% - Accent5 8 2 2 2" xfId="2219"/>
    <cellStyle name="20% - Accent5 8 2 2 3" xfId="2220"/>
    <cellStyle name="20% - Accent5 8 2 3" xfId="2221"/>
    <cellStyle name="20% - Accent5 8 2 4" xfId="2222"/>
    <cellStyle name="20% - Accent5 8 2 5" xfId="2223"/>
    <cellStyle name="20% - Accent5 8 2 6" xfId="2224"/>
    <cellStyle name="20% - Accent5 8 3" xfId="2225"/>
    <cellStyle name="20% - Accent5 8 3 2" xfId="2226"/>
    <cellStyle name="20% - Accent5 8 3 2 2" xfId="2227"/>
    <cellStyle name="20% - Accent5 8 3 3" xfId="2228"/>
    <cellStyle name="20% - Accent5 8 3 4" xfId="2229"/>
    <cellStyle name="20% - Accent5 8 3 5" xfId="2230"/>
    <cellStyle name="20% - Accent5 8 4" xfId="2231"/>
    <cellStyle name="20% - Accent5 8 4 2" xfId="2232"/>
    <cellStyle name="20% - Accent5 8 4 3" xfId="2233"/>
    <cellStyle name="20% - Accent5 8 4 4" xfId="2234"/>
    <cellStyle name="20% - Accent5 8 5" xfId="2235"/>
    <cellStyle name="20% - Accent5 8 5 2" xfId="2236"/>
    <cellStyle name="20% - Accent5 8 6" xfId="2237"/>
    <cellStyle name="20% - Accent5 8 7" xfId="2238"/>
    <cellStyle name="20% - Accent5 8 8" xfId="2239"/>
    <cellStyle name="20% - Accent5 8 9" xfId="2240"/>
    <cellStyle name="20% - Accent5 9" xfId="2241"/>
    <cellStyle name="20% - Accent5 9 2" xfId="2242"/>
    <cellStyle name="20% - Accent5 9 2 2" xfId="2243"/>
    <cellStyle name="20% - Accent5 9 2 2 2" xfId="2244"/>
    <cellStyle name="20% - Accent5 9 2 3" xfId="2245"/>
    <cellStyle name="20% - Accent5 9 2 4" xfId="2246"/>
    <cellStyle name="20% - Accent5 9 2 5" xfId="2247"/>
    <cellStyle name="20% - Accent5 9 3" xfId="2248"/>
    <cellStyle name="20% - Accent5 9 3 2" xfId="2249"/>
    <cellStyle name="20% - Accent5 9 3 3" xfId="2250"/>
    <cellStyle name="20% - Accent5 9 3 4" xfId="2251"/>
    <cellStyle name="20% - Accent5 9 4" xfId="2252"/>
    <cellStyle name="20% - Accent5 9 4 2" xfId="2253"/>
    <cellStyle name="20% - Accent5 9 5" xfId="2254"/>
    <cellStyle name="20% - Accent5 9 6" xfId="2255"/>
    <cellStyle name="20% - Accent5 9 7" xfId="2256"/>
    <cellStyle name="20% - Accent5 9 8" xfId="2257"/>
    <cellStyle name="20% - Accent6 10" xfId="2258"/>
    <cellStyle name="20% - Accent6 10 2" xfId="2259"/>
    <cellStyle name="20% - Accent6 10 2 2" xfId="2260"/>
    <cellStyle name="20% - Accent6 10 2 2 2" xfId="2261"/>
    <cellStyle name="20% - Accent6 10 2 3" xfId="2262"/>
    <cellStyle name="20% - Accent6 10 2 4" xfId="2263"/>
    <cellStyle name="20% - Accent6 10 2 5" xfId="2264"/>
    <cellStyle name="20% - Accent6 10 3" xfId="2265"/>
    <cellStyle name="20% - Accent6 10 3 2" xfId="2266"/>
    <cellStyle name="20% - Accent6 10 3 3" xfId="2267"/>
    <cellStyle name="20% - Accent6 10 3 4" xfId="2268"/>
    <cellStyle name="20% - Accent6 10 4" xfId="2269"/>
    <cellStyle name="20% - Accent6 10 4 2" xfId="2270"/>
    <cellStyle name="20% - Accent6 10 5" xfId="2271"/>
    <cellStyle name="20% - Accent6 10 6" xfId="2272"/>
    <cellStyle name="20% - Accent6 10 7" xfId="2273"/>
    <cellStyle name="20% - Accent6 10 8" xfId="2274"/>
    <cellStyle name="20% - Accent6 11" xfId="2275"/>
    <cellStyle name="20% - Accent6 11 2" xfId="2276"/>
    <cellStyle name="20% - Accent6 11 2 2" xfId="2277"/>
    <cellStyle name="20% - Accent6 11 2 2 2" xfId="2278"/>
    <cellStyle name="20% - Accent6 11 2 3" xfId="2279"/>
    <cellStyle name="20% - Accent6 11 2 4" xfId="2280"/>
    <cellStyle name="20% - Accent6 11 2 5" xfId="2281"/>
    <cellStyle name="20% - Accent6 11 3" xfId="2282"/>
    <cellStyle name="20% - Accent6 11 3 2" xfId="2283"/>
    <cellStyle name="20% - Accent6 11 3 3" xfId="2284"/>
    <cellStyle name="20% - Accent6 11 3 4" xfId="2285"/>
    <cellStyle name="20% - Accent6 11 4" xfId="2286"/>
    <cellStyle name="20% - Accent6 11 4 2" xfId="2287"/>
    <cellStyle name="20% - Accent6 11 5" xfId="2288"/>
    <cellStyle name="20% - Accent6 11 6" xfId="2289"/>
    <cellStyle name="20% - Accent6 11 7" xfId="2290"/>
    <cellStyle name="20% - Accent6 11 8" xfId="2291"/>
    <cellStyle name="20% - Accent6 12" xfId="2292"/>
    <cellStyle name="20% - Accent6 12 2" xfId="2293"/>
    <cellStyle name="20% - Accent6 12 2 2" xfId="2294"/>
    <cellStyle name="20% - Accent6 12 2 2 2" xfId="2295"/>
    <cellStyle name="20% - Accent6 12 2 3" xfId="2296"/>
    <cellStyle name="20% - Accent6 12 2 4" xfId="2297"/>
    <cellStyle name="20% - Accent6 12 2 5" xfId="2298"/>
    <cellStyle name="20% - Accent6 12 3" xfId="2299"/>
    <cellStyle name="20% - Accent6 12 3 2" xfId="2300"/>
    <cellStyle name="20% - Accent6 12 3 3" xfId="2301"/>
    <cellStyle name="20% - Accent6 12 3 4" xfId="2302"/>
    <cellStyle name="20% - Accent6 12 4" xfId="2303"/>
    <cellStyle name="20% - Accent6 12 4 2" xfId="2304"/>
    <cellStyle name="20% - Accent6 12 5" xfId="2305"/>
    <cellStyle name="20% - Accent6 12 6" xfId="2306"/>
    <cellStyle name="20% - Accent6 12 7" xfId="2307"/>
    <cellStyle name="20% - Accent6 12 8" xfId="2308"/>
    <cellStyle name="20% - Accent6 13" xfId="2309"/>
    <cellStyle name="20% - Accent6 13 2" xfId="2310"/>
    <cellStyle name="20% - Accent6 13 2 2" xfId="2311"/>
    <cellStyle name="20% - Accent6 13 2 3" xfId="2312"/>
    <cellStyle name="20% - Accent6 13 2 4" xfId="2313"/>
    <cellStyle name="20% - Accent6 13 3" xfId="2314"/>
    <cellStyle name="20% - Accent6 13 3 2" xfId="2315"/>
    <cellStyle name="20% - Accent6 13 4" xfId="2316"/>
    <cellStyle name="20% - Accent6 13 5" xfId="2317"/>
    <cellStyle name="20% - Accent6 13 6" xfId="2318"/>
    <cellStyle name="20% - Accent6 14" xfId="2319"/>
    <cellStyle name="20% - Accent6 14 2" xfId="2320"/>
    <cellStyle name="20% - Accent6 14 2 2" xfId="2321"/>
    <cellStyle name="20% - Accent6 14 3" xfId="2322"/>
    <cellStyle name="20% - Accent6 14 4" xfId="2323"/>
    <cellStyle name="20% - Accent6 14 5" xfId="2324"/>
    <cellStyle name="20% - Accent6 15" xfId="2325"/>
    <cellStyle name="20% - Accent6 15 2" xfId="2326"/>
    <cellStyle name="20% - Accent6 15 2 2" xfId="2327"/>
    <cellStyle name="20% - Accent6 15 3" xfId="2328"/>
    <cellStyle name="20% - Accent6 15 4" xfId="2329"/>
    <cellStyle name="20% - Accent6 15 5" xfId="2330"/>
    <cellStyle name="20% - Accent6 16" xfId="2331"/>
    <cellStyle name="20% - Accent6 16 2" xfId="2332"/>
    <cellStyle name="20% - Accent6 17" xfId="2333"/>
    <cellStyle name="20% - Accent6 18" xfId="2334"/>
    <cellStyle name="20% - Accent6 19" xfId="2335"/>
    <cellStyle name="20% - Accent6 2" xfId="2336"/>
    <cellStyle name="20% - Accent6 2 10" xfId="2337"/>
    <cellStyle name="20% - Accent6 2 11" xfId="2338"/>
    <cellStyle name="20% - Accent6 2 2" xfId="2339"/>
    <cellStyle name="20% - Accent6 2 2 10" xfId="2340"/>
    <cellStyle name="20% - Accent6 2 2 2" xfId="2341"/>
    <cellStyle name="20% - Accent6 2 2 2 2" xfId="2342"/>
    <cellStyle name="20% - Accent6 2 2 2 2 2" xfId="2343"/>
    <cellStyle name="20% - Accent6 2 2 2 2 2 2" xfId="2344"/>
    <cellStyle name="20% - Accent6 2 2 2 2 2 3" xfId="2345"/>
    <cellStyle name="20% - Accent6 2 2 2 2 3" xfId="2346"/>
    <cellStyle name="20% - Accent6 2 2 2 2 4" xfId="2347"/>
    <cellStyle name="20% - Accent6 2 2 2 2 5" xfId="2348"/>
    <cellStyle name="20% - Accent6 2 2 2 2 6" xfId="2349"/>
    <cellStyle name="20% - Accent6 2 2 2 3" xfId="2350"/>
    <cellStyle name="20% - Accent6 2 2 2 3 2" xfId="2351"/>
    <cellStyle name="20% - Accent6 2 2 2 3 2 2" xfId="2352"/>
    <cellStyle name="20% - Accent6 2 2 2 3 3" xfId="2353"/>
    <cellStyle name="20% - Accent6 2 2 2 3 4" xfId="2354"/>
    <cellStyle name="20% - Accent6 2 2 2 3 5" xfId="2355"/>
    <cellStyle name="20% - Accent6 2 2 2 4" xfId="2356"/>
    <cellStyle name="20% - Accent6 2 2 2 4 2" xfId="2357"/>
    <cellStyle name="20% - Accent6 2 2 2 4 3" xfId="2358"/>
    <cellStyle name="20% - Accent6 2 2 2 4 4" xfId="2359"/>
    <cellStyle name="20% - Accent6 2 2 2 5" xfId="2360"/>
    <cellStyle name="20% - Accent6 2 2 2 5 2" xfId="2361"/>
    <cellStyle name="20% - Accent6 2 2 2 6" xfId="2362"/>
    <cellStyle name="20% - Accent6 2 2 2 7" xfId="2363"/>
    <cellStyle name="20% - Accent6 2 2 2 8" xfId="2364"/>
    <cellStyle name="20% - Accent6 2 2 2 9" xfId="2365"/>
    <cellStyle name="20% - Accent6 2 2 3" xfId="2366"/>
    <cellStyle name="20% - Accent6 2 2 3 2" xfId="2367"/>
    <cellStyle name="20% - Accent6 2 2 3 2 2" xfId="2368"/>
    <cellStyle name="20% - Accent6 2 2 3 2 3" xfId="2369"/>
    <cellStyle name="20% - Accent6 2 2 3 3" xfId="2370"/>
    <cellStyle name="20% - Accent6 2 2 3 4" xfId="2371"/>
    <cellStyle name="20% - Accent6 2 2 3 5" xfId="2372"/>
    <cellStyle name="20% - Accent6 2 2 3 6" xfId="2373"/>
    <cellStyle name="20% - Accent6 2 2 4" xfId="2374"/>
    <cellStyle name="20% - Accent6 2 2 4 2" xfId="2375"/>
    <cellStyle name="20% - Accent6 2 2 4 2 2" xfId="2376"/>
    <cellStyle name="20% - Accent6 2 2 4 3" xfId="2377"/>
    <cellStyle name="20% - Accent6 2 2 4 4" xfId="2378"/>
    <cellStyle name="20% - Accent6 2 2 4 5" xfId="2379"/>
    <cellStyle name="20% - Accent6 2 2 5" xfId="2380"/>
    <cellStyle name="20% - Accent6 2 2 5 2" xfId="2381"/>
    <cellStyle name="20% - Accent6 2 2 5 3" xfId="2382"/>
    <cellStyle name="20% - Accent6 2 2 5 4" xfId="2383"/>
    <cellStyle name="20% - Accent6 2 2 6" xfId="2384"/>
    <cellStyle name="20% - Accent6 2 2 6 2" xfId="2385"/>
    <cellStyle name="20% - Accent6 2 2 7" xfId="2386"/>
    <cellStyle name="20% - Accent6 2 2 8" xfId="2387"/>
    <cellStyle name="20% - Accent6 2 2 9" xfId="2388"/>
    <cellStyle name="20% - Accent6 2 3" xfId="2389"/>
    <cellStyle name="20% - Accent6 2 3 2" xfId="2390"/>
    <cellStyle name="20% - Accent6 2 3 2 2" xfId="2391"/>
    <cellStyle name="20% - Accent6 2 3 2 2 2" xfId="2392"/>
    <cellStyle name="20% - Accent6 2 3 2 2 3" xfId="2393"/>
    <cellStyle name="20% - Accent6 2 3 2 3" xfId="2394"/>
    <cellStyle name="20% - Accent6 2 3 2 4" xfId="2395"/>
    <cellStyle name="20% - Accent6 2 3 2 5" xfId="2396"/>
    <cellStyle name="20% - Accent6 2 3 2 6" xfId="2397"/>
    <cellStyle name="20% - Accent6 2 3 3" xfId="2398"/>
    <cellStyle name="20% - Accent6 2 3 3 2" xfId="2399"/>
    <cellStyle name="20% - Accent6 2 3 3 2 2" xfId="2400"/>
    <cellStyle name="20% - Accent6 2 3 3 3" xfId="2401"/>
    <cellStyle name="20% - Accent6 2 3 3 4" xfId="2402"/>
    <cellStyle name="20% - Accent6 2 3 3 5" xfId="2403"/>
    <cellStyle name="20% - Accent6 2 3 4" xfId="2404"/>
    <cellStyle name="20% - Accent6 2 3 4 2" xfId="2405"/>
    <cellStyle name="20% - Accent6 2 3 4 3" xfId="2406"/>
    <cellStyle name="20% - Accent6 2 3 4 4" xfId="2407"/>
    <cellStyle name="20% - Accent6 2 3 5" xfId="2408"/>
    <cellStyle name="20% - Accent6 2 3 5 2" xfId="2409"/>
    <cellStyle name="20% - Accent6 2 3 6" xfId="2410"/>
    <cellStyle name="20% - Accent6 2 3 7" xfId="2411"/>
    <cellStyle name="20% - Accent6 2 3 8" xfId="2412"/>
    <cellStyle name="20% - Accent6 2 3 9" xfId="2413"/>
    <cellStyle name="20% - Accent6 2 4" xfId="2414"/>
    <cellStyle name="20% - Accent6 2 4 2" xfId="2415"/>
    <cellStyle name="20% - Accent6 2 4 2 2" xfId="2416"/>
    <cellStyle name="20% - Accent6 2 4 2 3" xfId="2417"/>
    <cellStyle name="20% - Accent6 2 4 3" xfId="2418"/>
    <cellStyle name="20% - Accent6 2 4 4" xfId="2419"/>
    <cellStyle name="20% - Accent6 2 4 5" xfId="2420"/>
    <cellStyle name="20% - Accent6 2 4 6" xfId="2421"/>
    <cellStyle name="20% - Accent6 2 5" xfId="2422"/>
    <cellStyle name="20% - Accent6 2 5 2" xfId="2423"/>
    <cellStyle name="20% - Accent6 2 5 2 2" xfId="2424"/>
    <cellStyle name="20% - Accent6 2 5 3" xfId="2425"/>
    <cellStyle name="20% - Accent6 2 5 4" xfId="2426"/>
    <cellStyle name="20% - Accent6 2 5 5" xfId="2427"/>
    <cellStyle name="20% - Accent6 2 6" xfId="2428"/>
    <cellStyle name="20% - Accent6 2 6 2" xfId="2429"/>
    <cellStyle name="20% - Accent6 2 6 2 2" xfId="2430"/>
    <cellStyle name="20% - Accent6 2 6 3" xfId="2431"/>
    <cellStyle name="20% - Accent6 2 6 4" xfId="2432"/>
    <cellStyle name="20% - Accent6 2 6 5" xfId="2433"/>
    <cellStyle name="20% - Accent6 2 7" xfId="2434"/>
    <cellStyle name="20% - Accent6 2 7 2" xfId="2435"/>
    <cellStyle name="20% - Accent6 2 8" xfId="2436"/>
    <cellStyle name="20% - Accent6 2 9" xfId="2437"/>
    <cellStyle name="20% - Accent6 3" xfId="2438"/>
    <cellStyle name="20% - Accent6 3 10" xfId="2439"/>
    <cellStyle name="20% - Accent6 3 2" xfId="2440"/>
    <cellStyle name="20% - Accent6 3 2 2" xfId="2441"/>
    <cellStyle name="20% - Accent6 3 2 2 2" xfId="2442"/>
    <cellStyle name="20% - Accent6 3 2 2 2 2" xfId="2443"/>
    <cellStyle name="20% - Accent6 3 2 2 2 3" xfId="2444"/>
    <cellStyle name="20% - Accent6 3 2 2 3" xfId="2445"/>
    <cellStyle name="20% - Accent6 3 2 2 4" xfId="2446"/>
    <cellStyle name="20% - Accent6 3 2 2 5" xfId="2447"/>
    <cellStyle name="20% - Accent6 3 2 2 6" xfId="2448"/>
    <cellStyle name="20% - Accent6 3 2 3" xfId="2449"/>
    <cellStyle name="20% - Accent6 3 2 3 2" xfId="2450"/>
    <cellStyle name="20% - Accent6 3 2 3 2 2" xfId="2451"/>
    <cellStyle name="20% - Accent6 3 2 3 3" xfId="2452"/>
    <cellStyle name="20% - Accent6 3 2 3 4" xfId="2453"/>
    <cellStyle name="20% - Accent6 3 2 3 5" xfId="2454"/>
    <cellStyle name="20% - Accent6 3 2 4" xfId="2455"/>
    <cellStyle name="20% - Accent6 3 2 4 2" xfId="2456"/>
    <cellStyle name="20% - Accent6 3 2 4 3" xfId="2457"/>
    <cellStyle name="20% - Accent6 3 2 4 4" xfId="2458"/>
    <cellStyle name="20% - Accent6 3 2 5" xfId="2459"/>
    <cellStyle name="20% - Accent6 3 2 5 2" xfId="2460"/>
    <cellStyle name="20% - Accent6 3 2 6" xfId="2461"/>
    <cellStyle name="20% - Accent6 3 2 7" xfId="2462"/>
    <cellStyle name="20% - Accent6 3 2 8" xfId="2463"/>
    <cellStyle name="20% - Accent6 3 2 9" xfId="2464"/>
    <cellStyle name="20% - Accent6 3 3" xfId="2465"/>
    <cellStyle name="20% - Accent6 3 3 2" xfId="2466"/>
    <cellStyle name="20% - Accent6 3 3 2 2" xfId="2467"/>
    <cellStyle name="20% - Accent6 3 3 2 3" xfId="2468"/>
    <cellStyle name="20% - Accent6 3 3 3" xfId="2469"/>
    <cellStyle name="20% - Accent6 3 3 4" xfId="2470"/>
    <cellStyle name="20% - Accent6 3 3 5" xfId="2471"/>
    <cellStyle name="20% - Accent6 3 3 6" xfId="2472"/>
    <cellStyle name="20% - Accent6 3 4" xfId="2473"/>
    <cellStyle name="20% - Accent6 3 4 2" xfId="2474"/>
    <cellStyle name="20% - Accent6 3 4 2 2" xfId="2475"/>
    <cellStyle name="20% - Accent6 3 4 3" xfId="2476"/>
    <cellStyle name="20% - Accent6 3 4 4" xfId="2477"/>
    <cellStyle name="20% - Accent6 3 4 5" xfId="2478"/>
    <cellStyle name="20% - Accent6 3 5" xfId="2479"/>
    <cellStyle name="20% - Accent6 3 5 2" xfId="2480"/>
    <cellStyle name="20% - Accent6 3 5 2 2" xfId="2481"/>
    <cellStyle name="20% - Accent6 3 5 3" xfId="2482"/>
    <cellStyle name="20% - Accent6 3 5 4" xfId="2483"/>
    <cellStyle name="20% - Accent6 3 5 5" xfId="2484"/>
    <cellStyle name="20% - Accent6 3 6" xfId="2485"/>
    <cellStyle name="20% - Accent6 3 6 2" xfId="2486"/>
    <cellStyle name="20% - Accent6 3 7" xfId="2487"/>
    <cellStyle name="20% - Accent6 3 8" xfId="2488"/>
    <cellStyle name="20% - Accent6 3 9" xfId="2489"/>
    <cellStyle name="20% - Accent6 4" xfId="2490"/>
    <cellStyle name="20% - Accent6 4 10" xfId="2491"/>
    <cellStyle name="20% - Accent6 4 2" xfId="2492"/>
    <cellStyle name="20% - Accent6 4 2 2" xfId="2493"/>
    <cellStyle name="20% - Accent6 4 2 2 2" xfId="2494"/>
    <cellStyle name="20% - Accent6 4 2 2 2 2" xfId="2495"/>
    <cellStyle name="20% - Accent6 4 2 2 2 3" xfId="2496"/>
    <cellStyle name="20% - Accent6 4 2 2 3" xfId="2497"/>
    <cellStyle name="20% - Accent6 4 2 2 4" xfId="2498"/>
    <cellStyle name="20% - Accent6 4 2 2 5" xfId="2499"/>
    <cellStyle name="20% - Accent6 4 2 2 6" xfId="2500"/>
    <cellStyle name="20% - Accent6 4 2 3" xfId="2501"/>
    <cellStyle name="20% - Accent6 4 2 3 2" xfId="2502"/>
    <cellStyle name="20% - Accent6 4 2 3 2 2" xfId="2503"/>
    <cellStyle name="20% - Accent6 4 2 3 3" xfId="2504"/>
    <cellStyle name="20% - Accent6 4 2 3 4" xfId="2505"/>
    <cellStyle name="20% - Accent6 4 2 3 5" xfId="2506"/>
    <cellStyle name="20% - Accent6 4 2 4" xfId="2507"/>
    <cellStyle name="20% - Accent6 4 2 4 2" xfId="2508"/>
    <cellStyle name="20% - Accent6 4 2 4 3" xfId="2509"/>
    <cellStyle name="20% - Accent6 4 2 4 4" xfId="2510"/>
    <cellStyle name="20% - Accent6 4 2 5" xfId="2511"/>
    <cellStyle name="20% - Accent6 4 2 5 2" xfId="2512"/>
    <cellStyle name="20% - Accent6 4 2 6" xfId="2513"/>
    <cellStyle name="20% - Accent6 4 2 7" xfId="2514"/>
    <cellStyle name="20% - Accent6 4 2 8" xfId="2515"/>
    <cellStyle name="20% - Accent6 4 2 9" xfId="2516"/>
    <cellStyle name="20% - Accent6 4 3" xfId="2517"/>
    <cellStyle name="20% - Accent6 4 3 2" xfId="2518"/>
    <cellStyle name="20% - Accent6 4 3 2 2" xfId="2519"/>
    <cellStyle name="20% - Accent6 4 3 2 3" xfId="2520"/>
    <cellStyle name="20% - Accent6 4 3 3" xfId="2521"/>
    <cellStyle name="20% - Accent6 4 3 4" xfId="2522"/>
    <cellStyle name="20% - Accent6 4 3 5" xfId="2523"/>
    <cellStyle name="20% - Accent6 4 3 6" xfId="2524"/>
    <cellStyle name="20% - Accent6 4 4" xfId="2525"/>
    <cellStyle name="20% - Accent6 4 4 2" xfId="2526"/>
    <cellStyle name="20% - Accent6 4 4 2 2" xfId="2527"/>
    <cellStyle name="20% - Accent6 4 4 3" xfId="2528"/>
    <cellStyle name="20% - Accent6 4 4 4" xfId="2529"/>
    <cellStyle name="20% - Accent6 4 4 5" xfId="2530"/>
    <cellStyle name="20% - Accent6 4 5" xfId="2531"/>
    <cellStyle name="20% - Accent6 4 5 2" xfId="2532"/>
    <cellStyle name="20% - Accent6 4 5 2 2" xfId="2533"/>
    <cellStyle name="20% - Accent6 4 5 3" xfId="2534"/>
    <cellStyle name="20% - Accent6 4 5 4" xfId="2535"/>
    <cellStyle name="20% - Accent6 4 5 5" xfId="2536"/>
    <cellStyle name="20% - Accent6 4 6" xfId="2537"/>
    <cellStyle name="20% - Accent6 4 6 2" xfId="2538"/>
    <cellStyle name="20% - Accent6 4 7" xfId="2539"/>
    <cellStyle name="20% - Accent6 4 8" xfId="2540"/>
    <cellStyle name="20% - Accent6 4 9" xfId="2541"/>
    <cellStyle name="20% - Accent6 5" xfId="2542"/>
    <cellStyle name="20% - Accent6 5 10" xfId="2543"/>
    <cellStyle name="20% - Accent6 5 2" xfId="2544"/>
    <cellStyle name="20% - Accent6 5 2 2" xfId="2545"/>
    <cellStyle name="20% - Accent6 5 2 2 2" xfId="2546"/>
    <cellStyle name="20% - Accent6 5 2 2 2 2" xfId="2547"/>
    <cellStyle name="20% - Accent6 5 2 2 2 3" xfId="2548"/>
    <cellStyle name="20% - Accent6 5 2 2 3" xfId="2549"/>
    <cellStyle name="20% - Accent6 5 2 2 4" xfId="2550"/>
    <cellStyle name="20% - Accent6 5 2 2 5" xfId="2551"/>
    <cellStyle name="20% - Accent6 5 2 2 6" xfId="2552"/>
    <cellStyle name="20% - Accent6 5 2 3" xfId="2553"/>
    <cellStyle name="20% - Accent6 5 2 3 2" xfId="2554"/>
    <cellStyle name="20% - Accent6 5 2 3 2 2" xfId="2555"/>
    <cellStyle name="20% - Accent6 5 2 3 3" xfId="2556"/>
    <cellStyle name="20% - Accent6 5 2 3 4" xfId="2557"/>
    <cellStyle name="20% - Accent6 5 2 3 5" xfId="2558"/>
    <cellStyle name="20% - Accent6 5 2 4" xfId="2559"/>
    <cellStyle name="20% - Accent6 5 2 4 2" xfId="2560"/>
    <cellStyle name="20% - Accent6 5 2 4 3" xfId="2561"/>
    <cellStyle name="20% - Accent6 5 2 4 4" xfId="2562"/>
    <cellStyle name="20% - Accent6 5 2 5" xfId="2563"/>
    <cellStyle name="20% - Accent6 5 2 5 2" xfId="2564"/>
    <cellStyle name="20% - Accent6 5 2 6" xfId="2565"/>
    <cellStyle name="20% - Accent6 5 2 7" xfId="2566"/>
    <cellStyle name="20% - Accent6 5 2 8" xfId="2567"/>
    <cellStyle name="20% - Accent6 5 2 9" xfId="2568"/>
    <cellStyle name="20% - Accent6 5 3" xfId="2569"/>
    <cellStyle name="20% - Accent6 5 3 2" xfId="2570"/>
    <cellStyle name="20% - Accent6 5 3 2 2" xfId="2571"/>
    <cellStyle name="20% - Accent6 5 3 2 3" xfId="2572"/>
    <cellStyle name="20% - Accent6 5 3 3" xfId="2573"/>
    <cellStyle name="20% - Accent6 5 3 4" xfId="2574"/>
    <cellStyle name="20% - Accent6 5 3 5" xfId="2575"/>
    <cellStyle name="20% - Accent6 5 3 6" xfId="2576"/>
    <cellStyle name="20% - Accent6 5 4" xfId="2577"/>
    <cellStyle name="20% - Accent6 5 4 2" xfId="2578"/>
    <cellStyle name="20% - Accent6 5 4 2 2" xfId="2579"/>
    <cellStyle name="20% - Accent6 5 4 3" xfId="2580"/>
    <cellStyle name="20% - Accent6 5 4 4" xfId="2581"/>
    <cellStyle name="20% - Accent6 5 4 5" xfId="2582"/>
    <cellStyle name="20% - Accent6 5 5" xfId="2583"/>
    <cellStyle name="20% - Accent6 5 5 2" xfId="2584"/>
    <cellStyle name="20% - Accent6 5 5 3" xfId="2585"/>
    <cellStyle name="20% - Accent6 5 5 4" xfId="2586"/>
    <cellStyle name="20% - Accent6 5 6" xfId="2587"/>
    <cellStyle name="20% - Accent6 5 6 2" xfId="2588"/>
    <cellStyle name="20% - Accent6 5 7" xfId="2589"/>
    <cellStyle name="20% - Accent6 5 8" xfId="2590"/>
    <cellStyle name="20% - Accent6 5 9" xfId="2591"/>
    <cellStyle name="20% - Accent6 6" xfId="2592"/>
    <cellStyle name="20% - Accent6 6 10" xfId="2593"/>
    <cellStyle name="20% - Accent6 6 2" xfId="2594"/>
    <cellStyle name="20% - Accent6 6 2 2" xfId="2595"/>
    <cellStyle name="20% - Accent6 6 2 2 2" xfId="2596"/>
    <cellStyle name="20% - Accent6 6 2 2 2 2" xfId="2597"/>
    <cellStyle name="20% - Accent6 6 2 2 2 3" xfId="2598"/>
    <cellStyle name="20% - Accent6 6 2 2 3" xfId="2599"/>
    <cellStyle name="20% - Accent6 6 2 2 4" xfId="2600"/>
    <cellStyle name="20% - Accent6 6 2 2 5" xfId="2601"/>
    <cellStyle name="20% - Accent6 6 2 2 6" xfId="2602"/>
    <cellStyle name="20% - Accent6 6 2 3" xfId="2603"/>
    <cellStyle name="20% - Accent6 6 2 3 2" xfId="2604"/>
    <cellStyle name="20% - Accent6 6 2 3 2 2" xfId="2605"/>
    <cellStyle name="20% - Accent6 6 2 3 3" xfId="2606"/>
    <cellStyle name="20% - Accent6 6 2 3 4" xfId="2607"/>
    <cellStyle name="20% - Accent6 6 2 3 5" xfId="2608"/>
    <cellStyle name="20% - Accent6 6 2 4" xfId="2609"/>
    <cellStyle name="20% - Accent6 6 2 4 2" xfId="2610"/>
    <cellStyle name="20% - Accent6 6 2 4 3" xfId="2611"/>
    <cellStyle name="20% - Accent6 6 2 4 4" xfId="2612"/>
    <cellStyle name="20% - Accent6 6 2 5" xfId="2613"/>
    <cellStyle name="20% - Accent6 6 2 5 2" xfId="2614"/>
    <cellStyle name="20% - Accent6 6 2 6" xfId="2615"/>
    <cellStyle name="20% - Accent6 6 2 7" xfId="2616"/>
    <cellStyle name="20% - Accent6 6 2 8" xfId="2617"/>
    <cellStyle name="20% - Accent6 6 2 9" xfId="2618"/>
    <cellStyle name="20% - Accent6 6 3" xfId="2619"/>
    <cellStyle name="20% - Accent6 6 3 2" xfId="2620"/>
    <cellStyle name="20% - Accent6 6 3 2 2" xfId="2621"/>
    <cellStyle name="20% - Accent6 6 3 2 3" xfId="2622"/>
    <cellStyle name="20% - Accent6 6 3 3" xfId="2623"/>
    <cellStyle name="20% - Accent6 6 3 4" xfId="2624"/>
    <cellStyle name="20% - Accent6 6 3 5" xfId="2625"/>
    <cellStyle name="20% - Accent6 6 3 6" xfId="2626"/>
    <cellStyle name="20% - Accent6 6 4" xfId="2627"/>
    <cellStyle name="20% - Accent6 6 4 2" xfId="2628"/>
    <cellStyle name="20% - Accent6 6 4 2 2" xfId="2629"/>
    <cellStyle name="20% - Accent6 6 4 3" xfId="2630"/>
    <cellStyle name="20% - Accent6 6 4 4" xfId="2631"/>
    <cellStyle name="20% - Accent6 6 4 5" xfId="2632"/>
    <cellStyle name="20% - Accent6 6 5" xfId="2633"/>
    <cellStyle name="20% - Accent6 6 5 2" xfId="2634"/>
    <cellStyle name="20% - Accent6 6 5 3" xfId="2635"/>
    <cellStyle name="20% - Accent6 6 5 4" xfId="2636"/>
    <cellStyle name="20% - Accent6 6 6" xfId="2637"/>
    <cellStyle name="20% - Accent6 6 6 2" xfId="2638"/>
    <cellStyle name="20% - Accent6 6 7" xfId="2639"/>
    <cellStyle name="20% - Accent6 6 8" xfId="2640"/>
    <cellStyle name="20% - Accent6 6 9" xfId="2641"/>
    <cellStyle name="20% - Accent6 7" xfId="2642"/>
    <cellStyle name="20% - Accent6 7 2" xfId="2643"/>
    <cellStyle name="20% - Accent6 7 2 2" xfId="2644"/>
    <cellStyle name="20% - Accent6 7 2 2 2" xfId="2645"/>
    <cellStyle name="20% - Accent6 7 2 2 3" xfId="2646"/>
    <cellStyle name="20% - Accent6 7 2 3" xfId="2647"/>
    <cellStyle name="20% - Accent6 7 2 4" xfId="2648"/>
    <cellStyle name="20% - Accent6 7 2 5" xfId="2649"/>
    <cellStyle name="20% - Accent6 7 2 6" xfId="2650"/>
    <cellStyle name="20% - Accent6 7 3" xfId="2651"/>
    <cellStyle name="20% - Accent6 7 3 2" xfId="2652"/>
    <cellStyle name="20% - Accent6 7 3 2 2" xfId="2653"/>
    <cellStyle name="20% - Accent6 7 3 3" xfId="2654"/>
    <cellStyle name="20% - Accent6 7 3 4" xfId="2655"/>
    <cellStyle name="20% - Accent6 7 3 5" xfId="2656"/>
    <cellStyle name="20% - Accent6 7 4" xfId="2657"/>
    <cellStyle name="20% - Accent6 7 4 2" xfId="2658"/>
    <cellStyle name="20% - Accent6 7 4 3" xfId="2659"/>
    <cellStyle name="20% - Accent6 7 4 4" xfId="2660"/>
    <cellStyle name="20% - Accent6 7 5" xfId="2661"/>
    <cellStyle name="20% - Accent6 7 5 2" xfId="2662"/>
    <cellStyle name="20% - Accent6 7 6" xfId="2663"/>
    <cellStyle name="20% - Accent6 7 7" xfId="2664"/>
    <cellStyle name="20% - Accent6 7 8" xfId="2665"/>
    <cellStyle name="20% - Accent6 7 9" xfId="2666"/>
    <cellStyle name="20% - Accent6 8" xfId="2667"/>
    <cellStyle name="20% - Accent6 8 2" xfId="2668"/>
    <cellStyle name="20% - Accent6 8 2 2" xfId="2669"/>
    <cellStyle name="20% - Accent6 8 2 2 2" xfId="2670"/>
    <cellStyle name="20% - Accent6 8 2 2 3" xfId="2671"/>
    <cellStyle name="20% - Accent6 8 2 3" xfId="2672"/>
    <cellStyle name="20% - Accent6 8 2 4" xfId="2673"/>
    <cellStyle name="20% - Accent6 8 2 5" xfId="2674"/>
    <cellStyle name="20% - Accent6 8 2 6" xfId="2675"/>
    <cellStyle name="20% - Accent6 8 3" xfId="2676"/>
    <cellStyle name="20% - Accent6 8 3 2" xfId="2677"/>
    <cellStyle name="20% - Accent6 8 3 2 2" xfId="2678"/>
    <cellStyle name="20% - Accent6 8 3 3" xfId="2679"/>
    <cellStyle name="20% - Accent6 8 3 4" xfId="2680"/>
    <cellStyle name="20% - Accent6 8 3 5" xfId="2681"/>
    <cellStyle name="20% - Accent6 8 4" xfId="2682"/>
    <cellStyle name="20% - Accent6 8 4 2" xfId="2683"/>
    <cellStyle name="20% - Accent6 8 4 3" xfId="2684"/>
    <cellStyle name="20% - Accent6 8 4 4" xfId="2685"/>
    <cellStyle name="20% - Accent6 8 5" xfId="2686"/>
    <cellStyle name="20% - Accent6 8 5 2" xfId="2687"/>
    <cellStyle name="20% - Accent6 8 6" xfId="2688"/>
    <cellStyle name="20% - Accent6 8 7" xfId="2689"/>
    <cellStyle name="20% - Accent6 8 8" xfId="2690"/>
    <cellStyle name="20% - Accent6 8 9" xfId="2691"/>
    <cellStyle name="20% - Accent6 9" xfId="2692"/>
    <cellStyle name="20% - Accent6 9 2" xfId="2693"/>
    <cellStyle name="20% - Accent6 9 2 2" xfId="2694"/>
    <cellStyle name="20% - Accent6 9 2 2 2" xfId="2695"/>
    <cellStyle name="20% - Accent6 9 2 3" xfId="2696"/>
    <cellStyle name="20% - Accent6 9 2 4" xfId="2697"/>
    <cellStyle name="20% - Accent6 9 2 5" xfId="2698"/>
    <cellStyle name="20% - Accent6 9 3" xfId="2699"/>
    <cellStyle name="20% - Accent6 9 3 2" xfId="2700"/>
    <cellStyle name="20% - Accent6 9 3 3" xfId="2701"/>
    <cellStyle name="20% - Accent6 9 3 4" xfId="2702"/>
    <cellStyle name="20% - Accent6 9 4" xfId="2703"/>
    <cellStyle name="20% - Accent6 9 4 2" xfId="2704"/>
    <cellStyle name="20% - Accent6 9 5" xfId="2705"/>
    <cellStyle name="20% - Accent6 9 6" xfId="2706"/>
    <cellStyle name="20% - Accent6 9 7" xfId="2707"/>
    <cellStyle name="20% - Accent6 9 8" xfId="2708"/>
    <cellStyle name="40% - Accent1 10" xfId="2709"/>
    <cellStyle name="40% - Accent1 10 2" xfId="2710"/>
    <cellStyle name="40% - Accent1 10 2 2" xfId="2711"/>
    <cellStyle name="40% - Accent1 10 2 2 2" xfId="2712"/>
    <cellStyle name="40% - Accent1 10 2 3" xfId="2713"/>
    <cellStyle name="40% - Accent1 10 2 4" xfId="2714"/>
    <cellStyle name="40% - Accent1 10 2 5" xfId="2715"/>
    <cellStyle name="40% - Accent1 10 3" xfId="2716"/>
    <cellStyle name="40% - Accent1 10 3 2" xfId="2717"/>
    <cellStyle name="40% - Accent1 10 3 3" xfId="2718"/>
    <cellStyle name="40% - Accent1 10 3 4" xfId="2719"/>
    <cellStyle name="40% - Accent1 10 4" xfId="2720"/>
    <cellStyle name="40% - Accent1 10 4 2" xfId="2721"/>
    <cellStyle name="40% - Accent1 10 5" xfId="2722"/>
    <cellStyle name="40% - Accent1 10 6" xfId="2723"/>
    <cellStyle name="40% - Accent1 10 7" xfId="2724"/>
    <cellStyle name="40% - Accent1 10 8" xfId="2725"/>
    <cellStyle name="40% - Accent1 11" xfId="2726"/>
    <cellStyle name="40% - Accent1 11 2" xfId="2727"/>
    <cellStyle name="40% - Accent1 11 2 2" xfId="2728"/>
    <cellStyle name="40% - Accent1 11 2 2 2" xfId="2729"/>
    <cellStyle name="40% - Accent1 11 2 3" xfId="2730"/>
    <cellStyle name="40% - Accent1 11 2 4" xfId="2731"/>
    <cellStyle name="40% - Accent1 11 2 5" xfId="2732"/>
    <cellStyle name="40% - Accent1 11 3" xfId="2733"/>
    <cellStyle name="40% - Accent1 11 3 2" xfId="2734"/>
    <cellStyle name="40% - Accent1 11 3 3" xfId="2735"/>
    <cellStyle name="40% - Accent1 11 3 4" xfId="2736"/>
    <cellStyle name="40% - Accent1 11 4" xfId="2737"/>
    <cellStyle name="40% - Accent1 11 4 2" xfId="2738"/>
    <cellStyle name="40% - Accent1 11 5" xfId="2739"/>
    <cellStyle name="40% - Accent1 11 6" xfId="2740"/>
    <cellStyle name="40% - Accent1 11 7" xfId="2741"/>
    <cellStyle name="40% - Accent1 11 8" xfId="2742"/>
    <cellStyle name="40% - Accent1 12" xfId="2743"/>
    <cellStyle name="40% - Accent1 12 2" xfId="2744"/>
    <cellStyle name="40% - Accent1 12 2 2" xfId="2745"/>
    <cellStyle name="40% - Accent1 12 2 2 2" xfId="2746"/>
    <cellStyle name="40% - Accent1 12 2 3" xfId="2747"/>
    <cellStyle name="40% - Accent1 12 2 4" xfId="2748"/>
    <cellStyle name="40% - Accent1 12 2 5" xfId="2749"/>
    <cellStyle name="40% - Accent1 12 3" xfId="2750"/>
    <cellStyle name="40% - Accent1 12 3 2" xfId="2751"/>
    <cellStyle name="40% - Accent1 12 3 3" xfId="2752"/>
    <cellStyle name="40% - Accent1 12 3 4" xfId="2753"/>
    <cellStyle name="40% - Accent1 12 4" xfId="2754"/>
    <cellStyle name="40% - Accent1 12 4 2" xfId="2755"/>
    <cellStyle name="40% - Accent1 12 5" xfId="2756"/>
    <cellStyle name="40% - Accent1 12 6" xfId="2757"/>
    <cellStyle name="40% - Accent1 12 7" xfId="2758"/>
    <cellStyle name="40% - Accent1 12 8" xfId="2759"/>
    <cellStyle name="40% - Accent1 13" xfId="2760"/>
    <cellStyle name="40% - Accent1 13 2" xfId="2761"/>
    <cellStyle name="40% - Accent1 13 2 2" xfId="2762"/>
    <cellStyle name="40% - Accent1 13 2 3" xfId="2763"/>
    <cellStyle name="40% - Accent1 13 2 4" xfId="2764"/>
    <cellStyle name="40% - Accent1 13 3" xfId="2765"/>
    <cellStyle name="40% - Accent1 13 3 2" xfId="2766"/>
    <cellStyle name="40% - Accent1 13 4" xfId="2767"/>
    <cellStyle name="40% - Accent1 13 5" xfId="2768"/>
    <cellStyle name="40% - Accent1 13 6" xfId="2769"/>
    <cellStyle name="40% - Accent1 14" xfId="2770"/>
    <cellStyle name="40% - Accent1 14 2" xfId="2771"/>
    <cellStyle name="40% - Accent1 14 2 2" xfId="2772"/>
    <cellStyle name="40% - Accent1 14 3" xfId="2773"/>
    <cellStyle name="40% - Accent1 14 4" xfId="2774"/>
    <cellStyle name="40% - Accent1 14 5" xfId="2775"/>
    <cellStyle name="40% - Accent1 15" xfId="2776"/>
    <cellStyle name="40% - Accent1 15 2" xfId="2777"/>
    <cellStyle name="40% - Accent1 15 2 2" xfId="2778"/>
    <cellStyle name="40% - Accent1 15 3" xfId="2779"/>
    <cellStyle name="40% - Accent1 15 4" xfId="2780"/>
    <cellStyle name="40% - Accent1 15 5" xfId="2781"/>
    <cellStyle name="40% - Accent1 16" xfId="2782"/>
    <cellStyle name="40% - Accent1 16 2" xfId="2783"/>
    <cellStyle name="40% - Accent1 17" xfId="2784"/>
    <cellStyle name="40% - Accent1 18" xfId="2785"/>
    <cellStyle name="40% - Accent1 19" xfId="2786"/>
    <cellStyle name="40% - Accent1 2" xfId="2787"/>
    <cellStyle name="40% - Accent1 2 10" xfId="2788"/>
    <cellStyle name="40% - Accent1 2 11" xfId="2789"/>
    <cellStyle name="40% - Accent1 2 2" xfId="2790"/>
    <cellStyle name="40% - Accent1 2 2 10" xfId="2791"/>
    <cellStyle name="40% - Accent1 2 2 2" xfId="2792"/>
    <cellStyle name="40% - Accent1 2 2 2 2" xfId="2793"/>
    <cellStyle name="40% - Accent1 2 2 2 2 2" xfId="2794"/>
    <cellStyle name="40% - Accent1 2 2 2 2 2 2" xfId="2795"/>
    <cellStyle name="40% - Accent1 2 2 2 2 2 3" xfId="2796"/>
    <cellStyle name="40% - Accent1 2 2 2 2 3" xfId="2797"/>
    <cellStyle name="40% - Accent1 2 2 2 2 4" xfId="2798"/>
    <cellStyle name="40% - Accent1 2 2 2 2 5" xfId="2799"/>
    <cellStyle name="40% - Accent1 2 2 2 2 6" xfId="2800"/>
    <cellStyle name="40% - Accent1 2 2 2 3" xfId="2801"/>
    <cellStyle name="40% - Accent1 2 2 2 3 2" xfId="2802"/>
    <cellStyle name="40% - Accent1 2 2 2 3 2 2" xfId="2803"/>
    <cellStyle name="40% - Accent1 2 2 2 3 3" xfId="2804"/>
    <cellStyle name="40% - Accent1 2 2 2 3 4" xfId="2805"/>
    <cellStyle name="40% - Accent1 2 2 2 3 5" xfId="2806"/>
    <cellStyle name="40% - Accent1 2 2 2 4" xfId="2807"/>
    <cellStyle name="40% - Accent1 2 2 2 4 2" xfId="2808"/>
    <cellStyle name="40% - Accent1 2 2 2 4 3" xfId="2809"/>
    <cellStyle name="40% - Accent1 2 2 2 4 4" xfId="2810"/>
    <cellStyle name="40% - Accent1 2 2 2 5" xfId="2811"/>
    <cellStyle name="40% - Accent1 2 2 2 5 2" xfId="2812"/>
    <cellStyle name="40% - Accent1 2 2 2 6" xfId="2813"/>
    <cellStyle name="40% - Accent1 2 2 2 7" xfId="2814"/>
    <cellStyle name="40% - Accent1 2 2 2 8" xfId="2815"/>
    <cellStyle name="40% - Accent1 2 2 2 9" xfId="2816"/>
    <cellStyle name="40% - Accent1 2 2 3" xfId="2817"/>
    <cellStyle name="40% - Accent1 2 2 3 2" xfId="2818"/>
    <cellStyle name="40% - Accent1 2 2 3 2 2" xfId="2819"/>
    <cellStyle name="40% - Accent1 2 2 3 2 3" xfId="2820"/>
    <cellStyle name="40% - Accent1 2 2 3 3" xfId="2821"/>
    <cellStyle name="40% - Accent1 2 2 3 4" xfId="2822"/>
    <cellStyle name="40% - Accent1 2 2 3 5" xfId="2823"/>
    <cellStyle name="40% - Accent1 2 2 3 6" xfId="2824"/>
    <cellStyle name="40% - Accent1 2 2 4" xfId="2825"/>
    <cellStyle name="40% - Accent1 2 2 4 2" xfId="2826"/>
    <cellStyle name="40% - Accent1 2 2 4 2 2" xfId="2827"/>
    <cellStyle name="40% - Accent1 2 2 4 3" xfId="2828"/>
    <cellStyle name="40% - Accent1 2 2 4 4" xfId="2829"/>
    <cellStyle name="40% - Accent1 2 2 4 5" xfId="2830"/>
    <cellStyle name="40% - Accent1 2 2 5" xfId="2831"/>
    <cellStyle name="40% - Accent1 2 2 5 2" xfId="2832"/>
    <cellStyle name="40% - Accent1 2 2 5 3" xfId="2833"/>
    <cellStyle name="40% - Accent1 2 2 5 4" xfId="2834"/>
    <cellStyle name="40% - Accent1 2 2 6" xfId="2835"/>
    <cellStyle name="40% - Accent1 2 2 6 2" xfId="2836"/>
    <cellStyle name="40% - Accent1 2 2 7" xfId="2837"/>
    <cellStyle name="40% - Accent1 2 2 8" xfId="2838"/>
    <cellStyle name="40% - Accent1 2 2 9" xfId="2839"/>
    <cellStyle name="40% - Accent1 2 3" xfId="2840"/>
    <cellStyle name="40% - Accent1 2 3 2" xfId="2841"/>
    <cellStyle name="40% - Accent1 2 3 2 2" xfId="2842"/>
    <cellStyle name="40% - Accent1 2 3 2 2 2" xfId="2843"/>
    <cellStyle name="40% - Accent1 2 3 2 2 3" xfId="2844"/>
    <cellStyle name="40% - Accent1 2 3 2 3" xfId="2845"/>
    <cellStyle name="40% - Accent1 2 3 2 4" xfId="2846"/>
    <cellStyle name="40% - Accent1 2 3 2 5" xfId="2847"/>
    <cellStyle name="40% - Accent1 2 3 2 6" xfId="2848"/>
    <cellStyle name="40% - Accent1 2 3 3" xfId="2849"/>
    <cellStyle name="40% - Accent1 2 3 3 2" xfId="2850"/>
    <cellStyle name="40% - Accent1 2 3 3 2 2" xfId="2851"/>
    <cellStyle name="40% - Accent1 2 3 3 3" xfId="2852"/>
    <cellStyle name="40% - Accent1 2 3 3 4" xfId="2853"/>
    <cellStyle name="40% - Accent1 2 3 3 5" xfId="2854"/>
    <cellStyle name="40% - Accent1 2 3 4" xfId="2855"/>
    <cellStyle name="40% - Accent1 2 3 4 2" xfId="2856"/>
    <cellStyle name="40% - Accent1 2 3 4 3" xfId="2857"/>
    <cellStyle name="40% - Accent1 2 3 4 4" xfId="2858"/>
    <cellStyle name="40% - Accent1 2 3 5" xfId="2859"/>
    <cellStyle name="40% - Accent1 2 3 5 2" xfId="2860"/>
    <cellStyle name="40% - Accent1 2 3 6" xfId="2861"/>
    <cellStyle name="40% - Accent1 2 3 7" xfId="2862"/>
    <cellStyle name="40% - Accent1 2 3 8" xfId="2863"/>
    <cellStyle name="40% - Accent1 2 3 9" xfId="2864"/>
    <cellStyle name="40% - Accent1 2 4" xfId="2865"/>
    <cellStyle name="40% - Accent1 2 4 2" xfId="2866"/>
    <cellStyle name="40% - Accent1 2 4 2 2" xfId="2867"/>
    <cellStyle name="40% - Accent1 2 4 2 3" xfId="2868"/>
    <cellStyle name="40% - Accent1 2 4 3" xfId="2869"/>
    <cellStyle name="40% - Accent1 2 4 4" xfId="2870"/>
    <cellStyle name="40% - Accent1 2 4 5" xfId="2871"/>
    <cellStyle name="40% - Accent1 2 4 6" xfId="2872"/>
    <cellStyle name="40% - Accent1 2 5" xfId="2873"/>
    <cellStyle name="40% - Accent1 2 5 2" xfId="2874"/>
    <cellStyle name="40% - Accent1 2 5 2 2" xfId="2875"/>
    <cellStyle name="40% - Accent1 2 5 3" xfId="2876"/>
    <cellStyle name="40% - Accent1 2 5 4" xfId="2877"/>
    <cellStyle name="40% - Accent1 2 5 5" xfId="2878"/>
    <cellStyle name="40% - Accent1 2 6" xfId="2879"/>
    <cellStyle name="40% - Accent1 2 6 2" xfId="2880"/>
    <cellStyle name="40% - Accent1 2 6 2 2" xfId="2881"/>
    <cellStyle name="40% - Accent1 2 6 3" xfId="2882"/>
    <cellStyle name="40% - Accent1 2 6 4" xfId="2883"/>
    <cellStyle name="40% - Accent1 2 6 5" xfId="2884"/>
    <cellStyle name="40% - Accent1 2 7" xfId="2885"/>
    <cellStyle name="40% - Accent1 2 7 2" xfId="2886"/>
    <cellStyle name="40% - Accent1 2 8" xfId="2887"/>
    <cellStyle name="40% - Accent1 2 9" xfId="2888"/>
    <cellStyle name="40% - Accent1 3" xfId="2889"/>
    <cellStyle name="40% - Accent1 3 10" xfId="2890"/>
    <cellStyle name="40% - Accent1 3 2" xfId="2891"/>
    <cellStyle name="40% - Accent1 3 2 2" xfId="2892"/>
    <cellStyle name="40% - Accent1 3 2 2 2" xfId="2893"/>
    <cellStyle name="40% - Accent1 3 2 2 2 2" xfId="2894"/>
    <cellStyle name="40% - Accent1 3 2 2 2 3" xfId="2895"/>
    <cellStyle name="40% - Accent1 3 2 2 3" xfId="2896"/>
    <cellStyle name="40% - Accent1 3 2 2 4" xfId="2897"/>
    <cellStyle name="40% - Accent1 3 2 2 5" xfId="2898"/>
    <cellStyle name="40% - Accent1 3 2 2 6" xfId="2899"/>
    <cellStyle name="40% - Accent1 3 2 3" xfId="2900"/>
    <cellStyle name="40% - Accent1 3 2 3 2" xfId="2901"/>
    <cellStyle name="40% - Accent1 3 2 3 2 2" xfId="2902"/>
    <cellStyle name="40% - Accent1 3 2 3 3" xfId="2903"/>
    <cellStyle name="40% - Accent1 3 2 3 4" xfId="2904"/>
    <cellStyle name="40% - Accent1 3 2 3 5" xfId="2905"/>
    <cellStyle name="40% - Accent1 3 2 4" xfId="2906"/>
    <cellStyle name="40% - Accent1 3 2 4 2" xfId="2907"/>
    <cellStyle name="40% - Accent1 3 2 4 3" xfId="2908"/>
    <cellStyle name="40% - Accent1 3 2 4 4" xfId="2909"/>
    <cellStyle name="40% - Accent1 3 2 5" xfId="2910"/>
    <cellStyle name="40% - Accent1 3 2 5 2" xfId="2911"/>
    <cellStyle name="40% - Accent1 3 2 6" xfId="2912"/>
    <cellStyle name="40% - Accent1 3 2 7" xfId="2913"/>
    <cellStyle name="40% - Accent1 3 2 8" xfId="2914"/>
    <cellStyle name="40% - Accent1 3 2 9" xfId="2915"/>
    <cellStyle name="40% - Accent1 3 3" xfId="2916"/>
    <cellStyle name="40% - Accent1 3 3 2" xfId="2917"/>
    <cellStyle name="40% - Accent1 3 3 2 2" xfId="2918"/>
    <cellStyle name="40% - Accent1 3 3 2 3" xfId="2919"/>
    <cellStyle name="40% - Accent1 3 3 3" xfId="2920"/>
    <cellStyle name="40% - Accent1 3 3 4" xfId="2921"/>
    <cellStyle name="40% - Accent1 3 3 5" xfId="2922"/>
    <cellStyle name="40% - Accent1 3 3 6" xfId="2923"/>
    <cellStyle name="40% - Accent1 3 4" xfId="2924"/>
    <cellStyle name="40% - Accent1 3 4 2" xfId="2925"/>
    <cellStyle name="40% - Accent1 3 4 2 2" xfId="2926"/>
    <cellStyle name="40% - Accent1 3 4 3" xfId="2927"/>
    <cellStyle name="40% - Accent1 3 4 4" xfId="2928"/>
    <cellStyle name="40% - Accent1 3 4 5" xfId="2929"/>
    <cellStyle name="40% - Accent1 3 5" xfId="2930"/>
    <cellStyle name="40% - Accent1 3 5 2" xfId="2931"/>
    <cellStyle name="40% - Accent1 3 5 2 2" xfId="2932"/>
    <cellStyle name="40% - Accent1 3 5 3" xfId="2933"/>
    <cellStyle name="40% - Accent1 3 5 4" xfId="2934"/>
    <cellStyle name="40% - Accent1 3 5 5" xfId="2935"/>
    <cellStyle name="40% - Accent1 3 6" xfId="2936"/>
    <cellStyle name="40% - Accent1 3 6 2" xfId="2937"/>
    <cellStyle name="40% - Accent1 3 7" xfId="2938"/>
    <cellStyle name="40% - Accent1 3 8" xfId="2939"/>
    <cellStyle name="40% - Accent1 3 9" xfId="2940"/>
    <cellStyle name="40% - Accent1 4" xfId="2941"/>
    <cellStyle name="40% - Accent1 4 10" xfId="2942"/>
    <cellStyle name="40% - Accent1 4 2" xfId="2943"/>
    <cellStyle name="40% - Accent1 4 2 2" xfId="2944"/>
    <cellStyle name="40% - Accent1 4 2 2 2" xfId="2945"/>
    <cellStyle name="40% - Accent1 4 2 2 2 2" xfId="2946"/>
    <cellStyle name="40% - Accent1 4 2 2 2 3" xfId="2947"/>
    <cellStyle name="40% - Accent1 4 2 2 3" xfId="2948"/>
    <cellStyle name="40% - Accent1 4 2 2 4" xfId="2949"/>
    <cellStyle name="40% - Accent1 4 2 2 5" xfId="2950"/>
    <cellStyle name="40% - Accent1 4 2 2 6" xfId="2951"/>
    <cellStyle name="40% - Accent1 4 2 3" xfId="2952"/>
    <cellStyle name="40% - Accent1 4 2 3 2" xfId="2953"/>
    <cellStyle name="40% - Accent1 4 2 3 2 2" xfId="2954"/>
    <cellStyle name="40% - Accent1 4 2 3 3" xfId="2955"/>
    <cellStyle name="40% - Accent1 4 2 3 4" xfId="2956"/>
    <cellStyle name="40% - Accent1 4 2 3 5" xfId="2957"/>
    <cellStyle name="40% - Accent1 4 2 4" xfId="2958"/>
    <cellStyle name="40% - Accent1 4 2 4 2" xfId="2959"/>
    <cellStyle name="40% - Accent1 4 2 4 3" xfId="2960"/>
    <cellStyle name="40% - Accent1 4 2 4 4" xfId="2961"/>
    <cellStyle name="40% - Accent1 4 2 5" xfId="2962"/>
    <cellStyle name="40% - Accent1 4 2 5 2" xfId="2963"/>
    <cellStyle name="40% - Accent1 4 2 6" xfId="2964"/>
    <cellStyle name="40% - Accent1 4 2 7" xfId="2965"/>
    <cellStyle name="40% - Accent1 4 2 8" xfId="2966"/>
    <cellStyle name="40% - Accent1 4 2 9" xfId="2967"/>
    <cellStyle name="40% - Accent1 4 3" xfId="2968"/>
    <cellStyle name="40% - Accent1 4 3 2" xfId="2969"/>
    <cellStyle name="40% - Accent1 4 3 2 2" xfId="2970"/>
    <cellStyle name="40% - Accent1 4 3 2 3" xfId="2971"/>
    <cellStyle name="40% - Accent1 4 3 3" xfId="2972"/>
    <cellStyle name="40% - Accent1 4 3 4" xfId="2973"/>
    <cellStyle name="40% - Accent1 4 3 5" xfId="2974"/>
    <cellStyle name="40% - Accent1 4 3 6" xfId="2975"/>
    <cellStyle name="40% - Accent1 4 4" xfId="2976"/>
    <cellStyle name="40% - Accent1 4 4 2" xfId="2977"/>
    <cellStyle name="40% - Accent1 4 4 2 2" xfId="2978"/>
    <cellStyle name="40% - Accent1 4 4 3" xfId="2979"/>
    <cellStyle name="40% - Accent1 4 4 4" xfId="2980"/>
    <cellStyle name="40% - Accent1 4 4 5" xfId="2981"/>
    <cellStyle name="40% - Accent1 4 5" xfId="2982"/>
    <cellStyle name="40% - Accent1 4 5 2" xfId="2983"/>
    <cellStyle name="40% - Accent1 4 5 2 2" xfId="2984"/>
    <cellStyle name="40% - Accent1 4 5 3" xfId="2985"/>
    <cellStyle name="40% - Accent1 4 5 4" xfId="2986"/>
    <cellStyle name="40% - Accent1 4 5 5" xfId="2987"/>
    <cellStyle name="40% - Accent1 4 6" xfId="2988"/>
    <cellStyle name="40% - Accent1 4 6 2" xfId="2989"/>
    <cellStyle name="40% - Accent1 4 7" xfId="2990"/>
    <cellStyle name="40% - Accent1 4 8" xfId="2991"/>
    <cellStyle name="40% - Accent1 4 9" xfId="2992"/>
    <cellStyle name="40% - Accent1 5" xfId="2993"/>
    <cellStyle name="40% - Accent1 5 10" xfId="2994"/>
    <cellStyle name="40% - Accent1 5 2" xfId="2995"/>
    <cellStyle name="40% - Accent1 5 2 2" xfId="2996"/>
    <cellStyle name="40% - Accent1 5 2 2 2" xfId="2997"/>
    <cellStyle name="40% - Accent1 5 2 2 2 2" xfId="2998"/>
    <cellStyle name="40% - Accent1 5 2 2 2 3" xfId="2999"/>
    <cellStyle name="40% - Accent1 5 2 2 3" xfId="3000"/>
    <cellStyle name="40% - Accent1 5 2 2 4" xfId="3001"/>
    <cellStyle name="40% - Accent1 5 2 2 5" xfId="3002"/>
    <cellStyle name="40% - Accent1 5 2 2 6" xfId="3003"/>
    <cellStyle name="40% - Accent1 5 2 3" xfId="3004"/>
    <cellStyle name="40% - Accent1 5 2 3 2" xfId="3005"/>
    <cellStyle name="40% - Accent1 5 2 3 2 2" xfId="3006"/>
    <cellStyle name="40% - Accent1 5 2 3 3" xfId="3007"/>
    <cellStyle name="40% - Accent1 5 2 3 4" xfId="3008"/>
    <cellStyle name="40% - Accent1 5 2 3 5" xfId="3009"/>
    <cellStyle name="40% - Accent1 5 2 4" xfId="3010"/>
    <cellStyle name="40% - Accent1 5 2 4 2" xfId="3011"/>
    <cellStyle name="40% - Accent1 5 2 4 3" xfId="3012"/>
    <cellStyle name="40% - Accent1 5 2 4 4" xfId="3013"/>
    <cellStyle name="40% - Accent1 5 2 5" xfId="3014"/>
    <cellStyle name="40% - Accent1 5 2 5 2" xfId="3015"/>
    <cellStyle name="40% - Accent1 5 2 6" xfId="3016"/>
    <cellStyle name="40% - Accent1 5 2 7" xfId="3017"/>
    <cellStyle name="40% - Accent1 5 2 8" xfId="3018"/>
    <cellStyle name="40% - Accent1 5 2 9" xfId="3019"/>
    <cellStyle name="40% - Accent1 5 3" xfId="3020"/>
    <cellStyle name="40% - Accent1 5 3 2" xfId="3021"/>
    <cellStyle name="40% - Accent1 5 3 2 2" xfId="3022"/>
    <cellStyle name="40% - Accent1 5 3 2 3" xfId="3023"/>
    <cellStyle name="40% - Accent1 5 3 3" xfId="3024"/>
    <cellStyle name="40% - Accent1 5 3 4" xfId="3025"/>
    <cellStyle name="40% - Accent1 5 3 5" xfId="3026"/>
    <cellStyle name="40% - Accent1 5 3 6" xfId="3027"/>
    <cellStyle name="40% - Accent1 5 4" xfId="3028"/>
    <cellStyle name="40% - Accent1 5 4 2" xfId="3029"/>
    <cellStyle name="40% - Accent1 5 4 2 2" xfId="3030"/>
    <cellStyle name="40% - Accent1 5 4 3" xfId="3031"/>
    <cellStyle name="40% - Accent1 5 4 4" xfId="3032"/>
    <cellStyle name="40% - Accent1 5 4 5" xfId="3033"/>
    <cellStyle name="40% - Accent1 5 5" xfId="3034"/>
    <cellStyle name="40% - Accent1 5 5 2" xfId="3035"/>
    <cellStyle name="40% - Accent1 5 5 3" xfId="3036"/>
    <cellStyle name="40% - Accent1 5 5 4" xfId="3037"/>
    <cellStyle name="40% - Accent1 5 6" xfId="3038"/>
    <cellStyle name="40% - Accent1 5 6 2" xfId="3039"/>
    <cellStyle name="40% - Accent1 5 7" xfId="3040"/>
    <cellStyle name="40% - Accent1 5 8" xfId="3041"/>
    <cellStyle name="40% - Accent1 5 9" xfId="3042"/>
    <cellStyle name="40% - Accent1 6" xfId="3043"/>
    <cellStyle name="40% - Accent1 6 10" xfId="3044"/>
    <cellStyle name="40% - Accent1 6 2" xfId="3045"/>
    <cellStyle name="40% - Accent1 6 2 2" xfId="3046"/>
    <cellStyle name="40% - Accent1 6 2 2 2" xfId="3047"/>
    <cellStyle name="40% - Accent1 6 2 2 2 2" xfId="3048"/>
    <cellStyle name="40% - Accent1 6 2 2 2 3" xfId="3049"/>
    <cellStyle name="40% - Accent1 6 2 2 3" xfId="3050"/>
    <cellStyle name="40% - Accent1 6 2 2 4" xfId="3051"/>
    <cellStyle name="40% - Accent1 6 2 2 5" xfId="3052"/>
    <cellStyle name="40% - Accent1 6 2 2 6" xfId="3053"/>
    <cellStyle name="40% - Accent1 6 2 3" xfId="3054"/>
    <cellStyle name="40% - Accent1 6 2 3 2" xfId="3055"/>
    <cellStyle name="40% - Accent1 6 2 3 2 2" xfId="3056"/>
    <cellStyle name="40% - Accent1 6 2 3 3" xfId="3057"/>
    <cellStyle name="40% - Accent1 6 2 3 4" xfId="3058"/>
    <cellStyle name="40% - Accent1 6 2 3 5" xfId="3059"/>
    <cellStyle name="40% - Accent1 6 2 4" xfId="3060"/>
    <cellStyle name="40% - Accent1 6 2 4 2" xfId="3061"/>
    <cellStyle name="40% - Accent1 6 2 4 3" xfId="3062"/>
    <cellStyle name="40% - Accent1 6 2 4 4" xfId="3063"/>
    <cellStyle name="40% - Accent1 6 2 5" xfId="3064"/>
    <cellStyle name="40% - Accent1 6 2 5 2" xfId="3065"/>
    <cellStyle name="40% - Accent1 6 2 6" xfId="3066"/>
    <cellStyle name="40% - Accent1 6 2 7" xfId="3067"/>
    <cellStyle name="40% - Accent1 6 2 8" xfId="3068"/>
    <cellStyle name="40% - Accent1 6 2 9" xfId="3069"/>
    <cellStyle name="40% - Accent1 6 3" xfId="3070"/>
    <cellStyle name="40% - Accent1 6 3 2" xfId="3071"/>
    <cellStyle name="40% - Accent1 6 3 2 2" xfId="3072"/>
    <cellStyle name="40% - Accent1 6 3 2 3" xfId="3073"/>
    <cellStyle name="40% - Accent1 6 3 3" xfId="3074"/>
    <cellStyle name="40% - Accent1 6 3 4" xfId="3075"/>
    <cellStyle name="40% - Accent1 6 3 5" xfId="3076"/>
    <cellStyle name="40% - Accent1 6 3 6" xfId="3077"/>
    <cellStyle name="40% - Accent1 6 4" xfId="3078"/>
    <cellStyle name="40% - Accent1 6 4 2" xfId="3079"/>
    <cellStyle name="40% - Accent1 6 4 2 2" xfId="3080"/>
    <cellStyle name="40% - Accent1 6 4 3" xfId="3081"/>
    <cellStyle name="40% - Accent1 6 4 4" xfId="3082"/>
    <cellStyle name="40% - Accent1 6 4 5" xfId="3083"/>
    <cellStyle name="40% - Accent1 6 5" xfId="3084"/>
    <cellStyle name="40% - Accent1 6 5 2" xfId="3085"/>
    <cellStyle name="40% - Accent1 6 5 3" xfId="3086"/>
    <cellStyle name="40% - Accent1 6 5 4" xfId="3087"/>
    <cellStyle name="40% - Accent1 6 6" xfId="3088"/>
    <cellStyle name="40% - Accent1 6 6 2" xfId="3089"/>
    <cellStyle name="40% - Accent1 6 7" xfId="3090"/>
    <cellStyle name="40% - Accent1 6 8" xfId="3091"/>
    <cellStyle name="40% - Accent1 6 9" xfId="3092"/>
    <cellStyle name="40% - Accent1 7" xfId="3093"/>
    <cellStyle name="40% - Accent1 7 2" xfId="3094"/>
    <cellStyle name="40% - Accent1 7 2 2" xfId="3095"/>
    <cellStyle name="40% - Accent1 7 2 2 2" xfId="3096"/>
    <cellStyle name="40% - Accent1 7 2 2 3" xfId="3097"/>
    <cellStyle name="40% - Accent1 7 2 3" xfId="3098"/>
    <cellStyle name="40% - Accent1 7 2 4" xfId="3099"/>
    <cellStyle name="40% - Accent1 7 2 5" xfId="3100"/>
    <cellStyle name="40% - Accent1 7 2 6" xfId="3101"/>
    <cellStyle name="40% - Accent1 7 3" xfId="3102"/>
    <cellStyle name="40% - Accent1 7 3 2" xfId="3103"/>
    <cellStyle name="40% - Accent1 7 3 2 2" xfId="3104"/>
    <cellStyle name="40% - Accent1 7 3 3" xfId="3105"/>
    <cellStyle name="40% - Accent1 7 3 4" xfId="3106"/>
    <cellStyle name="40% - Accent1 7 3 5" xfId="3107"/>
    <cellStyle name="40% - Accent1 7 4" xfId="3108"/>
    <cellStyle name="40% - Accent1 7 4 2" xfId="3109"/>
    <cellStyle name="40% - Accent1 7 4 3" xfId="3110"/>
    <cellStyle name="40% - Accent1 7 4 4" xfId="3111"/>
    <cellStyle name="40% - Accent1 7 5" xfId="3112"/>
    <cellStyle name="40% - Accent1 7 5 2" xfId="3113"/>
    <cellStyle name="40% - Accent1 7 6" xfId="3114"/>
    <cellStyle name="40% - Accent1 7 7" xfId="3115"/>
    <cellStyle name="40% - Accent1 7 8" xfId="3116"/>
    <cellStyle name="40% - Accent1 7 9" xfId="3117"/>
    <cellStyle name="40% - Accent1 8" xfId="3118"/>
    <cellStyle name="40% - Accent1 8 2" xfId="3119"/>
    <cellStyle name="40% - Accent1 8 2 2" xfId="3120"/>
    <cellStyle name="40% - Accent1 8 2 2 2" xfId="3121"/>
    <cellStyle name="40% - Accent1 8 2 2 3" xfId="3122"/>
    <cellStyle name="40% - Accent1 8 2 3" xfId="3123"/>
    <cellStyle name="40% - Accent1 8 2 4" xfId="3124"/>
    <cellStyle name="40% - Accent1 8 2 5" xfId="3125"/>
    <cellStyle name="40% - Accent1 8 2 6" xfId="3126"/>
    <cellStyle name="40% - Accent1 8 3" xfId="3127"/>
    <cellStyle name="40% - Accent1 8 3 2" xfId="3128"/>
    <cellStyle name="40% - Accent1 8 3 2 2" xfId="3129"/>
    <cellStyle name="40% - Accent1 8 3 3" xfId="3130"/>
    <cellStyle name="40% - Accent1 8 3 4" xfId="3131"/>
    <cellStyle name="40% - Accent1 8 3 5" xfId="3132"/>
    <cellStyle name="40% - Accent1 8 4" xfId="3133"/>
    <cellStyle name="40% - Accent1 8 4 2" xfId="3134"/>
    <cellStyle name="40% - Accent1 8 4 3" xfId="3135"/>
    <cellStyle name="40% - Accent1 8 4 4" xfId="3136"/>
    <cellStyle name="40% - Accent1 8 5" xfId="3137"/>
    <cellStyle name="40% - Accent1 8 5 2" xfId="3138"/>
    <cellStyle name="40% - Accent1 8 6" xfId="3139"/>
    <cellStyle name="40% - Accent1 8 7" xfId="3140"/>
    <cellStyle name="40% - Accent1 8 8" xfId="3141"/>
    <cellStyle name="40% - Accent1 8 9" xfId="3142"/>
    <cellStyle name="40% - Accent1 9" xfId="3143"/>
    <cellStyle name="40% - Accent1 9 2" xfId="3144"/>
    <cellStyle name="40% - Accent1 9 2 2" xfId="3145"/>
    <cellStyle name="40% - Accent1 9 2 2 2" xfId="3146"/>
    <cellStyle name="40% - Accent1 9 2 3" xfId="3147"/>
    <cellStyle name="40% - Accent1 9 2 4" xfId="3148"/>
    <cellStyle name="40% - Accent1 9 2 5" xfId="3149"/>
    <cellStyle name="40% - Accent1 9 3" xfId="3150"/>
    <cellStyle name="40% - Accent1 9 3 2" xfId="3151"/>
    <cellStyle name="40% - Accent1 9 3 3" xfId="3152"/>
    <cellStyle name="40% - Accent1 9 3 4" xfId="3153"/>
    <cellStyle name="40% - Accent1 9 4" xfId="3154"/>
    <cellStyle name="40% - Accent1 9 4 2" xfId="3155"/>
    <cellStyle name="40% - Accent1 9 5" xfId="3156"/>
    <cellStyle name="40% - Accent1 9 6" xfId="3157"/>
    <cellStyle name="40% - Accent1 9 7" xfId="3158"/>
    <cellStyle name="40% - Accent1 9 8" xfId="3159"/>
    <cellStyle name="40% - Accent2 10" xfId="3160"/>
    <cellStyle name="40% - Accent2 10 2" xfId="3161"/>
    <cellStyle name="40% - Accent2 10 2 2" xfId="3162"/>
    <cellStyle name="40% - Accent2 10 2 2 2" xfId="3163"/>
    <cellStyle name="40% - Accent2 10 2 3" xfId="3164"/>
    <cellStyle name="40% - Accent2 10 2 4" xfId="3165"/>
    <cellStyle name="40% - Accent2 10 2 5" xfId="3166"/>
    <cellStyle name="40% - Accent2 10 3" xfId="3167"/>
    <cellStyle name="40% - Accent2 10 3 2" xfId="3168"/>
    <cellStyle name="40% - Accent2 10 3 3" xfId="3169"/>
    <cellStyle name="40% - Accent2 10 3 4" xfId="3170"/>
    <cellStyle name="40% - Accent2 10 4" xfId="3171"/>
    <cellStyle name="40% - Accent2 10 4 2" xfId="3172"/>
    <cellStyle name="40% - Accent2 10 5" xfId="3173"/>
    <cellStyle name="40% - Accent2 10 6" xfId="3174"/>
    <cellStyle name="40% - Accent2 10 7" xfId="3175"/>
    <cellStyle name="40% - Accent2 10 8" xfId="3176"/>
    <cellStyle name="40% - Accent2 11" xfId="3177"/>
    <cellStyle name="40% - Accent2 11 2" xfId="3178"/>
    <cellStyle name="40% - Accent2 11 2 2" xfId="3179"/>
    <cellStyle name="40% - Accent2 11 2 2 2" xfId="3180"/>
    <cellStyle name="40% - Accent2 11 2 3" xfId="3181"/>
    <cellStyle name="40% - Accent2 11 2 4" xfId="3182"/>
    <cellStyle name="40% - Accent2 11 2 5" xfId="3183"/>
    <cellStyle name="40% - Accent2 11 3" xfId="3184"/>
    <cellStyle name="40% - Accent2 11 3 2" xfId="3185"/>
    <cellStyle name="40% - Accent2 11 3 3" xfId="3186"/>
    <cellStyle name="40% - Accent2 11 3 4" xfId="3187"/>
    <cellStyle name="40% - Accent2 11 4" xfId="3188"/>
    <cellStyle name="40% - Accent2 11 4 2" xfId="3189"/>
    <cellStyle name="40% - Accent2 11 5" xfId="3190"/>
    <cellStyle name="40% - Accent2 11 6" xfId="3191"/>
    <cellStyle name="40% - Accent2 11 7" xfId="3192"/>
    <cellStyle name="40% - Accent2 11 8" xfId="3193"/>
    <cellStyle name="40% - Accent2 12" xfId="3194"/>
    <cellStyle name="40% - Accent2 12 2" xfId="3195"/>
    <cellStyle name="40% - Accent2 12 2 2" xfId="3196"/>
    <cellStyle name="40% - Accent2 12 2 2 2" xfId="3197"/>
    <cellStyle name="40% - Accent2 12 2 3" xfId="3198"/>
    <cellStyle name="40% - Accent2 12 2 4" xfId="3199"/>
    <cellStyle name="40% - Accent2 12 2 5" xfId="3200"/>
    <cellStyle name="40% - Accent2 12 3" xfId="3201"/>
    <cellStyle name="40% - Accent2 12 3 2" xfId="3202"/>
    <cellStyle name="40% - Accent2 12 3 3" xfId="3203"/>
    <cellStyle name="40% - Accent2 12 3 4" xfId="3204"/>
    <cellStyle name="40% - Accent2 12 4" xfId="3205"/>
    <cellStyle name="40% - Accent2 12 4 2" xfId="3206"/>
    <cellStyle name="40% - Accent2 12 5" xfId="3207"/>
    <cellStyle name="40% - Accent2 12 6" xfId="3208"/>
    <cellStyle name="40% - Accent2 12 7" xfId="3209"/>
    <cellStyle name="40% - Accent2 12 8" xfId="3210"/>
    <cellStyle name="40% - Accent2 13" xfId="3211"/>
    <cellStyle name="40% - Accent2 13 2" xfId="3212"/>
    <cellStyle name="40% - Accent2 13 2 2" xfId="3213"/>
    <cellStyle name="40% - Accent2 13 2 3" xfId="3214"/>
    <cellStyle name="40% - Accent2 13 2 4" xfId="3215"/>
    <cellStyle name="40% - Accent2 13 3" xfId="3216"/>
    <cellStyle name="40% - Accent2 13 3 2" xfId="3217"/>
    <cellStyle name="40% - Accent2 13 4" xfId="3218"/>
    <cellStyle name="40% - Accent2 13 5" xfId="3219"/>
    <cellStyle name="40% - Accent2 13 6" xfId="3220"/>
    <cellStyle name="40% - Accent2 14" xfId="3221"/>
    <cellStyle name="40% - Accent2 14 2" xfId="3222"/>
    <cellStyle name="40% - Accent2 14 2 2" xfId="3223"/>
    <cellStyle name="40% - Accent2 14 3" xfId="3224"/>
    <cellStyle name="40% - Accent2 14 4" xfId="3225"/>
    <cellStyle name="40% - Accent2 14 5" xfId="3226"/>
    <cellStyle name="40% - Accent2 15" xfId="3227"/>
    <cellStyle name="40% - Accent2 15 2" xfId="3228"/>
    <cellStyle name="40% - Accent2 15 2 2" xfId="3229"/>
    <cellStyle name="40% - Accent2 15 3" xfId="3230"/>
    <cellStyle name="40% - Accent2 15 4" xfId="3231"/>
    <cellStyle name="40% - Accent2 15 5" xfId="3232"/>
    <cellStyle name="40% - Accent2 16" xfId="3233"/>
    <cellStyle name="40% - Accent2 16 2" xfId="3234"/>
    <cellStyle name="40% - Accent2 17" xfId="3235"/>
    <cellStyle name="40% - Accent2 18" xfId="3236"/>
    <cellStyle name="40% - Accent2 19" xfId="3237"/>
    <cellStyle name="40% - Accent2 2" xfId="3238"/>
    <cellStyle name="40% - Accent2 2 10" xfId="3239"/>
    <cellStyle name="40% - Accent2 2 11" xfId="3240"/>
    <cellStyle name="40% - Accent2 2 2" xfId="3241"/>
    <cellStyle name="40% - Accent2 2 2 10" xfId="3242"/>
    <cellStyle name="40% - Accent2 2 2 2" xfId="3243"/>
    <cellStyle name="40% - Accent2 2 2 2 2" xfId="3244"/>
    <cellStyle name="40% - Accent2 2 2 2 2 2" xfId="3245"/>
    <cellStyle name="40% - Accent2 2 2 2 2 2 2" xfId="3246"/>
    <cellStyle name="40% - Accent2 2 2 2 2 2 3" xfId="3247"/>
    <cellStyle name="40% - Accent2 2 2 2 2 3" xfId="3248"/>
    <cellStyle name="40% - Accent2 2 2 2 2 4" xfId="3249"/>
    <cellStyle name="40% - Accent2 2 2 2 2 5" xfId="3250"/>
    <cellStyle name="40% - Accent2 2 2 2 2 6" xfId="3251"/>
    <cellStyle name="40% - Accent2 2 2 2 3" xfId="3252"/>
    <cellStyle name="40% - Accent2 2 2 2 3 2" xfId="3253"/>
    <cellStyle name="40% - Accent2 2 2 2 3 2 2" xfId="3254"/>
    <cellStyle name="40% - Accent2 2 2 2 3 3" xfId="3255"/>
    <cellStyle name="40% - Accent2 2 2 2 3 4" xfId="3256"/>
    <cellStyle name="40% - Accent2 2 2 2 3 5" xfId="3257"/>
    <cellStyle name="40% - Accent2 2 2 2 4" xfId="3258"/>
    <cellStyle name="40% - Accent2 2 2 2 4 2" xfId="3259"/>
    <cellStyle name="40% - Accent2 2 2 2 4 3" xfId="3260"/>
    <cellStyle name="40% - Accent2 2 2 2 4 4" xfId="3261"/>
    <cellStyle name="40% - Accent2 2 2 2 5" xfId="3262"/>
    <cellStyle name="40% - Accent2 2 2 2 5 2" xfId="3263"/>
    <cellStyle name="40% - Accent2 2 2 2 6" xfId="3264"/>
    <cellStyle name="40% - Accent2 2 2 2 7" xfId="3265"/>
    <cellStyle name="40% - Accent2 2 2 2 8" xfId="3266"/>
    <cellStyle name="40% - Accent2 2 2 2 9" xfId="3267"/>
    <cellStyle name="40% - Accent2 2 2 3" xfId="3268"/>
    <cellStyle name="40% - Accent2 2 2 3 2" xfId="3269"/>
    <cellStyle name="40% - Accent2 2 2 3 2 2" xfId="3270"/>
    <cellStyle name="40% - Accent2 2 2 3 2 3" xfId="3271"/>
    <cellStyle name="40% - Accent2 2 2 3 3" xfId="3272"/>
    <cellStyle name="40% - Accent2 2 2 3 4" xfId="3273"/>
    <cellStyle name="40% - Accent2 2 2 3 5" xfId="3274"/>
    <cellStyle name="40% - Accent2 2 2 3 6" xfId="3275"/>
    <cellStyle name="40% - Accent2 2 2 4" xfId="3276"/>
    <cellStyle name="40% - Accent2 2 2 4 2" xfId="3277"/>
    <cellStyle name="40% - Accent2 2 2 4 2 2" xfId="3278"/>
    <cellStyle name="40% - Accent2 2 2 4 3" xfId="3279"/>
    <cellStyle name="40% - Accent2 2 2 4 4" xfId="3280"/>
    <cellStyle name="40% - Accent2 2 2 4 5" xfId="3281"/>
    <cellStyle name="40% - Accent2 2 2 5" xfId="3282"/>
    <cellStyle name="40% - Accent2 2 2 5 2" xfId="3283"/>
    <cellStyle name="40% - Accent2 2 2 5 3" xfId="3284"/>
    <cellStyle name="40% - Accent2 2 2 5 4" xfId="3285"/>
    <cellStyle name="40% - Accent2 2 2 6" xfId="3286"/>
    <cellStyle name="40% - Accent2 2 2 6 2" xfId="3287"/>
    <cellStyle name="40% - Accent2 2 2 7" xfId="3288"/>
    <cellStyle name="40% - Accent2 2 2 8" xfId="3289"/>
    <cellStyle name="40% - Accent2 2 2 9" xfId="3290"/>
    <cellStyle name="40% - Accent2 2 3" xfId="3291"/>
    <cellStyle name="40% - Accent2 2 3 2" xfId="3292"/>
    <cellStyle name="40% - Accent2 2 3 2 2" xfId="3293"/>
    <cellStyle name="40% - Accent2 2 3 2 2 2" xfId="3294"/>
    <cellStyle name="40% - Accent2 2 3 2 2 3" xfId="3295"/>
    <cellStyle name="40% - Accent2 2 3 2 3" xfId="3296"/>
    <cellStyle name="40% - Accent2 2 3 2 4" xfId="3297"/>
    <cellStyle name="40% - Accent2 2 3 2 5" xfId="3298"/>
    <cellStyle name="40% - Accent2 2 3 2 6" xfId="3299"/>
    <cellStyle name="40% - Accent2 2 3 3" xfId="3300"/>
    <cellStyle name="40% - Accent2 2 3 3 2" xfId="3301"/>
    <cellStyle name="40% - Accent2 2 3 3 2 2" xfId="3302"/>
    <cellStyle name="40% - Accent2 2 3 3 3" xfId="3303"/>
    <cellStyle name="40% - Accent2 2 3 3 4" xfId="3304"/>
    <cellStyle name="40% - Accent2 2 3 3 5" xfId="3305"/>
    <cellStyle name="40% - Accent2 2 3 4" xfId="3306"/>
    <cellStyle name="40% - Accent2 2 3 4 2" xfId="3307"/>
    <cellStyle name="40% - Accent2 2 3 4 3" xfId="3308"/>
    <cellStyle name="40% - Accent2 2 3 4 4" xfId="3309"/>
    <cellStyle name="40% - Accent2 2 3 5" xfId="3310"/>
    <cellStyle name="40% - Accent2 2 3 5 2" xfId="3311"/>
    <cellStyle name="40% - Accent2 2 3 6" xfId="3312"/>
    <cellStyle name="40% - Accent2 2 3 7" xfId="3313"/>
    <cellStyle name="40% - Accent2 2 3 8" xfId="3314"/>
    <cellStyle name="40% - Accent2 2 3 9" xfId="3315"/>
    <cellStyle name="40% - Accent2 2 4" xfId="3316"/>
    <cellStyle name="40% - Accent2 2 4 2" xfId="3317"/>
    <cellStyle name="40% - Accent2 2 4 2 2" xfId="3318"/>
    <cellStyle name="40% - Accent2 2 4 2 3" xfId="3319"/>
    <cellStyle name="40% - Accent2 2 4 3" xfId="3320"/>
    <cellStyle name="40% - Accent2 2 4 4" xfId="3321"/>
    <cellStyle name="40% - Accent2 2 4 5" xfId="3322"/>
    <cellStyle name="40% - Accent2 2 4 6" xfId="3323"/>
    <cellStyle name="40% - Accent2 2 5" xfId="3324"/>
    <cellStyle name="40% - Accent2 2 5 2" xfId="3325"/>
    <cellStyle name="40% - Accent2 2 5 2 2" xfId="3326"/>
    <cellStyle name="40% - Accent2 2 5 3" xfId="3327"/>
    <cellStyle name="40% - Accent2 2 5 4" xfId="3328"/>
    <cellStyle name="40% - Accent2 2 5 5" xfId="3329"/>
    <cellStyle name="40% - Accent2 2 6" xfId="3330"/>
    <cellStyle name="40% - Accent2 2 6 2" xfId="3331"/>
    <cellStyle name="40% - Accent2 2 6 2 2" xfId="3332"/>
    <cellStyle name="40% - Accent2 2 6 3" xfId="3333"/>
    <cellStyle name="40% - Accent2 2 6 4" xfId="3334"/>
    <cellStyle name="40% - Accent2 2 6 5" xfId="3335"/>
    <cellStyle name="40% - Accent2 2 7" xfId="3336"/>
    <cellStyle name="40% - Accent2 2 7 2" xfId="3337"/>
    <cellStyle name="40% - Accent2 2 8" xfId="3338"/>
    <cellStyle name="40% - Accent2 2 9" xfId="3339"/>
    <cellStyle name="40% - Accent2 3" xfId="3340"/>
    <cellStyle name="40% - Accent2 3 10" xfId="3341"/>
    <cellStyle name="40% - Accent2 3 2" xfId="3342"/>
    <cellStyle name="40% - Accent2 3 2 2" xfId="3343"/>
    <cellStyle name="40% - Accent2 3 2 2 2" xfId="3344"/>
    <cellStyle name="40% - Accent2 3 2 2 2 2" xfId="3345"/>
    <cellStyle name="40% - Accent2 3 2 2 2 3" xfId="3346"/>
    <cellStyle name="40% - Accent2 3 2 2 3" xfId="3347"/>
    <cellStyle name="40% - Accent2 3 2 2 4" xfId="3348"/>
    <cellStyle name="40% - Accent2 3 2 2 5" xfId="3349"/>
    <cellStyle name="40% - Accent2 3 2 2 6" xfId="3350"/>
    <cellStyle name="40% - Accent2 3 2 3" xfId="3351"/>
    <cellStyle name="40% - Accent2 3 2 3 2" xfId="3352"/>
    <cellStyle name="40% - Accent2 3 2 3 2 2" xfId="3353"/>
    <cellStyle name="40% - Accent2 3 2 3 3" xfId="3354"/>
    <cellStyle name="40% - Accent2 3 2 3 4" xfId="3355"/>
    <cellStyle name="40% - Accent2 3 2 3 5" xfId="3356"/>
    <cellStyle name="40% - Accent2 3 2 4" xfId="3357"/>
    <cellStyle name="40% - Accent2 3 2 4 2" xfId="3358"/>
    <cellStyle name="40% - Accent2 3 2 4 3" xfId="3359"/>
    <cellStyle name="40% - Accent2 3 2 4 4" xfId="3360"/>
    <cellStyle name="40% - Accent2 3 2 5" xfId="3361"/>
    <cellStyle name="40% - Accent2 3 2 5 2" xfId="3362"/>
    <cellStyle name="40% - Accent2 3 2 6" xfId="3363"/>
    <cellStyle name="40% - Accent2 3 2 7" xfId="3364"/>
    <cellStyle name="40% - Accent2 3 2 8" xfId="3365"/>
    <cellStyle name="40% - Accent2 3 2 9" xfId="3366"/>
    <cellStyle name="40% - Accent2 3 3" xfId="3367"/>
    <cellStyle name="40% - Accent2 3 3 2" xfId="3368"/>
    <cellStyle name="40% - Accent2 3 3 2 2" xfId="3369"/>
    <cellStyle name="40% - Accent2 3 3 2 3" xfId="3370"/>
    <cellStyle name="40% - Accent2 3 3 3" xfId="3371"/>
    <cellStyle name="40% - Accent2 3 3 4" xfId="3372"/>
    <cellStyle name="40% - Accent2 3 3 5" xfId="3373"/>
    <cellStyle name="40% - Accent2 3 3 6" xfId="3374"/>
    <cellStyle name="40% - Accent2 3 4" xfId="3375"/>
    <cellStyle name="40% - Accent2 3 4 2" xfId="3376"/>
    <cellStyle name="40% - Accent2 3 4 2 2" xfId="3377"/>
    <cellStyle name="40% - Accent2 3 4 3" xfId="3378"/>
    <cellStyle name="40% - Accent2 3 4 4" xfId="3379"/>
    <cellStyle name="40% - Accent2 3 4 5" xfId="3380"/>
    <cellStyle name="40% - Accent2 3 5" xfId="3381"/>
    <cellStyle name="40% - Accent2 3 5 2" xfId="3382"/>
    <cellStyle name="40% - Accent2 3 5 2 2" xfId="3383"/>
    <cellStyle name="40% - Accent2 3 5 3" xfId="3384"/>
    <cellStyle name="40% - Accent2 3 5 4" xfId="3385"/>
    <cellStyle name="40% - Accent2 3 5 5" xfId="3386"/>
    <cellStyle name="40% - Accent2 3 6" xfId="3387"/>
    <cellStyle name="40% - Accent2 3 6 2" xfId="3388"/>
    <cellStyle name="40% - Accent2 3 7" xfId="3389"/>
    <cellStyle name="40% - Accent2 3 8" xfId="3390"/>
    <cellStyle name="40% - Accent2 3 9" xfId="3391"/>
    <cellStyle name="40% - Accent2 4" xfId="3392"/>
    <cellStyle name="40% - Accent2 4 10" xfId="3393"/>
    <cellStyle name="40% - Accent2 4 2" xfId="3394"/>
    <cellStyle name="40% - Accent2 4 2 2" xfId="3395"/>
    <cellStyle name="40% - Accent2 4 2 2 2" xfId="3396"/>
    <cellStyle name="40% - Accent2 4 2 2 2 2" xfId="3397"/>
    <cellStyle name="40% - Accent2 4 2 2 2 3" xfId="3398"/>
    <cellStyle name="40% - Accent2 4 2 2 3" xfId="3399"/>
    <cellStyle name="40% - Accent2 4 2 2 4" xfId="3400"/>
    <cellStyle name="40% - Accent2 4 2 2 5" xfId="3401"/>
    <cellStyle name="40% - Accent2 4 2 2 6" xfId="3402"/>
    <cellStyle name="40% - Accent2 4 2 3" xfId="3403"/>
    <cellStyle name="40% - Accent2 4 2 3 2" xfId="3404"/>
    <cellStyle name="40% - Accent2 4 2 3 2 2" xfId="3405"/>
    <cellStyle name="40% - Accent2 4 2 3 3" xfId="3406"/>
    <cellStyle name="40% - Accent2 4 2 3 4" xfId="3407"/>
    <cellStyle name="40% - Accent2 4 2 3 5" xfId="3408"/>
    <cellStyle name="40% - Accent2 4 2 4" xfId="3409"/>
    <cellStyle name="40% - Accent2 4 2 4 2" xfId="3410"/>
    <cellStyle name="40% - Accent2 4 2 4 3" xfId="3411"/>
    <cellStyle name="40% - Accent2 4 2 4 4" xfId="3412"/>
    <cellStyle name="40% - Accent2 4 2 5" xfId="3413"/>
    <cellStyle name="40% - Accent2 4 2 5 2" xfId="3414"/>
    <cellStyle name="40% - Accent2 4 2 6" xfId="3415"/>
    <cellStyle name="40% - Accent2 4 2 7" xfId="3416"/>
    <cellStyle name="40% - Accent2 4 2 8" xfId="3417"/>
    <cellStyle name="40% - Accent2 4 2 9" xfId="3418"/>
    <cellStyle name="40% - Accent2 4 3" xfId="3419"/>
    <cellStyle name="40% - Accent2 4 3 2" xfId="3420"/>
    <cellStyle name="40% - Accent2 4 3 2 2" xfId="3421"/>
    <cellStyle name="40% - Accent2 4 3 2 3" xfId="3422"/>
    <cellStyle name="40% - Accent2 4 3 3" xfId="3423"/>
    <cellStyle name="40% - Accent2 4 3 4" xfId="3424"/>
    <cellStyle name="40% - Accent2 4 3 5" xfId="3425"/>
    <cellStyle name="40% - Accent2 4 3 6" xfId="3426"/>
    <cellStyle name="40% - Accent2 4 4" xfId="3427"/>
    <cellStyle name="40% - Accent2 4 4 2" xfId="3428"/>
    <cellStyle name="40% - Accent2 4 4 2 2" xfId="3429"/>
    <cellStyle name="40% - Accent2 4 4 3" xfId="3430"/>
    <cellStyle name="40% - Accent2 4 4 4" xfId="3431"/>
    <cellStyle name="40% - Accent2 4 4 5" xfId="3432"/>
    <cellStyle name="40% - Accent2 4 5" xfId="3433"/>
    <cellStyle name="40% - Accent2 4 5 2" xfId="3434"/>
    <cellStyle name="40% - Accent2 4 5 2 2" xfId="3435"/>
    <cellStyle name="40% - Accent2 4 5 3" xfId="3436"/>
    <cellStyle name="40% - Accent2 4 5 4" xfId="3437"/>
    <cellStyle name="40% - Accent2 4 5 5" xfId="3438"/>
    <cellStyle name="40% - Accent2 4 6" xfId="3439"/>
    <cellStyle name="40% - Accent2 4 6 2" xfId="3440"/>
    <cellStyle name="40% - Accent2 4 7" xfId="3441"/>
    <cellStyle name="40% - Accent2 4 8" xfId="3442"/>
    <cellStyle name="40% - Accent2 4 9" xfId="3443"/>
    <cellStyle name="40% - Accent2 5" xfId="3444"/>
    <cellStyle name="40% - Accent2 5 10" xfId="3445"/>
    <cellStyle name="40% - Accent2 5 2" xfId="3446"/>
    <cellStyle name="40% - Accent2 5 2 2" xfId="3447"/>
    <cellStyle name="40% - Accent2 5 2 2 2" xfId="3448"/>
    <cellStyle name="40% - Accent2 5 2 2 2 2" xfId="3449"/>
    <cellStyle name="40% - Accent2 5 2 2 2 3" xfId="3450"/>
    <cellStyle name="40% - Accent2 5 2 2 3" xfId="3451"/>
    <cellStyle name="40% - Accent2 5 2 2 4" xfId="3452"/>
    <cellStyle name="40% - Accent2 5 2 2 5" xfId="3453"/>
    <cellStyle name="40% - Accent2 5 2 2 6" xfId="3454"/>
    <cellStyle name="40% - Accent2 5 2 3" xfId="3455"/>
    <cellStyle name="40% - Accent2 5 2 3 2" xfId="3456"/>
    <cellStyle name="40% - Accent2 5 2 3 2 2" xfId="3457"/>
    <cellStyle name="40% - Accent2 5 2 3 3" xfId="3458"/>
    <cellStyle name="40% - Accent2 5 2 3 4" xfId="3459"/>
    <cellStyle name="40% - Accent2 5 2 3 5" xfId="3460"/>
    <cellStyle name="40% - Accent2 5 2 4" xfId="3461"/>
    <cellStyle name="40% - Accent2 5 2 4 2" xfId="3462"/>
    <cellStyle name="40% - Accent2 5 2 4 3" xfId="3463"/>
    <cellStyle name="40% - Accent2 5 2 4 4" xfId="3464"/>
    <cellStyle name="40% - Accent2 5 2 5" xfId="3465"/>
    <cellStyle name="40% - Accent2 5 2 5 2" xfId="3466"/>
    <cellStyle name="40% - Accent2 5 2 6" xfId="3467"/>
    <cellStyle name="40% - Accent2 5 2 7" xfId="3468"/>
    <cellStyle name="40% - Accent2 5 2 8" xfId="3469"/>
    <cellStyle name="40% - Accent2 5 2 9" xfId="3470"/>
    <cellStyle name="40% - Accent2 5 3" xfId="3471"/>
    <cellStyle name="40% - Accent2 5 3 2" xfId="3472"/>
    <cellStyle name="40% - Accent2 5 3 2 2" xfId="3473"/>
    <cellStyle name="40% - Accent2 5 3 2 3" xfId="3474"/>
    <cellStyle name="40% - Accent2 5 3 3" xfId="3475"/>
    <cellStyle name="40% - Accent2 5 3 4" xfId="3476"/>
    <cellStyle name="40% - Accent2 5 3 5" xfId="3477"/>
    <cellStyle name="40% - Accent2 5 3 6" xfId="3478"/>
    <cellStyle name="40% - Accent2 5 4" xfId="3479"/>
    <cellStyle name="40% - Accent2 5 4 2" xfId="3480"/>
    <cellStyle name="40% - Accent2 5 4 2 2" xfId="3481"/>
    <cellStyle name="40% - Accent2 5 4 3" xfId="3482"/>
    <cellStyle name="40% - Accent2 5 4 4" xfId="3483"/>
    <cellStyle name="40% - Accent2 5 4 5" xfId="3484"/>
    <cellStyle name="40% - Accent2 5 5" xfId="3485"/>
    <cellStyle name="40% - Accent2 5 5 2" xfId="3486"/>
    <cellStyle name="40% - Accent2 5 5 3" xfId="3487"/>
    <cellStyle name="40% - Accent2 5 5 4" xfId="3488"/>
    <cellStyle name="40% - Accent2 5 6" xfId="3489"/>
    <cellStyle name="40% - Accent2 5 6 2" xfId="3490"/>
    <cellStyle name="40% - Accent2 5 7" xfId="3491"/>
    <cellStyle name="40% - Accent2 5 8" xfId="3492"/>
    <cellStyle name="40% - Accent2 5 9" xfId="3493"/>
    <cellStyle name="40% - Accent2 6" xfId="3494"/>
    <cellStyle name="40% - Accent2 6 10" xfId="3495"/>
    <cellStyle name="40% - Accent2 6 2" xfId="3496"/>
    <cellStyle name="40% - Accent2 6 2 2" xfId="3497"/>
    <cellStyle name="40% - Accent2 6 2 2 2" xfId="3498"/>
    <cellStyle name="40% - Accent2 6 2 2 2 2" xfId="3499"/>
    <cellStyle name="40% - Accent2 6 2 2 2 3" xfId="3500"/>
    <cellStyle name="40% - Accent2 6 2 2 3" xfId="3501"/>
    <cellStyle name="40% - Accent2 6 2 2 4" xfId="3502"/>
    <cellStyle name="40% - Accent2 6 2 2 5" xfId="3503"/>
    <cellStyle name="40% - Accent2 6 2 2 6" xfId="3504"/>
    <cellStyle name="40% - Accent2 6 2 3" xfId="3505"/>
    <cellStyle name="40% - Accent2 6 2 3 2" xfId="3506"/>
    <cellStyle name="40% - Accent2 6 2 3 2 2" xfId="3507"/>
    <cellStyle name="40% - Accent2 6 2 3 3" xfId="3508"/>
    <cellStyle name="40% - Accent2 6 2 3 4" xfId="3509"/>
    <cellStyle name="40% - Accent2 6 2 3 5" xfId="3510"/>
    <cellStyle name="40% - Accent2 6 2 4" xfId="3511"/>
    <cellStyle name="40% - Accent2 6 2 4 2" xfId="3512"/>
    <cellStyle name="40% - Accent2 6 2 4 3" xfId="3513"/>
    <cellStyle name="40% - Accent2 6 2 4 4" xfId="3514"/>
    <cellStyle name="40% - Accent2 6 2 5" xfId="3515"/>
    <cellStyle name="40% - Accent2 6 2 5 2" xfId="3516"/>
    <cellStyle name="40% - Accent2 6 2 6" xfId="3517"/>
    <cellStyle name="40% - Accent2 6 2 7" xfId="3518"/>
    <cellStyle name="40% - Accent2 6 2 8" xfId="3519"/>
    <cellStyle name="40% - Accent2 6 2 9" xfId="3520"/>
    <cellStyle name="40% - Accent2 6 3" xfId="3521"/>
    <cellStyle name="40% - Accent2 6 3 2" xfId="3522"/>
    <cellStyle name="40% - Accent2 6 3 2 2" xfId="3523"/>
    <cellStyle name="40% - Accent2 6 3 2 3" xfId="3524"/>
    <cellStyle name="40% - Accent2 6 3 3" xfId="3525"/>
    <cellStyle name="40% - Accent2 6 3 4" xfId="3526"/>
    <cellStyle name="40% - Accent2 6 3 5" xfId="3527"/>
    <cellStyle name="40% - Accent2 6 3 6" xfId="3528"/>
    <cellStyle name="40% - Accent2 6 4" xfId="3529"/>
    <cellStyle name="40% - Accent2 6 4 2" xfId="3530"/>
    <cellStyle name="40% - Accent2 6 4 2 2" xfId="3531"/>
    <cellStyle name="40% - Accent2 6 4 3" xfId="3532"/>
    <cellStyle name="40% - Accent2 6 4 4" xfId="3533"/>
    <cellStyle name="40% - Accent2 6 4 5" xfId="3534"/>
    <cellStyle name="40% - Accent2 6 5" xfId="3535"/>
    <cellStyle name="40% - Accent2 6 5 2" xfId="3536"/>
    <cellStyle name="40% - Accent2 6 5 3" xfId="3537"/>
    <cellStyle name="40% - Accent2 6 5 4" xfId="3538"/>
    <cellStyle name="40% - Accent2 6 6" xfId="3539"/>
    <cellStyle name="40% - Accent2 6 6 2" xfId="3540"/>
    <cellStyle name="40% - Accent2 6 7" xfId="3541"/>
    <cellStyle name="40% - Accent2 6 8" xfId="3542"/>
    <cellStyle name="40% - Accent2 6 9" xfId="3543"/>
    <cellStyle name="40% - Accent2 7" xfId="3544"/>
    <cellStyle name="40% - Accent2 7 2" xfId="3545"/>
    <cellStyle name="40% - Accent2 7 2 2" xfId="3546"/>
    <cellStyle name="40% - Accent2 7 2 2 2" xfId="3547"/>
    <cellStyle name="40% - Accent2 7 2 2 3" xfId="3548"/>
    <cellStyle name="40% - Accent2 7 2 3" xfId="3549"/>
    <cellStyle name="40% - Accent2 7 2 4" xfId="3550"/>
    <cellStyle name="40% - Accent2 7 2 5" xfId="3551"/>
    <cellStyle name="40% - Accent2 7 2 6" xfId="3552"/>
    <cellStyle name="40% - Accent2 7 3" xfId="3553"/>
    <cellStyle name="40% - Accent2 7 3 2" xfId="3554"/>
    <cellStyle name="40% - Accent2 7 3 2 2" xfId="3555"/>
    <cellStyle name="40% - Accent2 7 3 3" xfId="3556"/>
    <cellStyle name="40% - Accent2 7 3 4" xfId="3557"/>
    <cellStyle name="40% - Accent2 7 3 5" xfId="3558"/>
    <cellStyle name="40% - Accent2 7 4" xfId="3559"/>
    <cellStyle name="40% - Accent2 7 4 2" xfId="3560"/>
    <cellStyle name="40% - Accent2 7 4 3" xfId="3561"/>
    <cellStyle name="40% - Accent2 7 4 4" xfId="3562"/>
    <cellStyle name="40% - Accent2 7 5" xfId="3563"/>
    <cellStyle name="40% - Accent2 7 5 2" xfId="3564"/>
    <cellStyle name="40% - Accent2 7 6" xfId="3565"/>
    <cellStyle name="40% - Accent2 7 7" xfId="3566"/>
    <cellStyle name="40% - Accent2 7 8" xfId="3567"/>
    <cellStyle name="40% - Accent2 7 9" xfId="3568"/>
    <cellStyle name="40% - Accent2 8" xfId="3569"/>
    <cellStyle name="40% - Accent2 8 2" xfId="3570"/>
    <cellStyle name="40% - Accent2 8 2 2" xfId="3571"/>
    <cellStyle name="40% - Accent2 8 2 2 2" xfId="3572"/>
    <cellStyle name="40% - Accent2 8 2 2 3" xfId="3573"/>
    <cellStyle name="40% - Accent2 8 2 3" xfId="3574"/>
    <cellStyle name="40% - Accent2 8 2 4" xfId="3575"/>
    <cellStyle name="40% - Accent2 8 2 5" xfId="3576"/>
    <cellStyle name="40% - Accent2 8 2 6" xfId="3577"/>
    <cellStyle name="40% - Accent2 8 3" xfId="3578"/>
    <cellStyle name="40% - Accent2 8 3 2" xfId="3579"/>
    <cellStyle name="40% - Accent2 8 3 2 2" xfId="3580"/>
    <cellStyle name="40% - Accent2 8 3 3" xfId="3581"/>
    <cellStyle name="40% - Accent2 8 3 4" xfId="3582"/>
    <cellStyle name="40% - Accent2 8 3 5" xfId="3583"/>
    <cellStyle name="40% - Accent2 8 4" xfId="3584"/>
    <cellStyle name="40% - Accent2 8 4 2" xfId="3585"/>
    <cellStyle name="40% - Accent2 8 4 3" xfId="3586"/>
    <cellStyle name="40% - Accent2 8 4 4" xfId="3587"/>
    <cellStyle name="40% - Accent2 8 5" xfId="3588"/>
    <cellStyle name="40% - Accent2 8 5 2" xfId="3589"/>
    <cellStyle name="40% - Accent2 8 6" xfId="3590"/>
    <cellStyle name="40% - Accent2 8 7" xfId="3591"/>
    <cellStyle name="40% - Accent2 8 8" xfId="3592"/>
    <cellStyle name="40% - Accent2 8 9" xfId="3593"/>
    <cellStyle name="40% - Accent2 9" xfId="3594"/>
    <cellStyle name="40% - Accent2 9 2" xfId="3595"/>
    <cellStyle name="40% - Accent2 9 2 2" xfId="3596"/>
    <cellStyle name="40% - Accent2 9 2 2 2" xfId="3597"/>
    <cellStyle name="40% - Accent2 9 2 3" xfId="3598"/>
    <cellStyle name="40% - Accent2 9 2 4" xfId="3599"/>
    <cellStyle name="40% - Accent2 9 2 5" xfId="3600"/>
    <cellStyle name="40% - Accent2 9 3" xfId="3601"/>
    <cellStyle name="40% - Accent2 9 3 2" xfId="3602"/>
    <cellStyle name="40% - Accent2 9 3 3" xfId="3603"/>
    <cellStyle name="40% - Accent2 9 3 4" xfId="3604"/>
    <cellStyle name="40% - Accent2 9 4" xfId="3605"/>
    <cellStyle name="40% - Accent2 9 4 2" xfId="3606"/>
    <cellStyle name="40% - Accent2 9 5" xfId="3607"/>
    <cellStyle name="40% - Accent2 9 6" xfId="3608"/>
    <cellStyle name="40% - Accent2 9 7" xfId="3609"/>
    <cellStyle name="40% - Accent2 9 8" xfId="3610"/>
    <cellStyle name="40% - Accent3 10" xfId="3611"/>
    <cellStyle name="40% - Accent3 10 2" xfId="3612"/>
    <cellStyle name="40% - Accent3 10 2 2" xfId="3613"/>
    <cellStyle name="40% - Accent3 10 2 2 2" xfId="3614"/>
    <cellStyle name="40% - Accent3 10 2 3" xfId="3615"/>
    <cellStyle name="40% - Accent3 10 2 4" xfId="3616"/>
    <cellStyle name="40% - Accent3 10 2 5" xfId="3617"/>
    <cellStyle name="40% - Accent3 10 3" xfId="3618"/>
    <cellStyle name="40% - Accent3 10 3 2" xfId="3619"/>
    <cellStyle name="40% - Accent3 10 3 3" xfId="3620"/>
    <cellStyle name="40% - Accent3 10 3 4" xfId="3621"/>
    <cellStyle name="40% - Accent3 10 4" xfId="3622"/>
    <cellStyle name="40% - Accent3 10 4 2" xfId="3623"/>
    <cellStyle name="40% - Accent3 10 5" xfId="3624"/>
    <cellStyle name="40% - Accent3 10 6" xfId="3625"/>
    <cellStyle name="40% - Accent3 10 7" xfId="3626"/>
    <cellStyle name="40% - Accent3 10 8" xfId="3627"/>
    <cellStyle name="40% - Accent3 11" xfId="3628"/>
    <cellStyle name="40% - Accent3 11 2" xfId="3629"/>
    <cellStyle name="40% - Accent3 11 2 2" xfId="3630"/>
    <cellStyle name="40% - Accent3 11 2 2 2" xfId="3631"/>
    <cellStyle name="40% - Accent3 11 2 3" xfId="3632"/>
    <cellStyle name="40% - Accent3 11 2 4" xfId="3633"/>
    <cellStyle name="40% - Accent3 11 2 5" xfId="3634"/>
    <cellStyle name="40% - Accent3 11 3" xfId="3635"/>
    <cellStyle name="40% - Accent3 11 3 2" xfId="3636"/>
    <cellStyle name="40% - Accent3 11 3 3" xfId="3637"/>
    <cellStyle name="40% - Accent3 11 3 4" xfId="3638"/>
    <cellStyle name="40% - Accent3 11 4" xfId="3639"/>
    <cellStyle name="40% - Accent3 11 4 2" xfId="3640"/>
    <cellStyle name="40% - Accent3 11 5" xfId="3641"/>
    <cellStyle name="40% - Accent3 11 6" xfId="3642"/>
    <cellStyle name="40% - Accent3 11 7" xfId="3643"/>
    <cellStyle name="40% - Accent3 11 8" xfId="3644"/>
    <cellStyle name="40% - Accent3 12" xfId="3645"/>
    <cellStyle name="40% - Accent3 12 2" xfId="3646"/>
    <cellStyle name="40% - Accent3 12 2 2" xfId="3647"/>
    <cellStyle name="40% - Accent3 12 2 2 2" xfId="3648"/>
    <cellStyle name="40% - Accent3 12 2 3" xfId="3649"/>
    <cellStyle name="40% - Accent3 12 2 4" xfId="3650"/>
    <cellStyle name="40% - Accent3 12 2 5" xfId="3651"/>
    <cellStyle name="40% - Accent3 12 3" xfId="3652"/>
    <cellStyle name="40% - Accent3 12 3 2" xfId="3653"/>
    <cellStyle name="40% - Accent3 12 3 3" xfId="3654"/>
    <cellStyle name="40% - Accent3 12 3 4" xfId="3655"/>
    <cellStyle name="40% - Accent3 12 4" xfId="3656"/>
    <cellStyle name="40% - Accent3 12 4 2" xfId="3657"/>
    <cellStyle name="40% - Accent3 12 5" xfId="3658"/>
    <cellStyle name="40% - Accent3 12 6" xfId="3659"/>
    <cellStyle name="40% - Accent3 12 7" xfId="3660"/>
    <cellStyle name="40% - Accent3 12 8" xfId="3661"/>
    <cellStyle name="40% - Accent3 13" xfId="3662"/>
    <cellStyle name="40% - Accent3 13 2" xfId="3663"/>
    <cellStyle name="40% - Accent3 13 2 2" xfId="3664"/>
    <cellStyle name="40% - Accent3 13 2 3" xfId="3665"/>
    <cellStyle name="40% - Accent3 13 2 4" xfId="3666"/>
    <cellStyle name="40% - Accent3 13 3" xfId="3667"/>
    <cellStyle name="40% - Accent3 13 3 2" xfId="3668"/>
    <cellStyle name="40% - Accent3 13 4" xfId="3669"/>
    <cellStyle name="40% - Accent3 13 5" xfId="3670"/>
    <cellStyle name="40% - Accent3 13 6" xfId="3671"/>
    <cellStyle name="40% - Accent3 14" xfId="3672"/>
    <cellStyle name="40% - Accent3 14 2" xfId="3673"/>
    <cellStyle name="40% - Accent3 14 2 2" xfId="3674"/>
    <cellStyle name="40% - Accent3 14 3" xfId="3675"/>
    <cellStyle name="40% - Accent3 14 4" xfId="3676"/>
    <cellStyle name="40% - Accent3 14 5" xfId="3677"/>
    <cellStyle name="40% - Accent3 15" xfId="3678"/>
    <cellStyle name="40% - Accent3 15 2" xfId="3679"/>
    <cellStyle name="40% - Accent3 15 2 2" xfId="3680"/>
    <cellStyle name="40% - Accent3 15 3" xfId="3681"/>
    <cellStyle name="40% - Accent3 15 4" xfId="3682"/>
    <cellStyle name="40% - Accent3 15 5" xfId="3683"/>
    <cellStyle name="40% - Accent3 16" xfId="3684"/>
    <cellStyle name="40% - Accent3 16 2" xfId="3685"/>
    <cellStyle name="40% - Accent3 17" xfId="3686"/>
    <cellStyle name="40% - Accent3 18" xfId="3687"/>
    <cellStyle name="40% - Accent3 19" xfId="3688"/>
    <cellStyle name="40% - Accent3 2" xfId="3689"/>
    <cellStyle name="40% - Accent3 2 10" xfId="3690"/>
    <cellStyle name="40% - Accent3 2 11" xfId="3691"/>
    <cellStyle name="40% - Accent3 2 2" xfId="3692"/>
    <cellStyle name="40% - Accent3 2 2 10" xfId="3693"/>
    <cellStyle name="40% - Accent3 2 2 2" xfId="3694"/>
    <cellStyle name="40% - Accent3 2 2 2 2" xfId="3695"/>
    <cellStyle name="40% - Accent3 2 2 2 2 2" xfId="3696"/>
    <cellStyle name="40% - Accent3 2 2 2 2 2 2" xfId="3697"/>
    <cellStyle name="40% - Accent3 2 2 2 2 2 3" xfId="3698"/>
    <cellStyle name="40% - Accent3 2 2 2 2 3" xfId="3699"/>
    <cellStyle name="40% - Accent3 2 2 2 2 4" xfId="3700"/>
    <cellStyle name="40% - Accent3 2 2 2 2 5" xfId="3701"/>
    <cellStyle name="40% - Accent3 2 2 2 2 6" xfId="3702"/>
    <cellStyle name="40% - Accent3 2 2 2 3" xfId="3703"/>
    <cellStyle name="40% - Accent3 2 2 2 3 2" xfId="3704"/>
    <cellStyle name="40% - Accent3 2 2 2 3 2 2" xfId="3705"/>
    <cellStyle name="40% - Accent3 2 2 2 3 3" xfId="3706"/>
    <cellStyle name="40% - Accent3 2 2 2 3 4" xfId="3707"/>
    <cellStyle name="40% - Accent3 2 2 2 3 5" xfId="3708"/>
    <cellStyle name="40% - Accent3 2 2 2 4" xfId="3709"/>
    <cellStyle name="40% - Accent3 2 2 2 4 2" xfId="3710"/>
    <cellStyle name="40% - Accent3 2 2 2 4 3" xfId="3711"/>
    <cellStyle name="40% - Accent3 2 2 2 4 4" xfId="3712"/>
    <cellStyle name="40% - Accent3 2 2 2 5" xfId="3713"/>
    <cellStyle name="40% - Accent3 2 2 2 5 2" xfId="3714"/>
    <cellStyle name="40% - Accent3 2 2 2 6" xfId="3715"/>
    <cellStyle name="40% - Accent3 2 2 2 7" xfId="3716"/>
    <cellStyle name="40% - Accent3 2 2 2 8" xfId="3717"/>
    <cellStyle name="40% - Accent3 2 2 2 9" xfId="3718"/>
    <cellStyle name="40% - Accent3 2 2 3" xfId="3719"/>
    <cellStyle name="40% - Accent3 2 2 3 2" xfId="3720"/>
    <cellStyle name="40% - Accent3 2 2 3 2 2" xfId="3721"/>
    <cellStyle name="40% - Accent3 2 2 3 2 3" xfId="3722"/>
    <cellStyle name="40% - Accent3 2 2 3 3" xfId="3723"/>
    <cellStyle name="40% - Accent3 2 2 3 4" xfId="3724"/>
    <cellStyle name="40% - Accent3 2 2 3 5" xfId="3725"/>
    <cellStyle name="40% - Accent3 2 2 3 6" xfId="3726"/>
    <cellStyle name="40% - Accent3 2 2 4" xfId="3727"/>
    <cellStyle name="40% - Accent3 2 2 4 2" xfId="3728"/>
    <cellStyle name="40% - Accent3 2 2 4 2 2" xfId="3729"/>
    <cellStyle name="40% - Accent3 2 2 4 3" xfId="3730"/>
    <cellStyle name="40% - Accent3 2 2 4 4" xfId="3731"/>
    <cellStyle name="40% - Accent3 2 2 4 5" xfId="3732"/>
    <cellStyle name="40% - Accent3 2 2 5" xfId="3733"/>
    <cellStyle name="40% - Accent3 2 2 5 2" xfId="3734"/>
    <cellStyle name="40% - Accent3 2 2 5 3" xfId="3735"/>
    <cellStyle name="40% - Accent3 2 2 5 4" xfId="3736"/>
    <cellStyle name="40% - Accent3 2 2 6" xfId="3737"/>
    <cellStyle name="40% - Accent3 2 2 6 2" xfId="3738"/>
    <cellStyle name="40% - Accent3 2 2 7" xfId="3739"/>
    <cellStyle name="40% - Accent3 2 2 8" xfId="3740"/>
    <cellStyle name="40% - Accent3 2 2 9" xfId="3741"/>
    <cellStyle name="40% - Accent3 2 3" xfId="3742"/>
    <cellStyle name="40% - Accent3 2 3 2" xfId="3743"/>
    <cellStyle name="40% - Accent3 2 3 2 2" xfId="3744"/>
    <cellStyle name="40% - Accent3 2 3 2 2 2" xfId="3745"/>
    <cellStyle name="40% - Accent3 2 3 2 2 3" xfId="3746"/>
    <cellStyle name="40% - Accent3 2 3 2 3" xfId="3747"/>
    <cellStyle name="40% - Accent3 2 3 2 4" xfId="3748"/>
    <cellStyle name="40% - Accent3 2 3 2 5" xfId="3749"/>
    <cellStyle name="40% - Accent3 2 3 2 6" xfId="3750"/>
    <cellStyle name="40% - Accent3 2 3 3" xfId="3751"/>
    <cellStyle name="40% - Accent3 2 3 3 2" xfId="3752"/>
    <cellStyle name="40% - Accent3 2 3 3 2 2" xfId="3753"/>
    <cellStyle name="40% - Accent3 2 3 3 3" xfId="3754"/>
    <cellStyle name="40% - Accent3 2 3 3 4" xfId="3755"/>
    <cellStyle name="40% - Accent3 2 3 3 5" xfId="3756"/>
    <cellStyle name="40% - Accent3 2 3 4" xfId="3757"/>
    <cellStyle name="40% - Accent3 2 3 4 2" xfId="3758"/>
    <cellStyle name="40% - Accent3 2 3 4 3" xfId="3759"/>
    <cellStyle name="40% - Accent3 2 3 4 4" xfId="3760"/>
    <cellStyle name="40% - Accent3 2 3 5" xfId="3761"/>
    <cellStyle name="40% - Accent3 2 3 5 2" xfId="3762"/>
    <cellStyle name="40% - Accent3 2 3 6" xfId="3763"/>
    <cellStyle name="40% - Accent3 2 3 7" xfId="3764"/>
    <cellStyle name="40% - Accent3 2 3 8" xfId="3765"/>
    <cellStyle name="40% - Accent3 2 3 9" xfId="3766"/>
    <cellStyle name="40% - Accent3 2 4" xfId="3767"/>
    <cellStyle name="40% - Accent3 2 4 2" xfId="3768"/>
    <cellStyle name="40% - Accent3 2 4 2 2" xfId="3769"/>
    <cellStyle name="40% - Accent3 2 4 2 3" xfId="3770"/>
    <cellStyle name="40% - Accent3 2 4 3" xfId="3771"/>
    <cellStyle name="40% - Accent3 2 4 4" xfId="3772"/>
    <cellStyle name="40% - Accent3 2 4 5" xfId="3773"/>
    <cellStyle name="40% - Accent3 2 4 6" xfId="3774"/>
    <cellStyle name="40% - Accent3 2 5" xfId="3775"/>
    <cellStyle name="40% - Accent3 2 5 2" xfId="3776"/>
    <cellStyle name="40% - Accent3 2 5 2 2" xfId="3777"/>
    <cellStyle name="40% - Accent3 2 5 3" xfId="3778"/>
    <cellStyle name="40% - Accent3 2 5 4" xfId="3779"/>
    <cellStyle name="40% - Accent3 2 5 5" xfId="3780"/>
    <cellStyle name="40% - Accent3 2 6" xfId="3781"/>
    <cellStyle name="40% - Accent3 2 6 2" xfId="3782"/>
    <cellStyle name="40% - Accent3 2 6 2 2" xfId="3783"/>
    <cellStyle name="40% - Accent3 2 6 3" xfId="3784"/>
    <cellStyle name="40% - Accent3 2 6 4" xfId="3785"/>
    <cellStyle name="40% - Accent3 2 6 5" xfId="3786"/>
    <cellStyle name="40% - Accent3 2 7" xfId="3787"/>
    <cellStyle name="40% - Accent3 2 7 2" xfId="3788"/>
    <cellStyle name="40% - Accent3 2 8" xfId="3789"/>
    <cellStyle name="40% - Accent3 2 9" xfId="3790"/>
    <cellStyle name="40% - Accent3 3" xfId="3791"/>
    <cellStyle name="40% - Accent3 3 10" xfId="3792"/>
    <cellStyle name="40% - Accent3 3 2" xfId="3793"/>
    <cellStyle name="40% - Accent3 3 2 2" xfId="3794"/>
    <cellStyle name="40% - Accent3 3 2 2 2" xfId="3795"/>
    <cellStyle name="40% - Accent3 3 2 2 2 2" xfId="3796"/>
    <cellStyle name="40% - Accent3 3 2 2 2 3" xfId="3797"/>
    <cellStyle name="40% - Accent3 3 2 2 3" xfId="3798"/>
    <cellStyle name="40% - Accent3 3 2 2 4" xfId="3799"/>
    <cellStyle name="40% - Accent3 3 2 2 5" xfId="3800"/>
    <cellStyle name="40% - Accent3 3 2 2 6" xfId="3801"/>
    <cellStyle name="40% - Accent3 3 2 3" xfId="3802"/>
    <cellStyle name="40% - Accent3 3 2 3 2" xfId="3803"/>
    <cellStyle name="40% - Accent3 3 2 3 2 2" xfId="3804"/>
    <cellStyle name="40% - Accent3 3 2 3 3" xfId="3805"/>
    <cellStyle name="40% - Accent3 3 2 3 4" xfId="3806"/>
    <cellStyle name="40% - Accent3 3 2 3 5" xfId="3807"/>
    <cellStyle name="40% - Accent3 3 2 4" xfId="3808"/>
    <cellStyle name="40% - Accent3 3 2 4 2" xfId="3809"/>
    <cellStyle name="40% - Accent3 3 2 4 3" xfId="3810"/>
    <cellStyle name="40% - Accent3 3 2 4 4" xfId="3811"/>
    <cellStyle name="40% - Accent3 3 2 5" xfId="3812"/>
    <cellStyle name="40% - Accent3 3 2 5 2" xfId="3813"/>
    <cellStyle name="40% - Accent3 3 2 6" xfId="3814"/>
    <cellStyle name="40% - Accent3 3 2 7" xfId="3815"/>
    <cellStyle name="40% - Accent3 3 2 8" xfId="3816"/>
    <cellStyle name="40% - Accent3 3 2 9" xfId="3817"/>
    <cellStyle name="40% - Accent3 3 3" xfId="3818"/>
    <cellStyle name="40% - Accent3 3 3 2" xfId="3819"/>
    <cellStyle name="40% - Accent3 3 3 2 2" xfId="3820"/>
    <cellStyle name="40% - Accent3 3 3 2 3" xfId="3821"/>
    <cellStyle name="40% - Accent3 3 3 3" xfId="3822"/>
    <cellStyle name="40% - Accent3 3 3 4" xfId="3823"/>
    <cellStyle name="40% - Accent3 3 3 5" xfId="3824"/>
    <cellStyle name="40% - Accent3 3 3 6" xfId="3825"/>
    <cellStyle name="40% - Accent3 3 4" xfId="3826"/>
    <cellStyle name="40% - Accent3 3 4 2" xfId="3827"/>
    <cellStyle name="40% - Accent3 3 4 2 2" xfId="3828"/>
    <cellStyle name="40% - Accent3 3 4 3" xfId="3829"/>
    <cellStyle name="40% - Accent3 3 4 4" xfId="3830"/>
    <cellStyle name="40% - Accent3 3 4 5" xfId="3831"/>
    <cellStyle name="40% - Accent3 3 5" xfId="3832"/>
    <cellStyle name="40% - Accent3 3 5 2" xfId="3833"/>
    <cellStyle name="40% - Accent3 3 5 2 2" xfId="3834"/>
    <cellStyle name="40% - Accent3 3 5 3" xfId="3835"/>
    <cellStyle name="40% - Accent3 3 5 4" xfId="3836"/>
    <cellStyle name="40% - Accent3 3 5 5" xfId="3837"/>
    <cellStyle name="40% - Accent3 3 6" xfId="3838"/>
    <cellStyle name="40% - Accent3 3 6 2" xfId="3839"/>
    <cellStyle name="40% - Accent3 3 7" xfId="3840"/>
    <cellStyle name="40% - Accent3 3 8" xfId="3841"/>
    <cellStyle name="40% - Accent3 3 9" xfId="3842"/>
    <cellStyle name="40% - Accent3 4" xfId="3843"/>
    <cellStyle name="40% - Accent3 4 10" xfId="3844"/>
    <cellStyle name="40% - Accent3 4 2" xfId="3845"/>
    <cellStyle name="40% - Accent3 4 2 2" xfId="3846"/>
    <cellStyle name="40% - Accent3 4 2 2 2" xfId="3847"/>
    <cellStyle name="40% - Accent3 4 2 2 2 2" xfId="3848"/>
    <cellStyle name="40% - Accent3 4 2 2 2 3" xfId="3849"/>
    <cellStyle name="40% - Accent3 4 2 2 3" xfId="3850"/>
    <cellStyle name="40% - Accent3 4 2 2 4" xfId="3851"/>
    <cellStyle name="40% - Accent3 4 2 2 5" xfId="3852"/>
    <cellStyle name="40% - Accent3 4 2 2 6" xfId="3853"/>
    <cellStyle name="40% - Accent3 4 2 3" xfId="3854"/>
    <cellStyle name="40% - Accent3 4 2 3 2" xfId="3855"/>
    <cellStyle name="40% - Accent3 4 2 3 2 2" xfId="3856"/>
    <cellStyle name="40% - Accent3 4 2 3 3" xfId="3857"/>
    <cellStyle name="40% - Accent3 4 2 3 4" xfId="3858"/>
    <cellStyle name="40% - Accent3 4 2 3 5" xfId="3859"/>
    <cellStyle name="40% - Accent3 4 2 4" xfId="3860"/>
    <cellStyle name="40% - Accent3 4 2 4 2" xfId="3861"/>
    <cellStyle name="40% - Accent3 4 2 4 3" xfId="3862"/>
    <cellStyle name="40% - Accent3 4 2 4 4" xfId="3863"/>
    <cellStyle name="40% - Accent3 4 2 5" xfId="3864"/>
    <cellStyle name="40% - Accent3 4 2 5 2" xfId="3865"/>
    <cellStyle name="40% - Accent3 4 2 6" xfId="3866"/>
    <cellStyle name="40% - Accent3 4 2 7" xfId="3867"/>
    <cellStyle name="40% - Accent3 4 2 8" xfId="3868"/>
    <cellStyle name="40% - Accent3 4 2 9" xfId="3869"/>
    <cellStyle name="40% - Accent3 4 3" xfId="3870"/>
    <cellStyle name="40% - Accent3 4 3 2" xfId="3871"/>
    <cellStyle name="40% - Accent3 4 3 2 2" xfId="3872"/>
    <cellStyle name="40% - Accent3 4 3 2 3" xfId="3873"/>
    <cellStyle name="40% - Accent3 4 3 3" xfId="3874"/>
    <cellStyle name="40% - Accent3 4 3 4" xfId="3875"/>
    <cellStyle name="40% - Accent3 4 3 5" xfId="3876"/>
    <cellStyle name="40% - Accent3 4 3 6" xfId="3877"/>
    <cellStyle name="40% - Accent3 4 4" xfId="3878"/>
    <cellStyle name="40% - Accent3 4 4 2" xfId="3879"/>
    <cellStyle name="40% - Accent3 4 4 2 2" xfId="3880"/>
    <cellStyle name="40% - Accent3 4 4 3" xfId="3881"/>
    <cellStyle name="40% - Accent3 4 4 4" xfId="3882"/>
    <cellStyle name="40% - Accent3 4 4 5" xfId="3883"/>
    <cellStyle name="40% - Accent3 4 5" xfId="3884"/>
    <cellStyle name="40% - Accent3 4 5 2" xfId="3885"/>
    <cellStyle name="40% - Accent3 4 5 2 2" xfId="3886"/>
    <cellStyle name="40% - Accent3 4 5 3" xfId="3887"/>
    <cellStyle name="40% - Accent3 4 5 4" xfId="3888"/>
    <cellStyle name="40% - Accent3 4 5 5" xfId="3889"/>
    <cellStyle name="40% - Accent3 4 6" xfId="3890"/>
    <cellStyle name="40% - Accent3 4 6 2" xfId="3891"/>
    <cellStyle name="40% - Accent3 4 7" xfId="3892"/>
    <cellStyle name="40% - Accent3 4 8" xfId="3893"/>
    <cellStyle name="40% - Accent3 4 9" xfId="3894"/>
    <cellStyle name="40% - Accent3 5" xfId="3895"/>
    <cellStyle name="40% - Accent3 5 10" xfId="3896"/>
    <cellStyle name="40% - Accent3 5 2" xfId="3897"/>
    <cellStyle name="40% - Accent3 5 2 2" xfId="3898"/>
    <cellStyle name="40% - Accent3 5 2 2 2" xfId="3899"/>
    <cellStyle name="40% - Accent3 5 2 2 2 2" xfId="3900"/>
    <cellStyle name="40% - Accent3 5 2 2 2 3" xfId="3901"/>
    <cellStyle name="40% - Accent3 5 2 2 3" xfId="3902"/>
    <cellStyle name="40% - Accent3 5 2 2 4" xfId="3903"/>
    <cellStyle name="40% - Accent3 5 2 2 5" xfId="3904"/>
    <cellStyle name="40% - Accent3 5 2 2 6" xfId="3905"/>
    <cellStyle name="40% - Accent3 5 2 3" xfId="3906"/>
    <cellStyle name="40% - Accent3 5 2 3 2" xfId="3907"/>
    <cellStyle name="40% - Accent3 5 2 3 2 2" xfId="3908"/>
    <cellStyle name="40% - Accent3 5 2 3 3" xfId="3909"/>
    <cellStyle name="40% - Accent3 5 2 3 4" xfId="3910"/>
    <cellStyle name="40% - Accent3 5 2 3 5" xfId="3911"/>
    <cellStyle name="40% - Accent3 5 2 4" xfId="3912"/>
    <cellStyle name="40% - Accent3 5 2 4 2" xfId="3913"/>
    <cellStyle name="40% - Accent3 5 2 4 3" xfId="3914"/>
    <cellStyle name="40% - Accent3 5 2 4 4" xfId="3915"/>
    <cellStyle name="40% - Accent3 5 2 5" xfId="3916"/>
    <cellStyle name="40% - Accent3 5 2 5 2" xfId="3917"/>
    <cellStyle name="40% - Accent3 5 2 6" xfId="3918"/>
    <cellStyle name="40% - Accent3 5 2 7" xfId="3919"/>
    <cellStyle name="40% - Accent3 5 2 8" xfId="3920"/>
    <cellStyle name="40% - Accent3 5 2 9" xfId="3921"/>
    <cellStyle name="40% - Accent3 5 3" xfId="3922"/>
    <cellStyle name="40% - Accent3 5 3 2" xfId="3923"/>
    <cellStyle name="40% - Accent3 5 3 2 2" xfId="3924"/>
    <cellStyle name="40% - Accent3 5 3 2 3" xfId="3925"/>
    <cellStyle name="40% - Accent3 5 3 3" xfId="3926"/>
    <cellStyle name="40% - Accent3 5 3 4" xfId="3927"/>
    <cellStyle name="40% - Accent3 5 3 5" xfId="3928"/>
    <cellStyle name="40% - Accent3 5 3 6" xfId="3929"/>
    <cellStyle name="40% - Accent3 5 4" xfId="3930"/>
    <cellStyle name="40% - Accent3 5 4 2" xfId="3931"/>
    <cellStyle name="40% - Accent3 5 4 2 2" xfId="3932"/>
    <cellStyle name="40% - Accent3 5 4 3" xfId="3933"/>
    <cellStyle name="40% - Accent3 5 4 4" xfId="3934"/>
    <cellStyle name="40% - Accent3 5 4 5" xfId="3935"/>
    <cellStyle name="40% - Accent3 5 5" xfId="3936"/>
    <cellStyle name="40% - Accent3 5 5 2" xfId="3937"/>
    <cellStyle name="40% - Accent3 5 5 3" xfId="3938"/>
    <cellStyle name="40% - Accent3 5 5 4" xfId="3939"/>
    <cellStyle name="40% - Accent3 5 6" xfId="3940"/>
    <cellStyle name="40% - Accent3 5 6 2" xfId="3941"/>
    <cellStyle name="40% - Accent3 5 7" xfId="3942"/>
    <cellStyle name="40% - Accent3 5 8" xfId="3943"/>
    <cellStyle name="40% - Accent3 5 9" xfId="3944"/>
    <cellStyle name="40% - Accent3 6" xfId="3945"/>
    <cellStyle name="40% - Accent3 6 10" xfId="3946"/>
    <cellStyle name="40% - Accent3 6 2" xfId="3947"/>
    <cellStyle name="40% - Accent3 6 2 2" xfId="3948"/>
    <cellStyle name="40% - Accent3 6 2 2 2" xfId="3949"/>
    <cellStyle name="40% - Accent3 6 2 2 2 2" xfId="3950"/>
    <cellStyle name="40% - Accent3 6 2 2 2 3" xfId="3951"/>
    <cellStyle name="40% - Accent3 6 2 2 3" xfId="3952"/>
    <cellStyle name="40% - Accent3 6 2 2 4" xfId="3953"/>
    <cellStyle name="40% - Accent3 6 2 2 5" xfId="3954"/>
    <cellStyle name="40% - Accent3 6 2 2 6" xfId="3955"/>
    <cellStyle name="40% - Accent3 6 2 3" xfId="3956"/>
    <cellStyle name="40% - Accent3 6 2 3 2" xfId="3957"/>
    <cellStyle name="40% - Accent3 6 2 3 2 2" xfId="3958"/>
    <cellStyle name="40% - Accent3 6 2 3 3" xfId="3959"/>
    <cellStyle name="40% - Accent3 6 2 3 4" xfId="3960"/>
    <cellStyle name="40% - Accent3 6 2 3 5" xfId="3961"/>
    <cellStyle name="40% - Accent3 6 2 4" xfId="3962"/>
    <cellStyle name="40% - Accent3 6 2 4 2" xfId="3963"/>
    <cellStyle name="40% - Accent3 6 2 4 3" xfId="3964"/>
    <cellStyle name="40% - Accent3 6 2 4 4" xfId="3965"/>
    <cellStyle name="40% - Accent3 6 2 5" xfId="3966"/>
    <cellStyle name="40% - Accent3 6 2 5 2" xfId="3967"/>
    <cellStyle name="40% - Accent3 6 2 6" xfId="3968"/>
    <cellStyle name="40% - Accent3 6 2 7" xfId="3969"/>
    <cellStyle name="40% - Accent3 6 2 8" xfId="3970"/>
    <cellStyle name="40% - Accent3 6 2 9" xfId="3971"/>
    <cellStyle name="40% - Accent3 6 3" xfId="3972"/>
    <cellStyle name="40% - Accent3 6 3 2" xfId="3973"/>
    <cellStyle name="40% - Accent3 6 3 2 2" xfId="3974"/>
    <cellStyle name="40% - Accent3 6 3 2 3" xfId="3975"/>
    <cellStyle name="40% - Accent3 6 3 3" xfId="3976"/>
    <cellStyle name="40% - Accent3 6 3 4" xfId="3977"/>
    <cellStyle name="40% - Accent3 6 3 5" xfId="3978"/>
    <cellStyle name="40% - Accent3 6 3 6" xfId="3979"/>
    <cellStyle name="40% - Accent3 6 4" xfId="3980"/>
    <cellStyle name="40% - Accent3 6 4 2" xfId="3981"/>
    <cellStyle name="40% - Accent3 6 4 2 2" xfId="3982"/>
    <cellStyle name="40% - Accent3 6 4 3" xfId="3983"/>
    <cellStyle name="40% - Accent3 6 4 4" xfId="3984"/>
    <cellStyle name="40% - Accent3 6 4 5" xfId="3985"/>
    <cellStyle name="40% - Accent3 6 5" xfId="3986"/>
    <cellStyle name="40% - Accent3 6 5 2" xfId="3987"/>
    <cellStyle name="40% - Accent3 6 5 3" xfId="3988"/>
    <cellStyle name="40% - Accent3 6 5 4" xfId="3989"/>
    <cellStyle name="40% - Accent3 6 6" xfId="3990"/>
    <cellStyle name="40% - Accent3 6 6 2" xfId="3991"/>
    <cellStyle name="40% - Accent3 6 7" xfId="3992"/>
    <cellStyle name="40% - Accent3 6 8" xfId="3993"/>
    <cellStyle name="40% - Accent3 6 9" xfId="3994"/>
    <cellStyle name="40% - Accent3 7" xfId="3995"/>
    <cellStyle name="40% - Accent3 7 2" xfId="3996"/>
    <cellStyle name="40% - Accent3 7 2 2" xfId="3997"/>
    <cellStyle name="40% - Accent3 7 2 2 2" xfId="3998"/>
    <cellStyle name="40% - Accent3 7 2 2 3" xfId="3999"/>
    <cellStyle name="40% - Accent3 7 2 3" xfId="4000"/>
    <cellStyle name="40% - Accent3 7 2 4" xfId="4001"/>
    <cellStyle name="40% - Accent3 7 2 5" xfId="4002"/>
    <cellStyle name="40% - Accent3 7 2 6" xfId="4003"/>
    <cellStyle name="40% - Accent3 7 3" xfId="4004"/>
    <cellStyle name="40% - Accent3 7 3 2" xfId="4005"/>
    <cellStyle name="40% - Accent3 7 3 2 2" xfId="4006"/>
    <cellStyle name="40% - Accent3 7 3 3" xfId="4007"/>
    <cellStyle name="40% - Accent3 7 3 4" xfId="4008"/>
    <cellStyle name="40% - Accent3 7 3 5" xfId="4009"/>
    <cellStyle name="40% - Accent3 7 4" xfId="4010"/>
    <cellStyle name="40% - Accent3 7 4 2" xfId="4011"/>
    <cellStyle name="40% - Accent3 7 4 3" xfId="4012"/>
    <cellStyle name="40% - Accent3 7 4 4" xfId="4013"/>
    <cellStyle name="40% - Accent3 7 5" xfId="4014"/>
    <cellStyle name="40% - Accent3 7 5 2" xfId="4015"/>
    <cellStyle name="40% - Accent3 7 6" xfId="4016"/>
    <cellStyle name="40% - Accent3 7 7" xfId="4017"/>
    <cellStyle name="40% - Accent3 7 8" xfId="4018"/>
    <cellStyle name="40% - Accent3 7 9" xfId="4019"/>
    <cellStyle name="40% - Accent3 8" xfId="4020"/>
    <cellStyle name="40% - Accent3 8 2" xfId="4021"/>
    <cellStyle name="40% - Accent3 8 2 2" xfId="4022"/>
    <cellStyle name="40% - Accent3 8 2 2 2" xfId="4023"/>
    <cellStyle name="40% - Accent3 8 2 2 3" xfId="4024"/>
    <cellStyle name="40% - Accent3 8 2 3" xfId="4025"/>
    <cellStyle name="40% - Accent3 8 2 4" xfId="4026"/>
    <cellStyle name="40% - Accent3 8 2 5" xfId="4027"/>
    <cellStyle name="40% - Accent3 8 2 6" xfId="4028"/>
    <cellStyle name="40% - Accent3 8 3" xfId="4029"/>
    <cellStyle name="40% - Accent3 8 3 2" xfId="4030"/>
    <cellStyle name="40% - Accent3 8 3 2 2" xfId="4031"/>
    <cellStyle name="40% - Accent3 8 3 3" xfId="4032"/>
    <cellStyle name="40% - Accent3 8 3 4" xfId="4033"/>
    <cellStyle name="40% - Accent3 8 3 5" xfId="4034"/>
    <cellStyle name="40% - Accent3 8 4" xfId="4035"/>
    <cellStyle name="40% - Accent3 8 4 2" xfId="4036"/>
    <cellStyle name="40% - Accent3 8 4 3" xfId="4037"/>
    <cellStyle name="40% - Accent3 8 4 4" xfId="4038"/>
    <cellStyle name="40% - Accent3 8 5" xfId="4039"/>
    <cellStyle name="40% - Accent3 8 5 2" xfId="4040"/>
    <cellStyle name="40% - Accent3 8 6" xfId="4041"/>
    <cellStyle name="40% - Accent3 8 7" xfId="4042"/>
    <cellStyle name="40% - Accent3 8 8" xfId="4043"/>
    <cellStyle name="40% - Accent3 8 9" xfId="4044"/>
    <cellStyle name="40% - Accent3 9" xfId="4045"/>
    <cellStyle name="40% - Accent3 9 2" xfId="4046"/>
    <cellStyle name="40% - Accent3 9 2 2" xfId="4047"/>
    <cellStyle name="40% - Accent3 9 2 2 2" xfId="4048"/>
    <cellStyle name="40% - Accent3 9 2 3" xfId="4049"/>
    <cellStyle name="40% - Accent3 9 2 4" xfId="4050"/>
    <cellStyle name="40% - Accent3 9 2 5" xfId="4051"/>
    <cellStyle name="40% - Accent3 9 3" xfId="4052"/>
    <cellStyle name="40% - Accent3 9 3 2" xfId="4053"/>
    <cellStyle name="40% - Accent3 9 3 3" xfId="4054"/>
    <cellStyle name="40% - Accent3 9 3 4" xfId="4055"/>
    <cellStyle name="40% - Accent3 9 4" xfId="4056"/>
    <cellStyle name="40% - Accent3 9 4 2" xfId="4057"/>
    <cellStyle name="40% - Accent3 9 5" xfId="4058"/>
    <cellStyle name="40% - Accent3 9 6" xfId="4059"/>
    <cellStyle name="40% - Accent3 9 7" xfId="4060"/>
    <cellStyle name="40% - Accent3 9 8" xfId="4061"/>
    <cellStyle name="40% - Accent4 10" xfId="4062"/>
    <cellStyle name="40% - Accent4 10 2" xfId="4063"/>
    <cellStyle name="40% - Accent4 10 2 2" xfId="4064"/>
    <cellStyle name="40% - Accent4 10 2 2 2" xfId="4065"/>
    <cellStyle name="40% - Accent4 10 2 3" xfId="4066"/>
    <cellStyle name="40% - Accent4 10 2 4" xfId="4067"/>
    <cellStyle name="40% - Accent4 10 2 5" xfId="4068"/>
    <cellStyle name="40% - Accent4 10 3" xfId="4069"/>
    <cellStyle name="40% - Accent4 10 3 2" xfId="4070"/>
    <cellStyle name="40% - Accent4 10 3 3" xfId="4071"/>
    <cellStyle name="40% - Accent4 10 3 4" xfId="4072"/>
    <cellStyle name="40% - Accent4 10 4" xfId="4073"/>
    <cellStyle name="40% - Accent4 10 4 2" xfId="4074"/>
    <cellStyle name="40% - Accent4 10 5" xfId="4075"/>
    <cellStyle name="40% - Accent4 10 6" xfId="4076"/>
    <cellStyle name="40% - Accent4 10 7" xfId="4077"/>
    <cellStyle name="40% - Accent4 10 8" xfId="4078"/>
    <cellStyle name="40% - Accent4 11" xfId="4079"/>
    <cellStyle name="40% - Accent4 11 2" xfId="4080"/>
    <cellStyle name="40% - Accent4 11 2 2" xfId="4081"/>
    <cellStyle name="40% - Accent4 11 2 2 2" xfId="4082"/>
    <cellStyle name="40% - Accent4 11 2 3" xfId="4083"/>
    <cellStyle name="40% - Accent4 11 2 4" xfId="4084"/>
    <cellStyle name="40% - Accent4 11 2 5" xfId="4085"/>
    <cellStyle name="40% - Accent4 11 3" xfId="4086"/>
    <cellStyle name="40% - Accent4 11 3 2" xfId="4087"/>
    <cellStyle name="40% - Accent4 11 3 3" xfId="4088"/>
    <cellStyle name="40% - Accent4 11 3 4" xfId="4089"/>
    <cellStyle name="40% - Accent4 11 4" xfId="4090"/>
    <cellStyle name="40% - Accent4 11 4 2" xfId="4091"/>
    <cellStyle name="40% - Accent4 11 5" xfId="4092"/>
    <cellStyle name="40% - Accent4 11 6" xfId="4093"/>
    <cellStyle name="40% - Accent4 11 7" xfId="4094"/>
    <cellStyle name="40% - Accent4 11 8" xfId="4095"/>
    <cellStyle name="40% - Accent4 12" xfId="4096"/>
    <cellStyle name="40% - Accent4 12 2" xfId="4097"/>
    <cellStyle name="40% - Accent4 12 2 2" xfId="4098"/>
    <cellStyle name="40% - Accent4 12 2 2 2" xfId="4099"/>
    <cellStyle name="40% - Accent4 12 2 3" xfId="4100"/>
    <cellStyle name="40% - Accent4 12 2 4" xfId="4101"/>
    <cellStyle name="40% - Accent4 12 2 5" xfId="4102"/>
    <cellStyle name="40% - Accent4 12 3" xfId="4103"/>
    <cellStyle name="40% - Accent4 12 3 2" xfId="4104"/>
    <cellStyle name="40% - Accent4 12 3 3" xfId="4105"/>
    <cellStyle name="40% - Accent4 12 3 4" xfId="4106"/>
    <cellStyle name="40% - Accent4 12 4" xfId="4107"/>
    <cellStyle name="40% - Accent4 12 4 2" xfId="4108"/>
    <cellStyle name="40% - Accent4 12 5" xfId="4109"/>
    <cellStyle name="40% - Accent4 12 6" xfId="4110"/>
    <cellStyle name="40% - Accent4 12 7" xfId="4111"/>
    <cellStyle name="40% - Accent4 12 8" xfId="4112"/>
    <cellStyle name="40% - Accent4 13" xfId="4113"/>
    <cellStyle name="40% - Accent4 13 2" xfId="4114"/>
    <cellStyle name="40% - Accent4 13 2 2" xfId="4115"/>
    <cellStyle name="40% - Accent4 13 2 3" xfId="4116"/>
    <cellStyle name="40% - Accent4 13 2 4" xfId="4117"/>
    <cellStyle name="40% - Accent4 13 3" xfId="4118"/>
    <cellStyle name="40% - Accent4 13 3 2" xfId="4119"/>
    <cellStyle name="40% - Accent4 13 4" xfId="4120"/>
    <cellStyle name="40% - Accent4 13 5" xfId="4121"/>
    <cellStyle name="40% - Accent4 13 6" xfId="4122"/>
    <cellStyle name="40% - Accent4 14" xfId="4123"/>
    <cellStyle name="40% - Accent4 14 2" xfId="4124"/>
    <cellStyle name="40% - Accent4 14 2 2" xfId="4125"/>
    <cellStyle name="40% - Accent4 14 3" xfId="4126"/>
    <cellStyle name="40% - Accent4 14 4" xfId="4127"/>
    <cellStyle name="40% - Accent4 14 5" xfId="4128"/>
    <cellStyle name="40% - Accent4 15" xfId="4129"/>
    <cellStyle name="40% - Accent4 15 2" xfId="4130"/>
    <cellStyle name="40% - Accent4 15 2 2" xfId="4131"/>
    <cellStyle name="40% - Accent4 15 3" xfId="4132"/>
    <cellStyle name="40% - Accent4 15 4" xfId="4133"/>
    <cellStyle name="40% - Accent4 15 5" xfId="4134"/>
    <cellStyle name="40% - Accent4 16" xfId="4135"/>
    <cellStyle name="40% - Accent4 16 2" xfId="4136"/>
    <cellStyle name="40% - Accent4 17" xfId="4137"/>
    <cellStyle name="40% - Accent4 18" xfId="4138"/>
    <cellStyle name="40% - Accent4 19" xfId="4139"/>
    <cellStyle name="40% - Accent4 2" xfId="4140"/>
    <cellStyle name="40% - Accent4 2 10" xfId="4141"/>
    <cellStyle name="40% - Accent4 2 11" xfId="4142"/>
    <cellStyle name="40% - Accent4 2 2" xfId="4143"/>
    <cellStyle name="40% - Accent4 2 2 10" xfId="4144"/>
    <cellStyle name="40% - Accent4 2 2 2" xfId="4145"/>
    <cellStyle name="40% - Accent4 2 2 2 2" xfId="4146"/>
    <cellStyle name="40% - Accent4 2 2 2 2 2" xfId="4147"/>
    <cellStyle name="40% - Accent4 2 2 2 2 2 2" xfId="4148"/>
    <cellStyle name="40% - Accent4 2 2 2 2 2 3" xfId="4149"/>
    <cellStyle name="40% - Accent4 2 2 2 2 3" xfId="4150"/>
    <cellStyle name="40% - Accent4 2 2 2 2 4" xfId="4151"/>
    <cellStyle name="40% - Accent4 2 2 2 2 5" xfId="4152"/>
    <cellStyle name="40% - Accent4 2 2 2 2 6" xfId="4153"/>
    <cellStyle name="40% - Accent4 2 2 2 3" xfId="4154"/>
    <cellStyle name="40% - Accent4 2 2 2 3 2" xfId="4155"/>
    <cellStyle name="40% - Accent4 2 2 2 3 2 2" xfId="4156"/>
    <cellStyle name="40% - Accent4 2 2 2 3 3" xfId="4157"/>
    <cellStyle name="40% - Accent4 2 2 2 3 4" xfId="4158"/>
    <cellStyle name="40% - Accent4 2 2 2 3 5" xfId="4159"/>
    <cellStyle name="40% - Accent4 2 2 2 4" xfId="4160"/>
    <cellStyle name="40% - Accent4 2 2 2 4 2" xfId="4161"/>
    <cellStyle name="40% - Accent4 2 2 2 4 3" xfId="4162"/>
    <cellStyle name="40% - Accent4 2 2 2 4 4" xfId="4163"/>
    <cellStyle name="40% - Accent4 2 2 2 5" xfId="4164"/>
    <cellStyle name="40% - Accent4 2 2 2 5 2" xfId="4165"/>
    <cellStyle name="40% - Accent4 2 2 2 6" xfId="4166"/>
    <cellStyle name="40% - Accent4 2 2 2 7" xfId="4167"/>
    <cellStyle name="40% - Accent4 2 2 2 8" xfId="4168"/>
    <cellStyle name="40% - Accent4 2 2 2 9" xfId="4169"/>
    <cellStyle name="40% - Accent4 2 2 3" xfId="4170"/>
    <cellStyle name="40% - Accent4 2 2 3 2" xfId="4171"/>
    <cellStyle name="40% - Accent4 2 2 3 2 2" xfId="4172"/>
    <cellStyle name="40% - Accent4 2 2 3 2 3" xfId="4173"/>
    <cellStyle name="40% - Accent4 2 2 3 3" xfId="4174"/>
    <cellStyle name="40% - Accent4 2 2 3 4" xfId="4175"/>
    <cellStyle name="40% - Accent4 2 2 3 5" xfId="4176"/>
    <cellStyle name="40% - Accent4 2 2 3 6" xfId="4177"/>
    <cellStyle name="40% - Accent4 2 2 4" xfId="4178"/>
    <cellStyle name="40% - Accent4 2 2 4 2" xfId="4179"/>
    <cellStyle name="40% - Accent4 2 2 4 2 2" xfId="4180"/>
    <cellStyle name="40% - Accent4 2 2 4 3" xfId="4181"/>
    <cellStyle name="40% - Accent4 2 2 4 4" xfId="4182"/>
    <cellStyle name="40% - Accent4 2 2 4 5" xfId="4183"/>
    <cellStyle name="40% - Accent4 2 2 5" xfId="4184"/>
    <cellStyle name="40% - Accent4 2 2 5 2" xfId="4185"/>
    <cellStyle name="40% - Accent4 2 2 5 3" xfId="4186"/>
    <cellStyle name="40% - Accent4 2 2 5 4" xfId="4187"/>
    <cellStyle name="40% - Accent4 2 2 6" xfId="4188"/>
    <cellStyle name="40% - Accent4 2 2 6 2" xfId="4189"/>
    <cellStyle name="40% - Accent4 2 2 7" xfId="4190"/>
    <cellStyle name="40% - Accent4 2 2 8" xfId="4191"/>
    <cellStyle name="40% - Accent4 2 2 9" xfId="4192"/>
    <cellStyle name="40% - Accent4 2 3" xfId="4193"/>
    <cellStyle name="40% - Accent4 2 3 2" xfId="4194"/>
    <cellStyle name="40% - Accent4 2 3 2 2" xfId="4195"/>
    <cellStyle name="40% - Accent4 2 3 2 2 2" xfId="4196"/>
    <cellStyle name="40% - Accent4 2 3 2 2 3" xfId="4197"/>
    <cellStyle name="40% - Accent4 2 3 2 3" xfId="4198"/>
    <cellStyle name="40% - Accent4 2 3 2 4" xfId="4199"/>
    <cellStyle name="40% - Accent4 2 3 2 5" xfId="4200"/>
    <cellStyle name="40% - Accent4 2 3 2 6" xfId="4201"/>
    <cellStyle name="40% - Accent4 2 3 3" xfId="4202"/>
    <cellStyle name="40% - Accent4 2 3 3 2" xfId="4203"/>
    <cellStyle name="40% - Accent4 2 3 3 2 2" xfId="4204"/>
    <cellStyle name="40% - Accent4 2 3 3 3" xfId="4205"/>
    <cellStyle name="40% - Accent4 2 3 3 4" xfId="4206"/>
    <cellStyle name="40% - Accent4 2 3 3 5" xfId="4207"/>
    <cellStyle name="40% - Accent4 2 3 4" xfId="4208"/>
    <cellStyle name="40% - Accent4 2 3 4 2" xfId="4209"/>
    <cellStyle name="40% - Accent4 2 3 4 3" xfId="4210"/>
    <cellStyle name="40% - Accent4 2 3 4 4" xfId="4211"/>
    <cellStyle name="40% - Accent4 2 3 5" xfId="4212"/>
    <cellStyle name="40% - Accent4 2 3 5 2" xfId="4213"/>
    <cellStyle name="40% - Accent4 2 3 6" xfId="4214"/>
    <cellStyle name="40% - Accent4 2 3 7" xfId="4215"/>
    <cellStyle name="40% - Accent4 2 3 8" xfId="4216"/>
    <cellStyle name="40% - Accent4 2 3 9" xfId="4217"/>
    <cellStyle name="40% - Accent4 2 4" xfId="4218"/>
    <cellStyle name="40% - Accent4 2 4 2" xfId="4219"/>
    <cellStyle name="40% - Accent4 2 4 2 2" xfId="4220"/>
    <cellStyle name="40% - Accent4 2 4 2 3" xfId="4221"/>
    <cellStyle name="40% - Accent4 2 4 3" xfId="4222"/>
    <cellStyle name="40% - Accent4 2 4 4" xfId="4223"/>
    <cellStyle name="40% - Accent4 2 4 5" xfId="4224"/>
    <cellStyle name="40% - Accent4 2 4 6" xfId="4225"/>
    <cellStyle name="40% - Accent4 2 5" xfId="4226"/>
    <cellStyle name="40% - Accent4 2 5 2" xfId="4227"/>
    <cellStyle name="40% - Accent4 2 5 2 2" xfId="4228"/>
    <cellStyle name="40% - Accent4 2 5 3" xfId="4229"/>
    <cellStyle name="40% - Accent4 2 5 4" xfId="4230"/>
    <cellStyle name="40% - Accent4 2 5 5" xfId="4231"/>
    <cellStyle name="40% - Accent4 2 6" xfId="4232"/>
    <cellStyle name="40% - Accent4 2 6 2" xfId="4233"/>
    <cellStyle name="40% - Accent4 2 6 2 2" xfId="4234"/>
    <cellStyle name="40% - Accent4 2 6 3" xfId="4235"/>
    <cellStyle name="40% - Accent4 2 6 4" xfId="4236"/>
    <cellStyle name="40% - Accent4 2 6 5" xfId="4237"/>
    <cellStyle name="40% - Accent4 2 7" xfId="4238"/>
    <cellStyle name="40% - Accent4 2 7 2" xfId="4239"/>
    <cellStyle name="40% - Accent4 2 8" xfId="4240"/>
    <cellStyle name="40% - Accent4 2 9" xfId="4241"/>
    <cellStyle name="40% - Accent4 3" xfId="4242"/>
    <cellStyle name="40% - Accent4 3 10" xfId="4243"/>
    <cellStyle name="40% - Accent4 3 2" xfId="4244"/>
    <cellStyle name="40% - Accent4 3 2 2" xfId="4245"/>
    <cellStyle name="40% - Accent4 3 2 2 2" xfId="4246"/>
    <cellStyle name="40% - Accent4 3 2 2 2 2" xfId="4247"/>
    <cellStyle name="40% - Accent4 3 2 2 2 3" xfId="4248"/>
    <cellStyle name="40% - Accent4 3 2 2 3" xfId="4249"/>
    <cellStyle name="40% - Accent4 3 2 2 4" xfId="4250"/>
    <cellStyle name="40% - Accent4 3 2 2 5" xfId="4251"/>
    <cellStyle name="40% - Accent4 3 2 2 6" xfId="4252"/>
    <cellStyle name="40% - Accent4 3 2 3" xfId="4253"/>
    <cellStyle name="40% - Accent4 3 2 3 2" xfId="4254"/>
    <cellStyle name="40% - Accent4 3 2 3 2 2" xfId="4255"/>
    <cellStyle name="40% - Accent4 3 2 3 3" xfId="4256"/>
    <cellStyle name="40% - Accent4 3 2 3 4" xfId="4257"/>
    <cellStyle name="40% - Accent4 3 2 3 5" xfId="4258"/>
    <cellStyle name="40% - Accent4 3 2 4" xfId="4259"/>
    <cellStyle name="40% - Accent4 3 2 4 2" xfId="4260"/>
    <cellStyle name="40% - Accent4 3 2 4 3" xfId="4261"/>
    <cellStyle name="40% - Accent4 3 2 4 4" xfId="4262"/>
    <cellStyle name="40% - Accent4 3 2 5" xfId="4263"/>
    <cellStyle name="40% - Accent4 3 2 5 2" xfId="4264"/>
    <cellStyle name="40% - Accent4 3 2 6" xfId="4265"/>
    <cellStyle name="40% - Accent4 3 2 7" xfId="4266"/>
    <cellStyle name="40% - Accent4 3 2 8" xfId="4267"/>
    <cellStyle name="40% - Accent4 3 2 9" xfId="4268"/>
    <cellStyle name="40% - Accent4 3 3" xfId="4269"/>
    <cellStyle name="40% - Accent4 3 3 2" xfId="4270"/>
    <cellStyle name="40% - Accent4 3 3 2 2" xfId="4271"/>
    <cellStyle name="40% - Accent4 3 3 2 3" xfId="4272"/>
    <cellStyle name="40% - Accent4 3 3 3" xfId="4273"/>
    <cellStyle name="40% - Accent4 3 3 4" xfId="4274"/>
    <cellStyle name="40% - Accent4 3 3 5" xfId="4275"/>
    <cellStyle name="40% - Accent4 3 3 6" xfId="4276"/>
    <cellStyle name="40% - Accent4 3 4" xfId="4277"/>
    <cellStyle name="40% - Accent4 3 4 2" xfId="4278"/>
    <cellStyle name="40% - Accent4 3 4 2 2" xfId="4279"/>
    <cellStyle name="40% - Accent4 3 4 3" xfId="4280"/>
    <cellStyle name="40% - Accent4 3 4 4" xfId="4281"/>
    <cellStyle name="40% - Accent4 3 4 5" xfId="4282"/>
    <cellStyle name="40% - Accent4 3 5" xfId="4283"/>
    <cellStyle name="40% - Accent4 3 5 2" xfId="4284"/>
    <cellStyle name="40% - Accent4 3 5 2 2" xfId="4285"/>
    <cellStyle name="40% - Accent4 3 5 3" xfId="4286"/>
    <cellStyle name="40% - Accent4 3 5 4" xfId="4287"/>
    <cellStyle name="40% - Accent4 3 5 5" xfId="4288"/>
    <cellStyle name="40% - Accent4 3 6" xfId="4289"/>
    <cellStyle name="40% - Accent4 3 6 2" xfId="4290"/>
    <cellStyle name="40% - Accent4 3 7" xfId="4291"/>
    <cellStyle name="40% - Accent4 3 8" xfId="4292"/>
    <cellStyle name="40% - Accent4 3 9" xfId="4293"/>
    <cellStyle name="40% - Accent4 4" xfId="4294"/>
    <cellStyle name="40% - Accent4 4 10" xfId="4295"/>
    <cellStyle name="40% - Accent4 4 2" xfId="4296"/>
    <cellStyle name="40% - Accent4 4 2 2" xfId="4297"/>
    <cellStyle name="40% - Accent4 4 2 2 2" xfId="4298"/>
    <cellStyle name="40% - Accent4 4 2 2 2 2" xfId="4299"/>
    <cellStyle name="40% - Accent4 4 2 2 2 3" xfId="4300"/>
    <cellStyle name="40% - Accent4 4 2 2 3" xfId="4301"/>
    <cellStyle name="40% - Accent4 4 2 2 4" xfId="4302"/>
    <cellStyle name="40% - Accent4 4 2 2 5" xfId="4303"/>
    <cellStyle name="40% - Accent4 4 2 2 6" xfId="4304"/>
    <cellStyle name="40% - Accent4 4 2 3" xfId="4305"/>
    <cellStyle name="40% - Accent4 4 2 3 2" xfId="4306"/>
    <cellStyle name="40% - Accent4 4 2 3 2 2" xfId="4307"/>
    <cellStyle name="40% - Accent4 4 2 3 3" xfId="4308"/>
    <cellStyle name="40% - Accent4 4 2 3 4" xfId="4309"/>
    <cellStyle name="40% - Accent4 4 2 3 5" xfId="4310"/>
    <cellStyle name="40% - Accent4 4 2 4" xfId="4311"/>
    <cellStyle name="40% - Accent4 4 2 4 2" xfId="4312"/>
    <cellStyle name="40% - Accent4 4 2 4 3" xfId="4313"/>
    <cellStyle name="40% - Accent4 4 2 4 4" xfId="4314"/>
    <cellStyle name="40% - Accent4 4 2 5" xfId="4315"/>
    <cellStyle name="40% - Accent4 4 2 5 2" xfId="4316"/>
    <cellStyle name="40% - Accent4 4 2 6" xfId="4317"/>
    <cellStyle name="40% - Accent4 4 2 7" xfId="4318"/>
    <cellStyle name="40% - Accent4 4 2 8" xfId="4319"/>
    <cellStyle name="40% - Accent4 4 2 9" xfId="4320"/>
    <cellStyle name="40% - Accent4 4 3" xfId="4321"/>
    <cellStyle name="40% - Accent4 4 3 2" xfId="4322"/>
    <cellStyle name="40% - Accent4 4 3 2 2" xfId="4323"/>
    <cellStyle name="40% - Accent4 4 3 2 3" xfId="4324"/>
    <cellStyle name="40% - Accent4 4 3 3" xfId="4325"/>
    <cellStyle name="40% - Accent4 4 3 4" xfId="4326"/>
    <cellStyle name="40% - Accent4 4 3 5" xfId="4327"/>
    <cellStyle name="40% - Accent4 4 3 6" xfId="4328"/>
    <cellStyle name="40% - Accent4 4 4" xfId="4329"/>
    <cellStyle name="40% - Accent4 4 4 2" xfId="4330"/>
    <cellStyle name="40% - Accent4 4 4 2 2" xfId="4331"/>
    <cellStyle name="40% - Accent4 4 4 3" xfId="4332"/>
    <cellStyle name="40% - Accent4 4 4 4" xfId="4333"/>
    <cellStyle name="40% - Accent4 4 4 5" xfId="4334"/>
    <cellStyle name="40% - Accent4 4 5" xfId="4335"/>
    <cellStyle name="40% - Accent4 4 5 2" xfId="4336"/>
    <cellStyle name="40% - Accent4 4 5 2 2" xfId="4337"/>
    <cellStyle name="40% - Accent4 4 5 3" xfId="4338"/>
    <cellStyle name="40% - Accent4 4 5 4" xfId="4339"/>
    <cellStyle name="40% - Accent4 4 5 5" xfId="4340"/>
    <cellStyle name="40% - Accent4 4 6" xfId="4341"/>
    <cellStyle name="40% - Accent4 4 6 2" xfId="4342"/>
    <cellStyle name="40% - Accent4 4 7" xfId="4343"/>
    <cellStyle name="40% - Accent4 4 8" xfId="4344"/>
    <cellStyle name="40% - Accent4 4 9" xfId="4345"/>
    <cellStyle name="40% - Accent4 5" xfId="4346"/>
    <cellStyle name="40% - Accent4 5 10" xfId="4347"/>
    <cellStyle name="40% - Accent4 5 2" xfId="4348"/>
    <cellStyle name="40% - Accent4 5 2 2" xfId="4349"/>
    <cellStyle name="40% - Accent4 5 2 2 2" xfId="4350"/>
    <cellStyle name="40% - Accent4 5 2 2 2 2" xfId="4351"/>
    <cellStyle name="40% - Accent4 5 2 2 2 3" xfId="4352"/>
    <cellStyle name="40% - Accent4 5 2 2 3" xfId="4353"/>
    <cellStyle name="40% - Accent4 5 2 2 4" xfId="4354"/>
    <cellStyle name="40% - Accent4 5 2 2 5" xfId="4355"/>
    <cellStyle name="40% - Accent4 5 2 2 6" xfId="4356"/>
    <cellStyle name="40% - Accent4 5 2 3" xfId="4357"/>
    <cellStyle name="40% - Accent4 5 2 3 2" xfId="4358"/>
    <cellStyle name="40% - Accent4 5 2 3 2 2" xfId="4359"/>
    <cellStyle name="40% - Accent4 5 2 3 3" xfId="4360"/>
    <cellStyle name="40% - Accent4 5 2 3 4" xfId="4361"/>
    <cellStyle name="40% - Accent4 5 2 3 5" xfId="4362"/>
    <cellStyle name="40% - Accent4 5 2 4" xfId="4363"/>
    <cellStyle name="40% - Accent4 5 2 4 2" xfId="4364"/>
    <cellStyle name="40% - Accent4 5 2 4 3" xfId="4365"/>
    <cellStyle name="40% - Accent4 5 2 4 4" xfId="4366"/>
    <cellStyle name="40% - Accent4 5 2 5" xfId="4367"/>
    <cellStyle name="40% - Accent4 5 2 5 2" xfId="4368"/>
    <cellStyle name="40% - Accent4 5 2 6" xfId="4369"/>
    <cellStyle name="40% - Accent4 5 2 7" xfId="4370"/>
    <cellStyle name="40% - Accent4 5 2 8" xfId="4371"/>
    <cellStyle name="40% - Accent4 5 2 9" xfId="4372"/>
    <cellStyle name="40% - Accent4 5 3" xfId="4373"/>
    <cellStyle name="40% - Accent4 5 3 2" xfId="4374"/>
    <cellStyle name="40% - Accent4 5 3 2 2" xfId="4375"/>
    <cellStyle name="40% - Accent4 5 3 2 3" xfId="4376"/>
    <cellStyle name="40% - Accent4 5 3 3" xfId="4377"/>
    <cellStyle name="40% - Accent4 5 3 4" xfId="4378"/>
    <cellStyle name="40% - Accent4 5 3 5" xfId="4379"/>
    <cellStyle name="40% - Accent4 5 3 6" xfId="4380"/>
    <cellStyle name="40% - Accent4 5 4" xfId="4381"/>
    <cellStyle name="40% - Accent4 5 4 2" xfId="4382"/>
    <cellStyle name="40% - Accent4 5 4 2 2" xfId="4383"/>
    <cellStyle name="40% - Accent4 5 4 3" xfId="4384"/>
    <cellStyle name="40% - Accent4 5 4 4" xfId="4385"/>
    <cellStyle name="40% - Accent4 5 4 5" xfId="4386"/>
    <cellStyle name="40% - Accent4 5 5" xfId="4387"/>
    <cellStyle name="40% - Accent4 5 5 2" xfId="4388"/>
    <cellStyle name="40% - Accent4 5 5 3" xfId="4389"/>
    <cellStyle name="40% - Accent4 5 5 4" xfId="4390"/>
    <cellStyle name="40% - Accent4 5 6" xfId="4391"/>
    <cellStyle name="40% - Accent4 5 6 2" xfId="4392"/>
    <cellStyle name="40% - Accent4 5 7" xfId="4393"/>
    <cellStyle name="40% - Accent4 5 8" xfId="4394"/>
    <cellStyle name="40% - Accent4 5 9" xfId="4395"/>
    <cellStyle name="40% - Accent4 6" xfId="4396"/>
    <cellStyle name="40% - Accent4 6 10" xfId="4397"/>
    <cellStyle name="40% - Accent4 6 2" xfId="4398"/>
    <cellStyle name="40% - Accent4 6 2 2" xfId="4399"/>
    <cellStyle name="40% - Accent4 6 2 2 2" xfId="4400"/>
    <cellStyle name="40% - Accent4 6 2 2 2 2" xfId="4401"/>
    <cellStyle name="40% - Accent4 6 2 2 2 3" xfId="4402"/>
    <cellStyle name="40% - Accent4 6 2 2 3" xfId="4403"/>
    <cellStyle name="40% - Accent4 6 2 2 4" xfId="4404"/>
    <cellStyle name="40% - Accent4 6 2 2 5" xfId="4405"/>
    <cellStyle name="40% - Accent4 6 2 2 6" xfId="4406"/>
    <cellStyle name="40% - Accent4 6 2 3" xfId="4407"/>
    <cellStyle name="40% - Accent4 6 2 3 2" xfId="4408"/>
    <cellStyle name="40% - Accent4 6 2 3 2 2" xfId="4409"/>
    <cellStyle name="40% - Accent4 6 2 3 3" xfId="4410"/>
    <cellStyle name="40% - Accent4 6 2 3 4" xfId="4411"/>
    <cellStyle name="40% - Accent4 6 2 3 5" xfId="4412"/>
    <cellStyle name="40% - Accent4 6 2 4" xfId="4413"/>
    <cellStyle name="40% - Accent4 6 2 4 2" xfId="4414"/>
    <cellStyle name="40% - Accent4 6 2 4 3" xfId="4415"/>
    <cellStyle name="40% - Accent4 6 2 4 4" xfId="4416"/>
    <cellStyle name="40% - Accent4 6 2 5" xfId="4417"/>
    <cellStyle name="40% - Accent4 6 2 5 2" xfId="4418"/>
    <cellStyle name="40% - Accent4 6 2 6" xfId="4419"/>
    <cellStyle name="40% - Accent4 6 2 7" xfId="4420"/>
    <cellStyle name="40% - Accent4 6 2 8" xfId="4421"/>
    <cellStyle name="40% - Accent4 6 2 9" xfId="4422"/>
    <cellStyle name="40% - Accent4 6 3" xfId="4423"/>
    <cellStyle name="40% - Accent4 6 3 2" xfId="4424"/>
    <cellStyle name="40% - Accent4 6 3 2 2" xfId="4425"/>
    <cellStyle name="40% - Accent4 6 3 2 3" xfId="4426"/>
    <cellStyle name="40% - Accent4 6 3 3" xfId="4427"/>
    <cellStyle name="40% - Accent4 6 3 4" xfId="4428"/>
    <cellStyle name="40% - Accent4 6 3 5" xfId="4429"/>
    <cellStyle name="40% - Accent4 6 3 6" xfId="4430"/>
    <cellStyle name="40% - Accent4 6 4" xfId="4431"/>
    <cellStyle name="40% - Accent4 6 4 2" xfId="4432"/>
    <cellStyle name="40% - Accent4 6 4 2 2" xfId="4433"/>
    <cellStyle name="40% - Accent4 6 4 3" xfId="4434"/>
    <cellStyle name="40% - Accent4 6 4 4" xfId="4435"/>
    <cellStyle name="40% - Accent4 6 4 5" xfId="4436"/>
    <cellStyle name="40% - Accent4 6 5" xfId="4437"/>
    <cellStyle name="40% - Accent4 6 5 2" xfId="4438"/>
    <cellStyle name="40% - Accent4 6 5 3" xfId="4439"/>
    <cellStyle name="40% - Accent4 6 5 4" xfId="4440"/>
    <cellStyle name="40% - Accent4 6 6" xfId="4441"/>
    <cellStyle name="40% - Accent4 6 6 2" xfId="4442"/>
    <cellStyle name="40% - Accent4 6 7" xfId="4443"/>
    <cellStyle name="40% - Accent4 6 8" xfId="4444"/>
    <cellStyle name="40% - Accent4 6 9" xfId="4445"/>
    <cellStyle name="40% - Accent4 7" xfId="4446"/>
    <cellStyle name="40% - Accent4 7 2" xfId="4447"/>
    <cellStyle name="40% - Accent4 7 2 2" xfId="4448"/>
    <cellStyle name="40% - Accent4 7 2 2 2" xfId="4449"/>
    <cellStyle name="40% - Accent4 7 2 2 3" xfId="4450"/>
    <cellStyle name="40% - Accent4 7 2 3" xfId="4451"/>
    <cellStyle name="40% - Accent4 7 2 4" xfId="4452"/>
    <cellStyle name="40% - Accent4 7 2 5" xfId="4453"/>
    <cellStyle name="40% - Accent4 7 2 6" xfId="4454"/>
    <cellStyle name="40% - Accent4 7 3" xfId="4455"/>
    <cellStyle name="40% - Accent4 7 3 2" xfId="4456"/>
    <cellStyle name="40% - Accent4 7 3 2 2" xfId="4457"/>
    <cellStyle name="40% - Accent4 7 3 3" xfId="4458"/>
    <cellStyle name="40% - Accent4 7 3 4" xfId="4459"/>
    <cellStyle name="40% - Accent4 7 3 5" xfId="4460"/>
    <cellStyle name="40% - Accent4 7 4" xfId="4461"/>
    <cellStyle name="40% - Accent4 7 4 2" xfId="4462"/>
    <cellStyle name="40% - Accent4 7 4 3" xfId="4463"/>
    <cellStyle name="40% - Accent4 7 4 4" xfId="4464"/>
    <cellStyle name="40% - Accent4 7 5" xfId="4465"/>
    <cellStyle name="40% - Accent4 7 5 2" xfId="4466"/>
    <cellStyle name="40% - Accent4 7 6" xfId="4467"/>
    <cellStyle name="40% - Accent4 7 7" xfId="4468"/>
    <cellStyle name="40% - Accent4 7 8" xfId="4469"/>
    <cellStyle name="40% - Accent4 7 9" xfId="4470"/>
    <cellStyle name="40% - Accent4 8" xfId="4471"/>
    <cellStyle name="40% - Accent4 8 2" xfId="4472"/>
    <cellStyle name="40% - Accent4 8 2 2" xfId="4473"/>
    <cellStyle name="40% - Accent4 8 2 2 2" xfId="4474"/>
    <cellStyle name="40% - Accent4 8 2 2 3" xfId="4475"/>
    <cellStyle name="40% - Accent4 8 2 3" xfId="4476"/>
    <cellStyle name="40% - Accent4 8 2 4" xfId="4477"/>
    <cellStyle name="40% - Accent4 8 2 5" xfId="4478"/>
    <cellStyle name="40% - Accent4 8 2 6" xfId="4479"/>
    <cellStyle name="40% - Accent4 8 3" xfId="4480"/>
    <cellStyle name="40% - Accent4 8 3 2" xfId="4481"/>
    <cellStyle name="40% - Accent4 8 3 2 2" xfId="4482"/>
    <cellStyle name="40% - Accent4 8 3 3" xfId="4483"/>
    <cellStyle name="40% - Accent4 8 3 4" xfId="4484"/>
    <cellStyle name="40% - Accent4 8 3 5" xfId="4485"/>
    <cellStyle name="40% - Accent4 8 4" xfId="4486"/>
    <cellStyle name="40% - Accent4 8 4 2" xfId="4487"/>
    <cellStyle name="40% - Accent4 8 4 3" xfId="4488"/>
    <cellStyle name="40% - Accent4 8 4 4" xfId="4489"/>
    <cellStyle name="40% - Accent4 8 5" xfId="4490"/>
    <cellStyle name="40% - Accent4 8 5 2" xfId="4491"/>
    <cellStyle name="40% - Accent4 8 6" xfId="4492"/>
    <cellStyle name="40% - Accent4 8 7" xfId="4493"/>
    <cellStyle name="40% - Accent4 8 8" xfId="4494"/>
    <cellStyle name="40% - Accent4 8 9" xfId="4495"/>
    <cellStyle name="40% - Accent4 9" xfId="4496"/>
    <cellStyle name="40% - Accent4 9 2" xfId="4497"/>
    <cellStyle name="40% - Accent4 9 2 2" xfId="4498"/>
    <cellStyle name="40% - Accent4 9 2 2 2" xfId="4499"/>
    <cellStyle name="40% - Accent4 9 2 3" xfId="4500"/>
    <cellStyle name="40% - Accent4 9 2 4" xfId="4501"/>
    <cellStyle name="40% - Accent4 9 2 5" xfId="4502"/>
    <cellStyle name="40% - Accent4 9 3" xfId="4503"/>
    <cellStyle name="40% - Accent4 9 3 2" xfId="4504"/>
    <cellStyle name="40% - Accent4 9 3 3" xfId="4505"/>
    <cellStyle name="40% - Accent4 9 3 4" xfId="4506"/>
    <cellStyle name="40% - Accent4 9 4" xfId="4507"/>
    <cellStyle name="40% - Accent4 9 4 2" xfId="4508"/>
    <cellStyle name="40% - Accent4 9 5" xfId="4509"/>
    <cellStyle name="40% - Accent4 9 6" xfId="4510"/>
    <cellStyle name="40% - Accent4 9 7" xfId="4511"/>
    <cellStyle name="40% - Accent4 9 8" xfId="4512"/>
    <cellStyle name="40% - Accent5 10" xfId="4513"/>
    <cellStyle name="40% - Accent5 10 2" xfId="4514"/>
    <cellStyle name="40% - Accent5 10 2 2" xfId="4515"/>
    <cellStyle name="40% - Accent5 10 2 2 2" xfId="4516"/>
    <cellStyle name="40% - Accent5 10 2 3" xfId="4517"/>
    <cellStyle name="40% - Accent5 10 2 4" xfId="4518"/>
    <cellStyle name="40% - Accent5 10 2 5" xfId="4519"/>
    <cellStyle name="40% - Accent5 10 3" xfId="4520"/>
    <cellStyle name="40% - Accent5 10 3 2" xfId="4521"/>
    <cellStyle name="40% - Accent5 10 3 3" xfId="4522"/>
    <cellStyle name="40% - Accent5 10 3 4" xfId="4523"/>
    <cellStyle name="40% - Accent5 10 4" xfId="4524"/>
    <cellStyle name="40% - Accent5 10 4 2" xfId="4525"/>
    <cellStyle name="40% - Accent5 10 5" xfId="4526"/>
    <cellStyle name="40% - Accent5 10 6" xfId="4527"/>
    <cellStyle name="40% - Accent5 10 7" xfId="4528"/>
    <cellStyle name="40% - Accent5 10 8" xfId="4529"/>
    <cellStyle name="40% - Accent5 11" xfId="4530"/>
    <cellStyle name="40% - Accent5 11 2" xfId="4531"/>
    <cellStyle name="40% - Accent5 11 2 2" xfId="4532"/>
    <cellStyle name="40% - Accent5 11 2 2 2" xfId="4533"/>
    <cellStyle name="40% - Accent5 11 2 3" xfId="4534"/>
    <cellStyle name="40% - Accent5 11 2 4" xfId="4535"/>
    <cellStyle name="40% - Accent5 11 2 5" xfId="4536"/>
    <cellStyle name="40% - Accent5 11 3" xfId="4537"/>
    <cellStyle name="40% - Accent5 11 3 2" xfId="4538"/>
    <cellStyle name="40% - Accent5 11 3 3" xfId="4539"/>
    <cellStyle name="40% - Accent5 11 3 4" xfId="4540"/>
    <cellStyle name="40% - Accent5 11 4" xfId="4541"/>
    <cellStyle name="40% - Accent5 11 4 2" xfId="4542"/>
    <cellStyle name="40% - Accent5 11 5" xfId="4543"/>
    <cellStyle name="40% - Accent5 11 6" xfId="4544"/>
    <cellStyle name="40% - Accent5 11 7" xfId="4545"/>
    <cellStyle name="40% - Accent5 11 8" xfId="4546"/>
    <cellStyle name="40% - Accent5 12" xfId="4547"/>
    <cellStyle name="40% - Accent5 12 2" xfId="4548"/>
    <cellStyle name="40% - Accent5 12 2 2" xfId="4549"/>
    <cellStyle name="40% - Accent5 12 2 2 2" xfId="4550"/>
    <cellStyle name="40% - Accent5 12 2 3" xfId="4551"/>
    <cellStyle name="40% - Accent5 12 2 4" xfId="4552"/>
    <cellStyle name="40% - Accent5 12 2 5" xfId="4553"/>
    <cellStyle name="40% - Accent5 12 3" xfId="4554"/>
    <cellStyle name="40% - Accent5 12 3 2" xfId="4555"/>
    <cellStyle name="40% - Accent5 12 3 3" xfId="4556"/>
    <cellStyle name="40% - Accent5 12 3 4" xfId="4557"/>
    <cellStyle name="40% - Accent5 12 4" xfId="4558"/>
    <cellStyle name="40% - Accent5 12 4 2" xfId="4559"/>
    <cellStyle name="40% - Accent5 12 5" xfId="4560"/>
    <cellStyle name="40% - Accent5 12 6" xfId="4561"/>
    <cellStyle name="40% - Accent5 12 7" xfId="4562"/>
    <cellStyle name="40% - Accent5 12 8" xfId="4563"/>
    <cellStyle name="40% - Accent5 13" xfId="4564"/>
    <cellStyle name="40% - Accent5 13 2" xfId="4565"/>
    <cellStyle name="40% - Accent5 13 2 2" xfId="4566"/>
    <cellStyle name="40% - Accent5 13 2 3" xfId="4567"/>
    <cellStyle name="40% - Accent5 13 2 4" xfId="4568"/>
    <cellStyle name="40% - Accent5 13 3" xfId="4569"/>
    <cellStyle name="40% - Accent5 13 3 2" xfId="4570"/>
    <cellStyle name="40% - Accent5 13 4" xfId="4571"/>
    <cellStyle name="40% - Accent5 13 5" xfId="4572"/>
    <cellStyle name="40% - Accent5 13 6" xfId="4573"/>
    <cellStyle name="40% - Accent5 14" xfId="4574"/>
    <cellStyle name="40% - Accent5 14 2" xfId="4575"/>
    <cellStyle name="40% - Accent5 14 2 2" xfId="4576"/>
    <cellStyle name="40% - Accent5 14 3" xfId="4577"/>
    <cellStyle name="40% - Accent5 14 4" xfId="4578"/>
    <cellStyle name="40% - Accent5 14 5" xfId="4579"/>
    <cellStyle name="40% - Accent5 15" xfId="4580"/>
    <cellStyle name="40% - Accent5 15 2" xfId="4581"/>
    <cellStyle name="40% - Accent5 15 2 2" xfId="4582"/>
    <cellStyle name="40% - Accent5 15 3" xfId="4583"/>
    <cellStyle name="40% - Accent5 15 4" xfId="4584"/>
    <cellStyle name="40% - Accent5 15 5" xfId="4585"/>
    <cellStyle name="40% - Accent5 16" xfId="4586"/>
    <cellStyle name="40% - Accent5 16 2" xfId="4587"/>
    <cellStyle name="40% - Accent5 17" xfId="4588"/>
    <cellStyle name="40% - Accent5 18" xfId="4589"/>
    <cellStyle name="40% - Accent5 19" xfId="4590"/>
    <cellStyle name="40% - Accent5 2" xfId="4591"/>
    <cellStyle name="40% - Accent5 2 10" xfId="4592"/>
    <cellStyle name="40% - Accent5 2 11" xfId="4593"/>
    <cellStyle name="40% - Accent5 2 2" xfId="4594"/>
    <cellStyle name="40% - Accent5 2 2 10" xfId="4595"/>
    <cellStyle name="40% - Accent5 2 2 2" xfId="4596"/>
    <cellStyle name="40% - Accent5 2 2 2 2" xfId="4597"/>
    <cellStyle name="40% - Accent5 2 2 2 2 2" xfId="4598"/>
    <cellStyle name="40% - Accent5 2 2 2 2 2 2" xfId="4599"/>
    <cellStyle name="40% - Accent5 2 2 2 2 2 3" xfId="4600"/>
    <cellStyle name="40% - Accent5 2 2 2 2 3" xfId="4601"/>
    <cellStyle name="40% - Accent5 2 2 2 2 4" xfId="4602"/>
    <cellStyle name="40% - Accent5 2 2 2 2 5" xfId="4603"/>
    <cellStyle name="40% - Accent5 2 2 2 2 6" xfId="4604"/>
    <cellStyle name="40% - Accent5 2 2 2 3" xfId="4605"/>
    <cellStyle name="40% - Accent5 2 2 2 3 2" xfId="4606"/>
    <cellStyle name="40% - Accent5 2 2 2 3 2 2" xfId="4607"/>
    <cellStyle name="40% - Accent5 2 2 2 3 3" xfId="4608"/>
    <cellStyle name="40% - Accent5 2 2 2 3 4" xfId="4609"/>
    <cellStyle name="40% - Accent5 2 2 2 3 5" xfId="4610"/>
    <cellStyle name="40% - Accent5 2 2 2 4" xfId="4611"/>
    <cellStyle name="40% - Accent5 2 2 2 4 2" xfId="4612"/>
    <cellStyle name="40% - Accent5 2 2 2 4 3" xfId="4613"/>
    <cellStyle name="40% - Accent5 2 2 2 4 4" xfId="4614"/>
    <cellStyle name="40% - Accent5 2 2 2 5" xfId="4615"/>
    <cellStyle name="40% - Accent5 2 2 2 5 2" xfId="4616"/>
    <cellStyle name="40% - Accent5 2 2 2 6" xfId="4617"/>
    <cellStyle name="40% - Accent5 2 2 2 7" xfId="4618"/>
    <cellStyle name="40% - Accent5 2 2 2 8" xfId="4619"/>
    <cellStyle name="40% - Accent5 2 2 2 9" xfId="4620"/>
    <cellStyle name="40% - Accent5 2 2 3" xfId="4621"/>
    <cellStyle name="40% - Accent5 2 2 3 2" xfId="4622"/>
    <cellStyle name="40% - Accent5 2 2 3 2 2" xfId="4623"/>
    <cellStyle name="40% - Accent5 2 2 3 2 3" xfId="4624"/>
    <cellStyle name="40% - Accent5 2 2 3 3" xfId="4625"/>
    <cellStyle name="40% - Accent5 2 2 3 4" xfId="4626"/>
    <cellStyle name="40% - Accent5 2 2 3 5" xfId="4627"/>
    <cellStyle name="40% - Accent5 2 2 3 6" xfId="4628"/>
    <cellStyle name="40% - Accent5 2 2 4" xfId="4629"/>
    <cellStyle name="40% - Accent5 2 2 4 2" xfId="4630"/>
    <cellStyle name="40% - Accent5 2 2 4 2 2" xfId="4631"/>
    <cellStyle name="40% - Accent5 2 2 4 3" xfId="4632"/>
    <cellStyle name="40% - Accent5 2 2 4 4" xfId="4633"/>
    <cellStyle name="40% - Accent5 2 2 4 5" xfId="4634"/>
    <cellStyle name="40% - Accent5 2 2 5" xfId="4635"/>
    <cellStyle name="40% - Accent5 2 2 5 2" xfId="4636"/>
    <cellStyle name="40% - Accent5 2 2 5 3" xfId="4637"/>
    <cellStyle name="40% - Accent5 2 2 5 4" xfId="4638"/>
    <cellStyle name="40% - Accent5 2 2 6" xfId="4639"/>
    <cellStyle name="40% - Accent5 2 2 6 2" xfId="4640"/>
    <cellStyle name="40% - Accent5 2 2 7" xfId="4641"/>
    <cellStyle name="40% - Accent5 2 2 8" xfId="4642"/>
    <cellStyle name="40% - Accent5 2 2 9" xfId="4643"/>
    <cellStyle name="40% - Accent5 2 3" xfId="4644"/>
    <cellStyle name="40% - Accent5 2 3 2" xfId="4645"/>
    <cellStyle name="40% - Accent5 2 3 2 2" xfId="4646"/>
    <cellStyle name="40% - Accent5 2 3 2 2 2" xfId="4647"/>
    <cellStyle name="40% - Accent5 2 3 2 2 3" xfId="4648"/>
    <cellStyle name="40% - Accent5 2 3 2 3" xfId="4649"/>
    <cellStyle name="40% - Accent5 2 3 2 4" xfId="4650"/>
    <cellStyle name="40% - Accent5 2 3 2 5" xfId="4651"/>
    <cellStyle name="40% - Accent5 2 3 2 6" xfId="4652"/>
    <cellStyle name="40% - Accent5 2 3 3" xfId="4653"/>
    <cellStyle name="40% - Accent5 2 3 3 2" xfId="4654"/>
    <cellStyle name="40% - Accent5 2 3 3 2 2" xfId="4655"/>
    <cellStyle name="40% - Accent5 2 3 3 3" xfId="4656"/>
    <cellStyle name="40% - Accent5 2 3 3 4" xfId="4657"/>
    <cellStyle name="40% - Accent5 2 3 3 5" xfId="4658"/>
    <cellStyle name="40% - Accent5 2 3 4" xfId="4659"/>
    <cellStyle name="40% - Accent5 2 3 4 2" xfId="4660"/>
    <cellStyle name="40% - Accent5 2 3 4 3" xfId="4661"/>
    <cellStyle name="40% - Accent5 2 3 4 4" xfId="4662"/>
    <cellStyle name="40% - Accent5 2 3 5" xfId="4663"/>
    <cellStyle name="40% - Accent5 2 3 5 2" xfId="4664"/>
    <cellStyle name="40% - Accent5 2 3 6" xfId="4665"/>
    <cellStyle name="40% - Accent5 2 3 7" xfId="4666"/>
    <cellStyle name="40% - Accent5 2 3 8" xfId="4667"/>
    <cellStyle name="40% - Accent5 2 3 9" xfId="4668"/>
    <cellStyle name="40% - Accent5 2 4" xfId="4669"/>
    <cellStyle name="40% - Accent5 2 4 2" xfId="4670"/>
    <cellStyle name="40% - Accent5 2 4 2 2" xfId="4671"/>
    <cellStyle name="40% - Accent5 2 4 2 3" xfId="4672"/>
    <cellStyle name="40% - Accent5 2 4 3" xfId="4673"/>
    <cellStyle name="40% - Accent5 2 4 4" xfId="4674"/>
    <cellStyle name="40% - Accent5 2 4 5" xfId="4675"/>
    <cellStyle name="40% - Accent5 2 4 6" xfId="4676"/>
    <cellStyle name="40% - Accent5 2 5" xfId="4677"/>
    <cellStyle name="40% - Accent5 2 5 2" xfId="4678"/>
    <cellStyle name="40% - Accent5 2 5 2 2" xfId="4679"/>
    <cellStyle name="40% - Accent5 2 5 3" xfId="4680"/>
    <cellStyle name="40% - Accent5 2 5 4" xfId="4681"/>
    <cellStyle name="40% - Accent5 2 5 5" xfId="4682"/>
    <cellStyle name="40% - Accent5 2 6" xfId="4683"/>
    <cellStyle name="40% - Accent5 2 6 2" xfId="4684"/>
    <cellStyle name="40% - Accent5 2 6 2 2" xfId="4685"/>
    <cellStyle name="40% - Accent5 2 6 3" xfId="4686"/>
    <cellStyle name="40% - Accent5 2 6 4" xfId="4687"/>
    <cellStyle name="40% - Accent5 2 6 5" xfId="4688"/>
    <cellStyle name="40% - Accent5 2 7" xfId="4689"/>
    <cellStyle name="40% - Accent5 2 7 2" xfId="4690"/>
    <cellStyle name="40% - Accent5 2 8" xfId="4691"/>
    <cellStyle name="40% - Accent5 2 9" xfId="4692"/>
    <cellStyle name="40% - Accent5 3" xfId="4693"/>
    <cellStyle name="40% - Accent5 3 10" xfId="4694"/>
    <cellStyle name="40% - Accent5 3 2" xfId="4695"/>
    <cellStyle name="40% - Accent5 3 2 2" xfId="4696"/>
    <cellStyle name="40% - Accent5 3 2 2 2" xfId="4697"/>
    <cellStyle name="40% - Accent5 3 2 2 2 2" xfId="4698"/>
    <cellStyle name="40% - Accent5 3 2 2 2 3" xfId="4699"/>
    <cellStyle name="40% - Accent5 3 2 2 3" xfId="4700"/>
    <cellStyle name="40% - Accent5 3 2 2 4" xfId="4701"/>
    <cellStyle name="40% - Accent5 3 2 2 5" xfId="4702"/>
    <cellStyle name="40% - Accent5 3 2 2 6" xfId="4703"/>
    <cellStyle name="40% - Accent5 3 2 3" xfId="4704"/>
    <cellStyle name="40% - Accent5 3 2 3 2" xfId="4705"/>
    <cellStyle name="40% - Accent5 3 2 3 2 2" xfId="4706"/>
    <cellStyle name="40% - Accent5 3 2 3 3" xfId="4707"/>
    <cellStyle name="40% - Accent5 3 2 3 4" xfId="4708"/>
    <cellStyle name="40% - Accent5 3 2 3 5" xfId="4709"/>
    <cellStyle name="40% - Accent5 3 2 4" xfId="4710"/>
    <cellStyle name="40% - Accent5 3 2 4 2" xfId="4711"/>
    <cellStyle name="40% - Accent5 3 2 4 3" xfId="4712"/>
    <cellStyle name="40% - Accent5 3 2 4 4" xfId="4713"/>
    <cellStyle name="40% - Accent5 3 2 5" xfId="4714"/>
    <cellStyle name="40% - Accent5 3 2 5 2" xfId="4715"/>
    <cellStyle name="40% - Accent5 3 2 6" xfId="4716"/>
    <cellStyle name="40% - Accent5 3 2 7" xfId="4717"/>
    <cellStyle name="40% - Accent5 3 2 8" xfId="4718"/>
    <cellStyle name="40% - Accent5 3 2 9" xfId="4719"/>
    <cellStyle name="40% - Accent5 3 3" xfId="4720"/>
    <cellStyle name="40% - Accent5 3 3 2" xfId="4721"/>
    <cellStyle name="40% - Accent5 3 3 2 2" xfId="4722"/>
    <cellStyle name="40% - Accent5 3 3 2 3" xfId="4723"/>
    <cellStyle name="40% - Accent5 3 3 3" xfId="4724"/>
    <cellStyle name="40% - Accent5 3 3 4" xfId="4725"/>
    <cellStyle name="40% - Accent5 3 3 5" xfId="4726"/>
    <cellStyle name="40% - Accent5 3 3 6" xfId="4727"/>
    <cellStyle name="40% - Accent5 3 4" xfId="4728"/>
    <cellStyle name="40% - Accent5 3 4 2" xfId="4729"/>
    <cellStyle name="40% - Accent5 3 4 2 2" xfId="4730"/>
    <cellStyle name="40% - Accent5 3 4 3" xfId="4731"/>
    <cellStyle name="40% - Accent5 3 4 4" xfId="4732"/>
    <cellStyle name="40% - Accent5 3 4 5" xfId="4733"/>
    <cellStyle name="40% - Accent5 3 5" xfId="4734"/>
    <cellStyle name="40% - Accent5 3 5 2" xfId="4735"/>
    <cellStyle name="40% - Accent5 3 5 2 2" xfId="4736"/>
    <cellStyle name="40% - Accent5 3 5 3" xfId="4737"/>
    <cellStyle name="40% - Accent5 3 5 4" xfId="4738"/>
    <cellStyle name="40% - Accent5 3 5 5" xfId="4739"/>
    <cellStyle name="40% - Accent5 3 6" xfId="4740"/>
    <cellStyle name="40% - Accent5 3 6 2" xfId="4741"/>
    <cellStyle name="40% - Accent5 3 7" xfId="4742"/>
    <cellStyle name="40% - Accent5 3 8" xfId="4743"/>
    <cellStyle name="40% - Accent5 3 9" xfId="4744"/>
    <cellStyle name="40% - Accent5 4" xfId="4745"/>
    <cellStyle name="40% - Accent5 4 10" xfId="4746"/>
    <cellStyle name="40% - Accent5 4 2" xfId="4747"/>
    <cellStyle name="40% - Accent5 4 2 2" xfId="4748"/>
    <cellStyle name="40% - Accent5 4 2 2 2" xfId="4749"/>
    <cellStyle name="40% - Accent5 4 2 2 2 2" xfId="4750"/>
    <cellStyle name="40% - Accent5 4 2 2 2 3" xfId="4751"/>
    <cellStyle name="40% - Accent5 4 2 2 3" xfId="4752"/>
    <cellStyle name="40% - Accent5 4 2 2 4" xfId="4753"/>
    <cellStyle name="40% - Accent5 4 2 2 5" xfId="4754"/>
    <cellStyle name="40% - Accent5 4 2 2 6" xfId="4755"/>
    <cellStyle name="40% - Accent5 4 2 3" xfId="4756"/>
    <cellStyle name="40% - Accent5 4 2 3 2" xfId="4757"/>
    <cellStyle name="40% - Accent5 4 2 3 2 2" xfId="4758"/>
    <cellStyle name="40% - Accent5 4 2 3 3" xfId="4759"/>
    <cellStyle name="40% - Accent5 4 2 3 4" xfId="4760"/>
    <cellStyle name="40% - Accent5 4 2 3 5" xfId="4761"/>
    <cellStyle name="40% - Accent5 4 2 4" xfId="4762"/>
    <cellStyle name="40% - Accent5 4 2 4 2" xfId="4763"/>
    <cellStyle name="40% - Accent5 4 2 4 3" xfId="4764"/>
    <cellStyle name="40% - Accent5 4 2 4 4" xfId="4765"/>
    <cellStyle name="40% - Accent5 4 2 5" xfId="4766"/>
    <cellStyle name="40% - Accent5 4 2 5 2" xfId="4767"/>
    <cellStyle name="40% - Accent5 4 2 6" xfId="4768"/>
    <cellStyle name="40% - Accent5 4 2 7" xfId="4769"/>
    <cellStyle name="40% - Accent5 4 2 8" xfId="4770"/>
    <cellStyle name="40% - Accent5 4 2 9" xfId="4771"/>
    <cellStyle name="40% - Accent5 4 3" xfId="4772"/>
    <cellStyle name="40% - Accent5 4 3 2" xfId="4773"/>
    <cellStyle name="40% - Accent5 4 3 2 2" xfId="4774"/>
    <cellStyle name="40% - Accent5 4 3 2 3" xfId="4775"/>
    <cellStyle name="40% - Accent5 4 3 3" xfId="4776"/>
    <cellStyle name="40% - Accent5 4 3 4" xfId="4777"/>
    <cellStyle name="40% - Accent5 4 3 5" xfId="4778"/>
    <cellStyle name="40% - Accent5 4 3 6" xfId="4779"/>
    <cellStyle name="40% - Accent5 4 4" xfId="4780"/>
    <cellStyle name="40% - Accent5 4 4 2" xfId="4781"/>
    <cellStyle name="40% - Accent5 4 4 2 2" xfId="4782"/>
    <cellStyle name="40% - Accent5 4 4 3" xfId="4783"/>
    <cellStyle name="40% - Accent5 4 4 4" xfId="4784"/>
    <cellStyle name="40% - Accent5 4 4 5" xfId="4785"/>
    <cellStyle name="40% - Accent5 4 5" xfId="4786"/>
    <cellStyle name="40% - Accent5 4 5 2" xfId="4787"/>
    <cellStyle name="40% - Accent5 4 5 2 2" xfId="4788"/>
    <cellStyle name="40% - Accent5 4 5 3" xfId="4789"/>
    <cellStyle name="40% - Accent5 4 5 4" xfId="4790"/>
    <cellStyle name="40% - Accent5 4 5 5" xfId="4791"/>
    <cellStyle name="40% - Accent5 4 6" xfId="4792"/>
    <cellStyle name="40% - Accent5 4 6 2" xfId="4793"/>
    <cellStyle name="40% - Accent5 4 7" xfId="4794"/>
    <cellStyle name="40% - Accent5 4 8" xfId="4795"/>
    <cellStyle name="40% - Accent5 4 9" xfId="4796"/>
    <cellStyle name="40% - Accent5 5" xfId="4797"/>
    <cellStyle name="40% - Accent5 5 10" xfId="4798"/>
    <cellStyle name="40% - Accent5 5 2" xfId="4799"/>
    <cellStyle name="40% - Accent5 5 2 2" xfId="4800"/>
    <cellStyle name="40% - Accent5 5 2 2 2" xfId="4801"/>
    <cellStyle name="40% - Accent5 5 2 2 2 2" xfId="4802"/>
    <cellStyle name="40% - Accent5 5 2 2 2 3" xfId="4803"/>
    <cellStyle name="40% - Accent5 5 2 2 3" xfId="4804"/>
    <cellStyle name="40% - Accent5 5 2 2 4" xfId="4805"/>
    <cellStyle name="40% - Accent5 5 2 2 5" xfId="4806"/>
    <cellStyle name="40% - Accent5 5 2 2 6" xfId="4807"/>
    <cellStyle name="40% - Accent5 5 2 3" xfId="4808"/>
    <cellStyle name="40% - Accent5 5 2 3 2" xfId="4809"/>
    <cellStyle name="40% - Accent5 5 2 3 2 2" xfId="4810"/>
    <cellStyle name="40% - Accent5 5 2 3 3" xfId="4811"/>
    <cellStyle name="40% - Accent5 5 2 3 4" xfId="4812"/>
    <cellStyle name="40% - Accent5 5 2 3 5" xfId="4813"/>
    <cellStyle name="40% - Accent5 5 2 4" xfId="4814"/>
    <cellStyle name="40% - Accent5 5 2 4 2" xfId="4815"/>
    <cellStyle name="40% - Accent5 5 2 4 3" xfId="4816"/>
    <cellStyle name="40% - Accent5 5 2 4 4" xfId="4817"/>
    <cellStyle name="40% - Accent5 5 2 5" xfId="4818"/>
    <cellStyle name="40% - Accent5 5 2 5 2" xfId="4819"/>
    <cellStyle name="40% - Accent5 5 2 6" xfId="4820"/>
    <cellStyle name="40% - Accent5 5 2 7" xfId="4821"/>
    <cellStyle name="40% - Accent5 5 2 8" xfId="4822"/>
    <cellStyle name="40% - Accent5 5 2 9" xfId="4823"/>
    <cellStyle name="40% - Accent5 5 3" xfId="4824"/>
    <cellStyle name="40% - Accent5 5 3 2" xfId="4825"/>
    <cellStyle name="40% - Accent5 5 3 2 2" xfId="4826"/>
    <cellStyle name="40% - Accent5 5 3 2 3" xfId="4827"/>
    <cellStyle name="40% - Accent5 5 3 3" xfId="4828"/>
    <cellStyle name="40% - Accent5 5 3 4" xfId="4829"/>
    <cellStyle name="40% - Accent5 5 3 5" xfId="4830"/>
    <cellStyle name="40% - Accent5 5 3 6" xfId="4831"/>
    <cellStyle name="40% - Accent5 5 4" xfId="4832"/>
    <cellStyle name="40% - Accent5 5 4 2" xfId="4833"/>
    <cellStyle name="40% - Accent5 5 4 2 2" xfId="4834"/>
    <cellStyle name="40% - Accent5 5 4 3" xfId="4835"/>
    <cellStyle name="40% - Accent5 5 4 4" xfId="4836"/>
    <cellStyle name="40% - Accent5 5 4 5" xfId="4837"/>
    <cellStyle name="40% - Accent5 5 5" xfId="4838"/>
    <cellStyle name="40% - Accent5 5 5 2" xfId="4839"/>
    <cellStyle name="40% - Accent5 5 5 3" xfId="4840"/>
    <cellStyle name="40% - Accent5 5 5 4" xfId="4841"/>
    <cellStyle name="40% - Accent5 5 6" xfId="4842"/>
    <cellStyle name="40% - Accent5 5 6 2" xfId="4843"/>
    <cellStyle name="40% - Accent5 5 7" xfId="4844"/>
    <cellStyle name="40% - Accent5 5 8" xfId="4845"/>
    <cellStyle name="40% - Accent5 5 9" xfId="4846"/>
    <cellStyle name="40% - Accent5 6" xfId="4847"/>
    <cellStyle name="40% - Accent5 6 10" xfId="4848"/>
    <cellStyle name="40% - Accent5 6 2" xfId="4849"/>
    <cellStyle name="40% - Accent5 6 2 2" xfId="4850"/>
    <cellStyle name="40% - Accent5 6 2 2 2" xfId="4851"/>
    <cellStyle name="40% - Accent5 6 2 2 2 2" xfId="4852"/>
    <cellStyle name="40% - Accent5 6 2 2 2 3" xfId="4853"/>
    <cellStyle name="40% - Accent5 6 2 2 3" xfId="4854"/>
    <cellStyle name="40% - Accent5 6 2 2 4" xfId="4855"/>
    <cellStyle name="40% - Accent5 6 2 2 5" xfId="4856"/>
    <cellStyle name="40% - Accent5 6 2 2 6" xfId="4857"/>
    <cellStyle name="40% - Accent5 6 2 3" xfId="4858"/>
    <cellStyle name="40% - Accent5 6 2 3 2" xfId="4859"/>
    <cellStyle name="40% - Accent5 6 2 3 2 2" xfId="4860"/>
    <cellStyle name="40% - Accent5 6 2 3 3" xfId="4861"/>
    <cellStyle name="40% - Accent5 6 2 3 4" xfId="4862"/>
    <cellStyle name="40% - Accent5 6 2 3 5" xfId="4863"/>
    <cellStyle name="40% - Accent5 6 2 4" xfId="4864"/>
    <cellStyle name="40% - Accent5 6 2 4 2" xfId="4865"/>
    <cellStyle name="40% - Accent5 6 2 4 3" xfId="4866"/>
    <cellStyle name="40% - Accent5 6 2 4 4" xfId="4867"/>
    <cellStyle name="40% - Accent5 6 2 5" xfId="4868"/>
    <cellStyle name="40% - Accent5 6 2 5 2" xfId="4869"/>
    <cellStyle name="40% - Accent5 6 2 6" xfId="4870"/>
    <cellStyle name="40% - Accent5 6 2 7" xfId="4871"/>
    <cellStyle name="40% - Accent5 6 2 8" xfId="4872"/>
    <cellStyle name="40% - Accent5 6 2 9" xfId="4873"/>
    <cellStyle name="40% - Accent5 6 3" xfId="4874"/>
    <cellStyle name="40% - Accent5 6 3 2" xfId="4875"/>
    <cellStyle name="40% - Accent5 6 3 2 2" xfId="4876"/>
    <cellStyle name="40% - Accent5 6 3 2 3" xfId="4877"/>
    <cellStyle name="40% - Accent5 6 3 3" xfId="4878"/>
    <cellStyle name="40% - Accent5 6 3 4" xfId="4879"/>
    <cellStyle name="40% - Accent5 6 3 5" xfId="4880"/>
    <cellStyle name="40% - Accent5 6 3 6" xfId="4881"/>
    <cellStyle name="40% - Accent5 6 4" xfId="4882"/>
    <cellStyle name="40% - Accent5 6 4 2" xfId="4883"/>
    <cellStyle name="40% - Accent5 6 4 2 2" xfId="4884"/>
    <cellStyle name="40% - Accent5 6 4 3" xfId="4885"/>
    <cellStyle name="40% - Accent5 6 4 4" xfId="4886"/>
    <cellStyle name="40% - Accent5 6 4 5" xfId="4887"/>
    <cellStyle name="40% - Accent5 6 5" xfId="4888"/>
    <cellStyle name="40% - Accent5 6 5 2" xfId="4889"/>
    <cellStyle name="40% - Accent5 6 5 3" xfId="4890"/>
    <cellStyle name="40% - Accent5 6 5 4" xfId="4891"/>
    <cellStyle name="40% - Accent5 6 6" xfId="4892"/>
    <cellStyle name="40% - Accent5 6 6 2" xfId="4893"/>
    <cellStyle name="40% - Accent5 6 7" xfId="4894"/>
    <cellStyle name="40% - Accent5 6 8" xfId="4895"/>
    <cellStyle name="40% - Accent5 6 9" xfId="4896"/>
    <cellStyle name="40% - Accent5 7" xfId="4897"/>
    <cellStyle name="40% - Accent5 7 2" xfId="4898"/>
    <cellStyle name="40% - Accent5 7 2 2" xfId="4899"/>
    <cellStyle name="40% - Accent5 7 2 2 2" xfId="4900"/>
    <cellStyle name="40% - Accent5 7 2 2 3" xfId="4901"/>
    <cellStyle name="40% - Accent5 7 2 3" xfId="4902"/>
    <cellStyle name="40% - Accent5 7 2 4" xfId="4903"/>
    <cellStyle name="40% - Accent5 7 2 5" xfId="4904"/>
    <cellStyle name="40% - Accent5 7 2 6" xfId="4905"/>
    <cellStyle name="40% - Accent5 7 3" xfId="4906"/>
    <cellStyle name="40% - Accent5 7 3 2" xfId="4907"/>
    <cellStyle name="40% - Accent5 7 3 2 2" xfId="4908"/>
    <cellStyle name="40% - Accent5 7 3 3" xfId="4909"/>
    <cellStyle name="40% - Accent5 7 3 4" xfId="4910"/>
    <cellStyle name="40% - Accent5 7 3 5" xfId="4911"/>
    <cellStyle name="40% - Accent5 7 4" xfId="4912"/>
    <cellStyle name="40% - Accent5 7 4 2" xfId="4913"/>
    <cellStyle name="40% - Accent5 7 4 3" xfId="4914"/>
    <cellStyle name="40% - Accent5 7 4 4" xfId="4915"/>
    <cellStyle name="40% - Accent5 7 5" xfId="4916"/>
    <cellStyle name="40% - Accent5 7 5 2" xfId="4917"/>
    <cellStyle name="40% - Accent5 7 6" xfId="4918"/>
    <cellStyle name="40% - Accent5 7 7" xfId="4919"/>
    <cellStyle name="40% - Accent5 7 8" xfId="4920"/>
    <cellStyle name="40% - Accent5 7 9" xfId="4921"/>
    <cellStyle name="40% - Accent5 8" xfId="4922"/>
    <cellStyle name="40% - Accent5 8 2" xfId="4923"/>
    <cellStyle name="40% - Accent5 8 2 2" xfId="4924"/>
    <cellStyle name="40% - Accent5 8 2 2 2" xfId="4925"/>
    <cellStyle name="40% - Accent5 8 2 2 3" xfId="4926"/>
    <cellStyle name="40% - Accent5 8 2 3" xfId="4927"/>
    <cellStyle name="40% - Accent5 8 2 4" xfId="4928"/>
    <cellStyle name="40% - Accent5 8 2 5" xfId="4929"/>
    <cellStyle name="40% - Accent5 8 2 6" xfId="4930"/>
    <cellStyle name="40% - Accent5 8 3" xfId="4931"/>
    <cellStyle name="40% - Accent5 8 3 2" xfId="4932"/>
    <cellStyle name="40% - Accent5 8 3 2 2" xfId="4933"/>
    <cellStyle name="40% - Accent5 8 3 3" xfId="4934"/>
    <cellStyle name="40% - Accent5 8 3 4" xfId="4935"/>
    <cellStyle name="40% - Accent5 8 3 5" xfId="4936"/>
    <cellStyle name="40% - Accent5 8 4" xfId="4937"/>
    <cellStyle name="40% - Accent5 8 4 2" xfId="4938"/>
    <cellStyle name="40% - Accent5 8 4 3" xfId="4939"/>
    <cellStyle name="40% - Accent5 8 4 4" xfId="4940"/>
    <cellStyle name="40% - Accent5 8 5" xfId="4941"/>
    <cellStyle name="40% - Accent5 8 5 2" xfId="4942"/>
    <cellStyle name="40% - Accent5 8 6" xfId="4943"/>
    <cellStyle name="40% - Accent5 8 7" xfId="4944"/>
    <cellStyle name="40% - Accent5 8 8" xfId="4945"/>
    <cellStyle name="40% - Accent5 8 9" xfId="4946"/>
    <cellStyle name="40% - Accent5 9" xfId="4947"/>
    <cellStyle name="40% - Accent5 9 2" xfId="4948"/>
    <cellStyle name="40% - Accent5 9 2 2" xfId="4949"/>
    <cellStyle name="40% - Accent5 9 2 2 2" xfId="4950"/>
    <cellStyle name="40% - Accent5 9 2 3" xfId="4951"/>
    <cellStyle name="40% - Accent5 9 2 4" xfId="4952"/>
    <cellStyle name="40% - Accent5 9 2 5" xfId="4953"/>
    <cellStyle name="40% - Accent5 9 3" xfId="4954"/>
    <cellStyle name="40% - Accent5 9 3 2" xfId="4955"/>
    <cellStyle name="40% - Accent5 9 3 3" xfId="4956"/>
    <cellStyle name="40% - Accent5 9 3 4" xfId="4957"/>
    <cellStyle name="40% - Accent5 9 4" xfId="4958"/>
    <cellStyle name="40% - Accent5 9 4 2" xfId="4959"/>
    <cellStyle name="40% - Accent5 9 5" xfId="4960"/>
    <cellStyle name="40% - Accent5 9 6" xfId="4961"/>
    <cellStyle name="40% - Accent5 9 7" xfId="4962"/>
    <cellStyle name="40% - Accent5 9 8" xfId="4963"/>
    <cellStyle name="40% - Accent6 10" xfId="4964"/>
    <cellStyle name="40% - Accent6 10 2" xfId="4965"/>
    <cellStyle name="40% - Accent6 10 2 2" xfId="4966"/>
    <cellStyle name="40% - Accent6 10 2 2 2" xfId="4967"/>
    <cellStyle name="40% - Accent6 10 2 3" xfId="4968"/>
    <cellStyle name="40% - Accent6 10 2 4" xfId="4969"/>
    <cellStyle name="40% - Accent6 10 2 5" xfId="4970"/>
    <cellStyle name="40% - Accent6 10 3" xfId="4971"/>
    <cellStyle name="40% - Accent6 10 3 2" xfId="4972"/>
    <cellStyle name="40% - Accent6 10 3 3" xfId="4973"/>
    <cellStyle name="40% - Accent6 10 3 4" xfId="4974"/>
    <cellStyle name="40% - Accent6 10 4" xfId="4975"/>
    <cellStyle name="40% - Accent6 10 4 2" xfId="4976"/>
    <cellStyle name="40% - Accent6 10 5" xfId="4977"/>
    <cellStyle name="40% - Accent6 10 6" xfId="4978"/>
    <cellStyle name="40% - Accent6 10 7" xfId="4979"/>
    <cellStyle name="40% - Accent6 10 8" xfId="4980"/>
    <cellStyle name="40% - Accent6 11" xfId="4981"/>
    <cellStyle name="40% - Accent6 11 2" xfId="4982"/>
    <cellStyle name="40% - Accent6 11 2 2" xfId="4983"/>
    <cellStyle name="40% - Accent6 11 2 2 2" xfId="4984"/>
    <cellStyle name="40% - Accent6 11 2 3" xfId="4985"/>
    <cellStyle name="40% - Accent6 11 2 4" xfId="4986"/>
    <cellStyle name="40% - Accent6 11 2 5" xfId="4987"/>
    <cellStyle name="40% - Accent6 11 3" xfId="4988"/>
    <cellStyle name="40% - Accent6 11 3 2" xfId="4989"/>
    <cellStyle name="40% - Accent6 11 3 3" xfId="4990"/>
    <cellStyle name="40% - Accent6 11 3 4" xfId="4991"/>
    <cellStyle name="40% - Accent6 11 4" xfId="4992"/>
    <cellStyle name="40% - Accent6 11 4 2" xfId="4993"/>
    <cellStyle name="40% - Accent6 11 5" xfId="4994"/>
    <cellStyle name="40% - Accent6 11 6" xfId="4995"/>
    <cellStyle name="40% - Accent6 11 7" xfId="4996"/>
    <cellStyle name="40% - Accent6 11 8" xfId="4997"/>
    <cellStyle name="40% - Accent6 12" xfId="4998"/>
    <cellStyle name="40% - Accent6 12 2" xfId="4999"/>
    <cellStyle name="40% - Accent6 12 2 2" xfId="5000"/>
    <cellStyle name="40% - Accent6 12 2 2 2" xfId="5001"/>
    <cellStyle name="40% - Accent6 12 2 3" xfId="5002"/>
    <cellStyle name="40% - Accent6 12 2 4" xfId="5003"/>
    <cellStyle name="40% - Accent6 12 2 5" xfId="5004"/>
    <cellStyle name="40% - Accent6 12 3" xfId="5005"/>
    <cellStyle name="40% - Accent6 12 3 2" xfId="5006"/>
    <cellStyle name="40% - Accent6 12 3 3" xfId="5007"/>
    <cellStyle name="40% - Accent6 12 3 4" xfId="5008"/>
    <cellStyle name="40% - Accent6 12 4" xfId="5009"/>
    <cellStyle name="40% - Accent6 12 4 2" xfId="5010"/>
    <cellStyle name="40% - Accent6 12 5" xfId="5011"/>
    <cellStyle name="40% - Accent6 12 6" xfId="5012"/>
    <cellStyle name="40% - Accent6 12 7" xfId="5013"/>
    <cellStyle name="40% - Accent6 12 8" xfId="5014"/>
    <cellStyle name="40% - Accent6 13" xfId="5015"/>
    <cellStyle name="40% - Accent6 13 2" xfId="5016"/>
    <cellStyle name="40% - Accent6 13 2 2" xfId="5017"/>
    <cellStyle name="40% - Accent6 13 2 3" xfId="5018"/>
    <cellStyle name="40% - Accent6 13 2 4" xfId="5019"/>
    <cellStyle name="40% - Accent6 13 3" xfId="5020"/>
    <cellStyle name="40% - Accent6 13 3 2" xfId="5021"/>
    <cellStyle name="40% - Accent6 13 4" xfId="5022"/>
    <cellStyle name="40% - Accent6 13 5" xfId="5023"/>
    <cellStyle name="40% - Accent6 13 6" xfId="5024"/>
    <cellStyle name="40% - Accent6 14" xfId="5025"/>
    <cellStyle name="40% - Accent6 14 2" xfId="5026"/>
    <cellStyle name="40% - Accent6 14 2 2" xfId="5027"/>
    <cellStyle name="40% - Accent6 14 3" xfId="5028"/>
    <cellStyle name="40% - Accent6 14 4" xfId="5029"/>
    <cellStyle name="40% - Accent6 14 5" xfId="5030"/>
    <cellStyle name="40% - Accent6 15" xfId="5031"/>
    <cellStyle name="40% - Accent6 15 2" xfId="5032"/>
    <cellStyle name="40% - Accent6 15 2 2" xfId="5033"/>
    <cellStyle name="40% - Accent6 15 3" xfId="5034"/>
    <cellStyle name="40% - Accent6 15 4" xfId="5035"/>
    <cellStyle name="40% - Accent6 15 5" xfId="5036"/>
    <cellStyle name="40% - Accent6 16" xfId="5037"/>
    <cellStyle name="40% - Accent6 16 2" xfId="5038"/>
    <cellStyle name="40% - Accent6 17" xfId="5039"/>
    <cellStyle name="40% - Accent6 18" xfId="5040"/>
    <cellStyle name="40% - Accent6 19" xfId="5041"/>
    <cellStyle name="40% - Accent6 2" xfId="5042"/>
    <cellStyle name="40% - Accent6 2 10" xfId="5043"/>
    <cellStyle name="40% - Accent6 2 11" xfId="5044"/>
    <cellStyle name="40% - Accent6 2 2" xfId="5045"/>
    <cellStyle name="40% - Accent6 2 2 10" xfId="5046"/>
    <cellStyle name="40% - Accent6 2 2 2" xfId="5047"/>
    <cellStyle name="40% - Accent6 2 2 2 2" xfId="5048"/>
    <cellStyle name="40% - Accent6 2 2 2 2 2" xfId="5049"/>
    <cellStyle name="40% - Accent6 2 2 2 2 2 2" xfId="5050"/>
    <cellStyle name="40% - Accent6 2 2 2 2 2 3" xfId="5051"/>
    <cellStyle name="40% - Accent6 2 2 2 2 3" xfId="5052"/>
    <cellStyle name="40% - Accent6 2 2 2 2 4" xfId="5053"/>
    <cellStyle name="40% - Accent6 2 2 2 2 5" xfId="5054"/>
    <cellStyle name="40% - Accent6 2 2 2 2 6" xfId="5055"/>
    <cellStyle name="40% - Accent6 2 2 2 3" xfId="5056"/>
    <cellStyle name="40% - Accent6 2 2 2 3 2" xfId="5057"/>
    <cellStyle name="40% - Accent6 2 2 2 3 2 2" xfId="5058"/>
    <cellStyle name="40% - Accent6 2 2 2 3 3" xfId="5059"/>
    <cellStyle name="40% - Accent6 2 2 2 3 4" xfId="5060"/>
    <cellStyle name="40% - Accent6 2 2 2 3 5" xfId="5061"/>
    <cellStyle name="40% - Accent6 2 2 2 4" xfId="5062"/>
    <cellStyle name="40% - Accent6 2 2 2 4 2" xfId="5063"/>
    <cellStyle name="40% - Accent6 2 2 2 4 3" xfId="5064"/>
    <cellStyle name="40% - Accent6 2 2 2 4 4" xfId="5065"/>
    <cellStyle name="40% - Accent6 2 2 2 5" xfId="5066"/>
    <cellStyle name="40% - Accent6 2 2 2 5 2" xfId="5067"/>
    <cellStyle name="40% - Accent6 2 2 2 6" xfId="5068"/>
    <cellStyle name="40% - Accent6 2 2 2 7" xfId="5069"/>
    <cellStyle name="40% - Accent6 2 2 2 8" xfId="5070"/>
    <cellStyle name="40% - Accent6 2 2 2 9" xfId="5071"/>
    <cellStyle name="40% - Accent6 2 2 3" xfId="5072"/>
    <cellStyle name="40% - Accent6 2 2 3 2" xfId="5073"/>
    <cellStyle name="40% - Accent6 2 2 3 2 2" xfId="5074"/>
    <cellStyle name="40% - Accent6 2 2 3 2 3" xfId="5075"/>
    <cellStyle name="40% - Accent6 2 2 3 3" xfId="5076"/>
    <cellStyle name="40% - Accent6 2 2 3 4" xfId="5077"/>
    <cellStyle name="40% - Accent6 2 2 3 5" xfId="5078"/>
    <cellStyle name="40% - Accent6 2 2 3 6" xfId="5079"/>
    <cellStyle name="40% - Accent6 2 2 4" xfId="5080"/>
    <cellStyle name="40% - Accent6 2 2 4 2" xfId="5081"/>
    <cellStyle name="40% - Accent6 2 2 4 2 2" xfId="5082"/>
    <cellStyle name="40% - Accent6 2 2 4 3" xfId="5083"/>
    <cellStyle name="40% - Accent6 2 2 4 4" xfId="5084"/>
    <cellStyle name="40% - Accent6 2 2 4 5" xfId="5085"/>
    <cellStyle name="40% - Accent6 2 2 5" xfId="5086"/>
    <cellStyle name="40% - Accent6 2 2 5 2" xfId="5087"/>
    <cellStyle name="40% - Accent6 2 2 5 3" xfId="5088"/>
    <cellStyle name="40% - Accent6 2 2 5 4" xfId="5089"/>
    <cellStyle name="40% - Accent6 2 2 6" xfId="5090"/>
    <cellStyle name="40% - Accent6 2 2 6 2" xfId="5091"/>
    <cellStyle name="40% - Accent6 2 2 7" xfId="5092"/>
    <cellStyle name="40% - Accent6 2 2 8" xfId="5093"/>
    <cellStyle name="40% - Accent6 2 2 9" xfId="5094"/>
    <cellStyle name="40% - Accent6 2 3" xfId="5095"/>
    <cellStyle name="40% - Accent6 2 3 2" xfId="5096"/>
    <cellStyle name="40% - Accent6 2 3 2 2" xfId="5097"/>
    <cellStyle name="40% - Accent6 2 3 2 2 2" xfId="5098"/>
    <cellStyle name="40% - Accent6 2 3 2 2 3" xfId="5099"/>
    <cellStyle name="40% - Accent6 2 3 2 3" xfId="5100"/>
    <cellStyle name="40% - Accent6 2 3 2 4" xfId="5101"/>
    <cellStyle name="40% - Accent6 2 3 2 5" xfId="5102"/>
    <cellStyle name="40% - Accent6 2 3 2 6" xfId="5103"/>
    <cellStyle name="40% - Accent6 2 3 3" xfId="5104"/>
    <cellStyle name="40% - Accent6 2 3 3 2" xfId="5105"/>
    <cellStyle name="40% - Accent6 2 3 3 2 2" xfId="5106"/>
    <cellStyle name="40% - Accent6 2 3 3 3" xfId="5107"/>
    <cellStyle name="40% - Accent6 2 3 3 4" xfId="5108"/>
    <cellStyle name="40% - Accent6 2 3 3 5" xfId="5109"/>
    <cellStyle name="40% - Accent6 2 3 4" xfId="5110"/>
    <cellStyle name="40% - Accent6 2 3 4 2" xfId="5111"/>
    <cellStyle name="40% - Accent6 2 3 4 3" xfId="5112"/>
    <cellStyle name="40% - Accent6 2 3 4 4" xfId="5113"/>
    <cellStyle name="40% - Accent6 2 3 5" xfId="5114"/>
    <cellStyle name="40% - Accent6 2 3 5 2" xfId="5115"/>
    <cellStyle name="40% - Accent6 2 3 6" xfId="5116"/>
    <cellStyle name="40% - Accent6 2 3 7" xfId="5117"/>
    <cellStyle name="40% - Accent6 2 3 8" xfId="5118"/>
    <cellStyle name="40% - Accent6 2 3 9" xfId="5119"/>
    <cellStyle name="40% - Accent6 2 4" xfId="5120"/>
    <cellStyle name="40% - Accent6 2 4 2" xfId="5121"/>
    <cellStyle name="40% - Accent6 2 4 2 2" xfId="5122"/>
    <cellStyle name="40% - Accent6 2 4 2 3" xfId="5123"/>
    <cellStyle name="40% - Accent6 2 4 3" xfId="5124"/>
    <cellStyle name="40% - Accent6 2 4 4" xfId="5125"/>
    <cellStyle name="40% - Accent6 2 4 5" xfId="5126"/>
    <cellStyle name="40% - Accent6 2 4 6" xfId="5127"/>
    <cellStyle name="40% - Accent6 2 5" xfId="5128"/>
    <cellStyle name="40% - Accent6 2 5 2" xfId="5129"/>
    <cellStyle name="40% - Accent6 2 5 2 2" xfId="5130"/>
    <cellStyle name="40% - Accent6 2 5 3" xfId="5131"/>
    <cellStyle name="40% - Accent6 2 5 4" xfId="5132"/>
    <cellStyle name="40% - Accent6 2 5 5" xfId="5133"/>
    <cellStyle name="40% - Accent6 2 6" xfId="5134"/>
    <cellStyle name="40% - Accent6 2 6 2" xfId="5135"/>
    <cellStyle name="40% - Accent6 2 6 2 2" xfId="5136"/>
    <cellStyle name="40% - Accent6 2 6 3" xfId="5137"/>
    <cellStyle name="40% - Accent6 2 6 4" xfId="5138"/>
    <cellStyle name="40% - Accent6 2 6 5" xfId="5139"/>
    <cellStyle name="40% - Accent6 2 7" xfId="5140"/>
    <cellStyle name="40% - Accent6 2 7 2" xfId="5141"/>
    <cellStyle name="40% - Accent6 2 8" xfId="5142"/>
    <cellStyle name="40% - Accent6 2 9" xfId="5143"/>
    <cellStyle name="40% - Accent6 3" xfId="5144"/>
    <cellStyle name="40% - Accent6 3 10" xfId="5145"/>
    <cellStyle name="40% - Accent6 3 2" xfId="5146"/>
    <cellStyle name="40% - Accent6 3 2 2" xfId="5147"/>
    <cellStyle name="40% - Accent6 3 2 2 2" xfId="5148"/>
    <cellStyle name="40% - Accent6 3 2 2 2 2" xfId="5149"/>
    <cellStyle name="40% - Accent6 3 2 2 2 3" xfId="5150"/>
    <cellStyle name="40% - Accent6 3 2 2 3" xfId="5151"/>
    <cellStyle name="40% - Accent6 3 2 2 4" xfId="5152"/>
    <cellStyle name="40% - Accent6 3 2 2 5" xfId="5153"/>
    <cellStyle name="40% - Accent6 3 2 2 6" xfId="5154"/>
    <cellStyle name="40% - Accent6 3 2 3" xfId="5155"/>
    <cellStyle name="40% - Accent6 3 2 3 2" xfId="5156"/>
    <cellStyle name="40% - Accent6 3 2 3 2 2" xfId="5157"/>
    <cellStyle name="40% - Accent6 3 2 3 3" xfId="5158"/>
    <cellStyle name="40% - Accent6 3 2 3 4" xfId="5159"/>
    <cellStyle name="40% - Accent6 3 2 3 5" xfId="5160"/>
    <cellStyle name="40% - Accent6 3 2 4" xfId="5161"/>
    <cellStyle name="40% - Accent6 3 2 4 2" xfId="5162"/>
    <cellStyle name="40% - Accent6 3 2 4 3" xfId="5163"/>
    <cellStyle name="40% - Accent6 3 2 4 4" xfId="5164"/>
    <cellStyle name="40% - Accent6 3 2 5" xfId="5165"/>
    <cellStyle name="40% - Accent6 3 2 5 2" xfId="5166"/>
    <cellStyle name="40% - Accent6 3 2 6" xfId="5167"/>
    <cellStyle name="40% - Accent6 3 2 7" xfId="5168"/>
    <cellStyle name="40% - Accent6 3 2 8" xfId="5169"/>
    <cellStyle name="40% - Accent6 3 2 9" xfId="5170"/>
    <cellStyle name="40% - Accent6 3 3" xfId="5171"/>
    <cellStyle name="40% - Accent6 3 3 2" xfId="5172"/>
    <cellStyle name="40% - Accent6 3 3 2 2" xfId="5173"/>
    <cellStyle name="40% - Accent6 3 3 2 3" xfId="5174"/>
    <cellStyle name="40% - Accent6 3 3 3" xfId="5175"/>
    <cellStyle name="40% - Accent6 3 3 4" xfId="5176"/>
    <cellStyle name="40% - Accent6 3 3 5" xfId="5177"/>
    <cellStyle name="40% - Accent6 3 3 6" xfId="5178"/>
    <cellStyle name="40% - Accent6 3 4" xfId="5179"/>
    <cellStyle name="40% - Accent6 3 4 2" xfId="5180"/>
    <cellStyle name="40% - Accent6 3 4 2 2" xfId="5181"/>
    <cellStyle name="40% - Accent6 3 4 3" xfId="5182"/>
    <cellStyle name="40% - Accent6 3 4 4" xfId="5183"/>
    <cellStyle name="40% - Accent6 3 4 5" xfId="5184"/>
    <cellStyle name="40% - Accent6 3 5" xfId="5185"/>
    <cellStyle name="40% - Accent6 3 5 2" xfId="5186"/>
    <cellStyle name="40% - Accent6 3 5 2 2" xfId="5187"/>
    <cellStyle name="40% - Accent6 3 5 3" xfId="5188"/>
    <cellStyle name="40% - Accent6 3 5 4" xfId="5189"/>
    <cellStyle name="40% - Accent6 3 5 5" xfId="5190"/>
    <cellStyle name="40% - Accent6 3 6" xfId="5191"/>
    <cellStyle name="40% - Accent6 3 6 2" xfId="5192"/>
    <cellStyle name="40% - Accent6 3 7" xfId="5193"/>
    <cellStyle name="40% - Accent6 3 8" xfId="5194"/>
    <cellStyle name="40% - Accent6 3 9" xfId="5195"/>
    <cellStyle name="40% - Accent6 4" xfId="5196"/>
    <cellStyle name="40% - Accent6 4 10" xfId="5197"/>
    <cellStyle name="40% - Accent6 4 2" xfId="5198"/>
    <cellStyle name="40% - Accent6 4 2 2" xfId="5199"/>
    <cellStyle name="40% - Accent6 4 2 2 2" xfId="5200"/>
    <cellStyle name="40% - Accent6 4 2 2 2 2" xfId="5201"/>
    <cellStyle name="40% - Accent6 4 2 2 2 3" xfId="5202"/>
    <cellStyle name="40% - Accent6 4 2 2 3" xfId="5203"/>
    <cellStyle name="40% - Accent6 4 2 2 4" xfId="5204"/>
    <cellStyle name="40% - Accent6 4 2 2 5" xfId="5205"/>
    <cellStyle name="40% - Accent6 4 2 2 6" xfId="5206"/>
    <cellStyle name="40% - Accent6 4 2 3" xfId="5207"/>
    <cellStyle name="40% - Accent6 4 2 3 2" xfId="5208"/>
    <cellStyle name="40% - Accent6 4 2 3 2 2" xfId="5209"/>
    <cellStyle name="40% - Accent6 4 2 3 3" xfId="5210"/>
    <cellStyle name="40% - Accent6 4 2 3 4" xfId="5211"/>
    <cellStyle name="40% - Accent6 4 2 3 5" xfId="5212"/>
    <cellStyle name="40% - Accent6 4 2 4" xfId="5213"/>
    <cellStyle name="40% - Accent6 4 2 4 2" xfId="5214"/>
    <cellStyle name="40% - Accent6 4 2 4 3" xfId="5215"/>
    <cellStyle name="40% - Accent6 4 2 4 4" xfId="5216"/>
    <cellStyle name="40% - Accent6 4 2 5" xfId="5217"/>
    <cellStyle name="40% - Accent6 4 2 5 2" xfId="5218"/>
    <cellStyle name="40% - Accent6 4 2 6" xfId="5219"/>
    <cellStyle name="40% - Accent6 4 2 7" xfId="5220"/>
    <cellStyle name="40% - Accent6 4 2 8" xfId="5221"/>
    <cellStyle name="40% - Accent6 4 2 9" xfId="5222"/>
    <cellStyle name="40% - Accent6 4 3" xfId="5223"/>
    <cellStyle name="40% - Accent6 4 3 2" xfId="5224"/>
    <cellStyle name="40% - Accent6 4 3 2 2" xfId="5225"/>
    <cellStyle name="40% - Accent6 4 3 2 3" xfId="5226"/>
    <cellStyle name="40% - Accent6 4 3 3" xfId="5227"/>
    <cellStyle name="40% - Accent6 4 3 4" xfId="5228"/>
    <cellStyle name="40% - Accent6 4 3 5" xfId="5229"/>
    <cellStyle name="40% - Accent6 4 3 6" xfId="5230"/>
    <cellStyle name="40% - Accent6 4 4" xfId="5231"/>
    <cellStyle name="40% - Accent6 4 4 2" xfId="5232"/>
    <cellStyle name="40% - Accent6 4 4 2 2" xfId="5233"/>
    <cellStyle name="40% - Accent6 4 4 3" xfId="5234"/>
    <cellStyle name="40% - Accent6 4 4 4" xfId="5235"/>
    <cellStyle name="40% - Accent6 4 4 5" xfId="5236"/>
    <cellStyle name="40% - Accent6 4 5" xfId="5237"/>
    <cellStyle name="40% - Accent6 4 5 2" xfId="5238"/>
    <cellStyle name="40% - Accent6 4 5 2 2" xfId="5239"/>
    <cellStyle name="40% - Accent6 4 5 3" xfId="5240"/>
    <cellStyle name="40% - Accent6 4 5 4" xfId="5241"/>
    <cellStyle name="40% - Accent6 4 5 5" xfId="5242"/>
    <cellStyle name="40% - Accent6 4 6" xfId="5243"/>
    <cellStyle name="40% - Accent6 4 6 2" xfId="5244"/>
    <cellStyle name="40% - Accent6 4 7" xfId="5245"/>
    <cellStyle name="40% - Accent6 4 8" xfId="5246"/>
    <cellStyle name="40% - Accent6 4 9" xfId="5247"/>
    <cellStyle name="40% - Accent6 5" xfId="5248"/>
    <cellStyle name="40% - Accent6 5 10" xfId="5249"/>
    <cellStyle name="40% - Accent6 5 2" xfId="5250"/>
    <cellStyle name="40% - Accent6 5 2 2" xfId="5251"/>
    <cellStyle name="40% - Accent6 5 2 2 2" xfId="5252"/>
    <cellStyle name="40% - Accent6 5 2 2 2 2" xfId="5253"/>
    <cellStyle name="40% - Accent6 5 2 2 2 3" xfId="5254"/>
    <cellStyle name="40% - Accent6 5 2 2 3" xfId="5255"/>
    <cellStyle name="40% - Accent6 5 2 2 4" xfId="5256"/>
    <cellStyle name="40% - Accent6 5 2 2 5" xfId="5257"/>
    <cellStyle name="40% - Accent6 5 2 2 6" xfId="5258"/>
    <cellStyle name="40% - Accent6 5 2 3" xfId="5259"/>
    <cellStyle name="40% - Accent6 5 2 3 2" xfId="5260"/>
    <cellStyle name="40% - Accent6 5 2 3 2 2" xfId="5261"/>
    <cellStyle name="40% - Accent6 5 2 3 3" xfId="5262"/>
    <cellStyle name="40% - Accent6 5 2 3 4" xfId="5263"/>
    <cellStyle name="40% - Accent6 5 2 3 5" xfId="5264"/>
    <cellStyle name="40% - Accent6 5 2 4" xfId="5265"/>
    <cellStyle name="40% - Accent6 5 2 4 2" xfId="5266"/>
    <cellStyle name="40% - Accent6 5 2 4 3" xfId="5267"/>
    <cellStyle name="40% - Accent6 5 2 4 4" xfId="5268"/>
    <cellStyle name="40% - Accent6 5 2 5" xfId="5269"/>
    <cellStyle name="40% - Accent6 5 2 5 2" xfId="5270"/>
    <cellStyle name="40% - Accent6 5 2 6" xfId="5271"/>
    <cellStyle name="40% - Accent6 5 2 7" xfId="5272"/>
    <cellStyle name="40% - Accent6 5 2 8" xfId="5273"/>
    <cellStyle name="40% - Accent6 5 2 9" xfId="5274"/>
    <cellStyle name="40% - Accent6 5 3" xfId="5275"/>
    <cellStyle name="40% - Accent6 5 3 2" xfId="5276"/>
    <cellStyle name="40% - Accent6 5 3 2 2" xfId="5277"/>
    <cellStyle name="40% - Accent6 5 3 2 3" xfId="5278"/>
    <cellStyle name="40% - Accent6 5 3 3" xfId="5279"/>
    <cellStyle name="40% - Accent6 5 3 4" xfId="5280"/>
    <cellStyle name="40% - Accent6 5 3 5" xfId="5281"/>
    <cellStyle name="40% - Accent6 5 3 6" xfId="5282"/>
    <cellStyle name="40% - Accent6 5 4" xfId="5283"/>
    <cellStyle name="40% - Accent6 5 4 2" xfId="5284"/>
    <cellStyle name="40% - Accent6 5 4 2 2" xfId="5285"/>
    <cellStyle name="40% - Accent6 5 4 3" xfId="5286"/>
    <cellStyle name="40% - Accent6 5 4 4" xfId="5287"/>
    <cellStyle name="40% - Accent6 5 4 5" xfId="5288"/>
    <cellStyle name="40% - Accent6 5 5" xfId="5289"/>
    <cellStyle name="40% - Accent6 5 5 2" xfId="5290"/>
    <cellStyle name="40% - Accent6 5 5 3" xfId="5291"/>
    <cellStyle name="40% - Accent6 5 5 4" xfId="5292"/>
    <cellStyle name="40% - Accent6 5 6" xfId="5293"/>
    <cellStyle name="40% - Accent6 5 6 2" xfId="5294"/>
    <cellStyle name="40% - Accent6 5 7" xfId="5295"/>
    <cellStyle name="40% - Accent6 5 8" xfId="5296"/>
    <cellStyle name="40% - Accent6 5 9" xfId="5297"/>
    <cellStyle name="40% - Accent6 6" xfId="5298"/>
    <cellStyle name="40% - Accent6 6 10" xfId="5299"/>
    <cellStyle name="40% - Accent6 6 2" xfId="5300"/>
    <cellStyle name="40% - Accent6 6 2 2" xfId="5301"/>
    <cellStyle name="40% - Accent6 6 2 2 2" xfId="5302"/>
    <cellStyle name="40% - Accent6 6 2 2 2 2" xfId="5303"/>
    <cellStyle name="40% - Accent6 6 2 2 2 3" xfId="5304"/>
    <cellStyle name="40% - Accent6 6 2 2 3" xfId="5305"/>
    <cellStyle name="40% - Accent6 6 2 2 4" xfId="5306"/>
    <cellStyle name="40% - Accent6 6 2 2 5" xfId="5307"/>
    <cellStyle name="40% - Accent6 6 2 2 6" xfId="5308"/>
    <cellStyle name="40% - Accent6 6 2 3" xfId="5309"/>
    <cellStyle name="40% - Accent6 6 2 3 2" xfId="5310"/>
    <cellStyle name="40% - Accent6 6 2 3 2 2" xfId="5311"/>
    <cellStyle name="40% - Accent6 6 2 3 3" xfId="5312"/>
    <cellStyle name="40% - Accent6 6 2 3 4" xfId="5313"/>
    <cellStyle name="40% - Accent6 6 2 3 5" xfId="5314"/>
    <cellStyle name="40% - Accent6 6 2 4" xfId="5315"/>
    <cellStyle name="40% - Accent6 6 2 4 2" xfId="5316"/>
    <cellStyle name="40% - Accent6 6 2 4 3" xfId="5317"/>
    <cellStyle name="40% - Accent6 6 2 4 4" xfId="5318"/>
    <cellStyle name="40% - Accent6 6 2 5" xfId="5319"/>
    <cellStyle name="40% - Accent6 6 2 5 2" xfId="5320"/>
    <cellStyle name="40% - Accent6 6 2 6" xfId="5321"/>
    <cellStyle name="40% - Accent6 6 2 7" xfId="5322"/>
    <cellStyle name="40% - Accent6 6 2 8" xfId="5323"/>
    <cellStyle name="40% - Accent6 6 2 9" xfId="5324"/>
    <cellStyle name="40% - Accent6 6 3" xfId="5325"/>
    <cellStyle name="40% - Accent6 6 3 2" xfId="5326"/>
    <cellStyle name="40% - Accent6 6 3 2 2" xfId="5327"/>
    <cellStyle name="40% - Accent6 6 3 2 3" xfId="5328"/>
    <cellStyle name="40% - Accent6 6 3 3" xfId="5329"/>
    <cellStyle name="40% - Accent6 6 3 4" xfId="5330"/>
    <cellStyle name="40% - Accent6 6 3 5" xfId="5331"/>
    <cellStyle name="40% - Accent6 6 3 6" xfId="5332"/>
    <cellStyle name="40% - Accent6 6 4" xfId="5333"/>
    <cellStyle name="40% - Accent6 6 4 2" xfId="5334"/>
    <cellStyle name="40% - Accent6 6 4 2 2" xfId="5335"/>
    <cellStyle name="40% - Accent6 6 4 3" xfId="5336"/>
    <cellStyle name="40% - Accent6 6 4 4" xfId="5337"/>
    <cellStyle name="40% - Accent6 6 4 5" xfId="5338"/>
    <cellStyle name="40% - Accent6 6 5" xfId="5339"/>
    <cellStyle name="40% - Accent6 6 5 2" xfId="5340"/>
    <cellStyle name="40% - Accent6 6 5 3" xfId="5341"/>
    <cellStyle name="40% - Accent6 6 5 4" xfId="5342"/>
    <cellStyle name="40% - Accent6 6 6" xfId="5343"/>
    <cellStyle name="40% - Accent6 6 6 2" xfId="5344"/>
    <cellStyle name="40% - Accent6 6 7" xfId="5345"/>
    <cellStyle name="40% - Accent6 6 8" xfId="5346"/>
    <cellStyle name="40% - Accent6 6 9" xfId="5347"/>
    <cellStyle name="40% - Accent6 7" xfId="5348"/>
    <cellStyle name="40% - Accent6 7 2" xfId="5349"/>
    <cellStyle name="40% - Accent6 7 2 2" xfId="5350"/>
    <cellStyle name="40% - Accent6 7 2 2 2" xfId="5351"/>
    <cellStyle name="40% - Accent6 7 2 2 3" xfId="5352"/>
    <cellStyle name="40% - Accent6 7 2 3" xfId="5353"/>
    <cellStyle name="40% - Accent6 7 2 4" xfId="5354"/>
    <cellStyle name="40% - Accent6 7 2 5" xfId="5355"/>
    <cellStyle name="40% - Accent6 7 2 6" xfId="5356"/>
    <cellStyle name="40% - Accent6 7 3" xfId="5357"/>
    <cellStyle name="40% - Accent6 7 3 2" xfId="5358"/>
    <cellStyle name="40% - Accent6 7 3 2 2" xfId="5359"/>
    <cellStyle name="40% - Accent6 7 3 3" xfId="5360"/>
    <cellStyle name="40% - Accent6 7 3 4" xfId="5361"/>
    <cellStyle name="40% - Accent6 7 3 5" xfId="5362"/>
    <cellStyle name="40% - Accent6 7 4" xfId="5363"/>
    <cellStyle name="40% - Accent6 7 4 2" xfId="5364"/>
    <cellStyle name="40% - Accent6 7 4 3" xfId="5365"/>
    <cellStyle name="40% - Accent6 7 4 4" xfId="5366"/>
    <cellStyle name="40% - Accent6 7 5" xfId="5367"/>
    <cellStyle name="40% - Accent6 7 5 2" xfId="5368"/>
    <cellStyle name="40% - Accent6 7 6" xfId="5369"/>
    <cellStyle name="40% - Accent6 7 7" xfId="5370"/>
    <cellStyle name="40% - Accent6 7 8" xfId="5371"/>
    <cellStyle name="40% - Accent6 7 9" xfId="5372"/>
    <cellStyle name="40% - Accent6 8" xfId="5373"/>
    <cellStyle name="40% - Accent6 8 2" xfId="5374"/>
    <cellStyle name="40% - Accent6 8 2 2" xfId="5375"/>
    <cellStyle name="40% - Accent6 8 2 2 2" xfId="5376"/>
    <cellStyle name="40% - Accent6 8 2 2 3" xfId="5377"/>
    <cellStyle name="40% - Accent6 8 2 3" xfId="5378"/>
    <cellStyle name="40% - Accent6 8 2 4" xfId="5379"/>
    <cellStyle name="40% - Accent6 8 2 5" xfId="5380"/>
    <cellStyle name="40% - Accent6 8 2 6" xfId="5381"/>
    <cellStyle name="40% - Accent6 8 3" xfId="5382"/>
    <cellStyle name="40% - Accent6 8 3 2" xfId="5383"/>
    <cellStyle name="40% - Accent6 8 3 2 2" xfId="5384"/>
    <cellStyle name="40% - Accent6 8 3 3" xfId="5385"/>
    <cellStyle name="40% - Accent6 8 3 4" xfId="5386"/>
    <cellStyle name="40% - Accent6 8 3 5" xfId="5387"/>
    <cellStyle name="40% - Accent6 8 4" xfId="5388"/>
    <cellStyle name="40% - Accent6 8 4 2" xfId="5389"/>
    <cellStyle name="40% - Accent6 8 4 3" xfId="5390"/>
    <cellStyle name="40% - Accent6 8 4 4" xfId="5391"/>
    <cellStyle name="40% - Accent6 8 5" xfId="5392"/>
    <cellStyle name="40% - Accent6 8 5 2" xfId="5393"/>
    <cellStyle name="40% - Accent6 8 6" xfId="5394"/>
    <cellStyle name="40% - Accent6 8 7" xfId="5395"/>
    <cellStyle name="40% - Accent6 8 8" xfId="5396"/>
    <cellStyle name="40% - Accent6 8 9" xfId="5397"/>
    <cellStyle name="40% - Accent6 9" xfId="5398"/>
    <cellStyle name="40% - Accent6 9 2" xfId="5399"/>
    <cellStyle name="40% - Accent6 9 2 2" xfId="5400"/>
    <cellStyle name="40% - Accent6 9 2 2 2" xfId="5401"/>
    <cellStyle name="40% - Accent6 9 2 3" xfId="5402"/>
    <cellStyle name="40% - Accent6 9 2 4" xfId="5403"/>
    <cellStyle name="40% - Accent6 9 2 5" xfId="5404"/>
    <cellStyle name="40% - Accent6 9 3" xfId="5405"/>
    <cellStyle name="40% - Accent6 9 3 2" xfId="5406"/>
    <cellStyle name="40% - Accent6 9 3 3" xfId="5407"/>
    <cellStyle name="40% - Accent6 9 3 4" xfId="5408"/>
    <cellStyle name="40% - Accent6 9 4" xfId="5409"/>
    <cellStyle name="40% - Accent6 9 4 2" xfId="5410"/>
    <cellStyle name="40% - Accent6 9 5" xfId="5411"/>
    <cellStyle name="40% - Accent6 9 6" xfId="5412"/>
    <cellStyle name="40% - Accent6 9 7" xfId="5413"/>
    <cellStyle name="40% - Accent6 9 8" xfId="5414"/>
    <cellStyle name="C00A" xfId="5415"/>
    <cellStyle name="C00B" xfId="5416"/>
    <cellStyle name="C00L" xfId="5417"/>
    <cellStyle name="C01A" xfId="5418"/>
    <cellStyle name="C01B" xfId="5419"/>
    <cellStyle name="C01H" xfId="5420"/>
    <cellStyle name="C01L" xfId="5421"/>
    <cellStyle name="C02A" xfId="5422"/>
    <cellStyle name="C02B" xfId="5423"/>
    <cellStyle name="C02H" xfId="5424"/>
    <cellStyle name="C02L" xfId="5425"/>
    <cellStyle name="C03A" xfId="5426"/>
    <cellStyle name="C03B" xfId="5427"/>
    <cellStyle name="C03H" xfId="5428"/>
    <cellStyle name="C03L" xfId="5429"/>
    <cellStyle name="C04A" xfId="5430"/>
    <cellStyle name="C04B" xfId="5431"/>
    <cellStyle name="C04H" xfId="5432"/>
    <cellStyle name="C04L" xfId="5433"/>
    <cellStyle name="C05A" xfId="5434"/>
    <cellStyle name="C05B" xfId="5435"/>
    <cellStyle name="C05H" xfId="5436"/>
    <cellStyle name="C05L" xfId="5437"/>
    <cellStyle name="C06A" xfId="5438"/>
    <cellStyle name="C06B" xfId="5439"/>
    <cellStyle name="C06H" xfId="5440"/>
    <cellStyle name="C06L" xfId="5441"/>
    <cellStyle name="C07A" xfId="5442"/>
    <cellStyle name="C07B" xfId="5443"/>
    <cellStyle name="C07H" xfId="5444"/>
    <cellStyle name="C07L" xfId="5445"/>
    <cellStyle name="Comma" xfId="1" builtinId="3"/>
    <cellStyle name="Comma 10" xfId="5446"/>
    <cellStyle name="Comma 11" xfId="5447"/>
    <cellStyle name="Comma 12" xfId="5448"/>
    <cellStyle name="Comma 13" xfId="5449"/>
    <cellStyle name="Comma 14" xfId="5450"/>
    <cellStyle name="Comma 15" xfId="5451"/>
    <cellStyle name="Comma 16" xfId="5452"/>
    <cellStyle name="Comma 17" xfId="5453"/>
    <cellStyle name="Comma 18" xfId="5454"/>
    <cellStyle name="Comma 19" xfId="5455"/>
    <cellStyle name="Comma 2" xfId="5456"/>
    <cellStyle name="Comma 2 10" xfId="5457"/>
    <cellStyle name="Comma 2 10 10" xfId="5458"/>
    <cellStyle name="Comma 2 10 11" xfId="5459"/>
    <cellStyle name="Comma 2 10 2" xfId="5460"/>
    <cellStyle name="Comma 2 10 2 2" xfId="5461"/>
    <cellStyle name="Comma 2 10 2 2 2" xfId="5462"/>
    <cellStyle name="Comma 2 10 2 2 2 2" xfId="5463"/>
    <cellStyle name="Comma 2 10 2 2 2 3" xfId="5464"/>
    <cellStyle name="Comma 2 10 2 2 3" xfId="5465"/>
    <cellStyle name="Comma 2 10 2 2 4" xfId="5466"/>
    <cellStyle name="Comma 2 10 2 2 5" xfId="5467"/>
    <cellStyle name="Comma 2 10 2 2 6" xfId="5468"/>
    <cellStyle name="Comma 2 10 2 3" xfId="5469"/>
    <cellStyle name="Comma 2 10 2 3 2" xfId="5470"/>
    <cellStyle name="Comma 2 10 2 3 2 2" xfId="5471"/>
    <cellStyle name="Comma 2 10 2 3 3" xfId="5472"/>
    <cellStyle name="Comma 2 10 2 3 4" xfId="5473"/>
    <cellStyle name="Comma 2 10 2 3 5" xfId="5474"/>
    <cellStyle name="Comma 2 10 2 4" xfId="5475"/>
    <cellStyle name="Comma 2 10 2 4 2" xfId="5476"/>
    <cellStyle name="Comma 2 10 2 4 3" xfId="5477"/>
    <cellStyle name="Comma 2 10 2 4 4" xfId="5478"/>
    <cellStyle name="Comma 2 10 2 5" xfId="5479"/>
    <cellStyle name="Comma 2 10 2 5 2" xfId="5480"/>
    <cellStyle name="Comma 2 10 2 6" xfId="5481"/>
    <cellStyle name="Comma 2 10 2 7" xfId="5482"/>
    <cellStyle name="Comma 2 10 2 8" xfId="5483"/>
    <cellStyle name="Comma 2 10 2 9" xfId="5484"/>
    <cellStyle name="Comma 2 10 3" xfId="5485"/>
    <cellStyle name="Comma 2 10 3 2" xfId="5486"/>
    <cellStyle name="Comma 2 10 3 2 2" xfId="5487"/>
    <cellStyle name="Comma 2 10 3 2 2 2" xfId="5488"/>
    <cellStyle name="Comma 2 10 3 2 2 3" xfId="5489"/>
    <cellStyle name="Comma 2 10 3 2 3" xfId="5490"/>
    <cellStyle name="Comma 2 10 3 2 4" xfId="5491"/>
    <cellStyle name="Comma 2 10 3 2 5" xfId="5492"/>
    <cellStyle name="Comma 2 10 3 2 6" xfId="5493"/>
    <cellStyle name="Comma 2 10 3 3" xfId="5494"/>
    <cellStyle name="Comma 2 10 3 3 2" xfId="5495"/>
    <cellStyle name="Comma 2 10 3 3 2 2" xfId="5496"/>
    <cellStyle name="Comma 2 10 3 3 3" xfId="5497"/>
    <cellStyle name="Comma 2 10 3 3 4" xfId="5498"/>
    <cellStyle name="Comma 2 10 3 3 5" xfId="5499"/>
    <cellStyle name="Comma 2 10 3 4" xfId="5500"/>
    <cellStyle name="Comma 2 10 3 4 2" xfId="5501"/>
    <cellStyle name="Comma 2 10 3 4 3" xfId="5502"/>
    <cellStyle name="Comma 2 10 3 4 4" xfId="5503"/>
    <cellStyle name="Comma 2 10 3 5" xfId="5504"/>
    <cellStyle name="Comma 2 10 3 5 2" xfId="5505"/>
    <cellStyle name="Comma 2 10 3 6" xfId="5506"/>
    <cellStyle name="Comma 2 10 3 7" xfId="5507"/>
    <cellStyle name="Comma 2 10 3 8" xfId="5508"/>
    <cellStyle name="Comma 2 10 3 9" xfId="5509"/>
    <cellStyle name="Comma 2 10 4" xfId="5510"/>
    <cellStyle name="Comma 2 10 4 2" xfId="5511"/>
    <cellStyle name="Comma 2 10 4 2 2" xfId="5512"/>
    <cellStyle name="Comma 2 10 4 2 3" xfId="5513"/>
    <cellStyle name="Comma 2 10 4 3" xfId="5514"/>
    <cellStyle name="Comma 2 10 4 4" xfId="5515"/>
    <cellStyle name="Comma 2 10 4 5" xfId="5516"/>
    <cellStyle name="Comma 2 10 4 6" xfId="5517"/>
    <cellStyle name="Comma 2 10 5" xfId="5518"/>
    <cellStyle name="Comma 2 10 5 2" xfId="5519"/>
    <cellStyle name="Comma 2 10 5 2 2" xfId="5520"/>
    <cellStyle name="Comma 2 10 5 3" xfId="5521"/>
    <cellStyle name="Comma 2 10 5 4" xfId="5522"/>
    <cellStyle name="Comma 2 10 5 5" xfId="5523"/>
    <cellStyle name="Comma 2 10 5 6" xfId="5524"/>
    <cellStyle name="Comma 2 10 6" xfId="5525"/>
    <cellStyle name="Comma 2 10 6 2" xfId="5526"/>
    <cellStyle name="Comma 2 10 6 3" xfId="5527"/>
    <cellStyle name="Comma 2 10 6 4" xfId="5528"/>
    <cellStyle name="Comma 2 10 6 5" xfId="5529"/>
    <cellStyle name="Comma 2 10 7" xfId="5530"/>
    <cellStyle name="Comma 2 10 7 2" xfId="5531"/>
    <cellStyle name="Comma 2 10 7 3" xfId="5532"/>
    <cellStyle name="Comma 2 10 8" xfId="5533"/>
    <cellStyle name="Comma 2 10 9" xfId="5534"/>
    <cellStyle name="Comma 2 11" xfId="5535"/>
    <cellStyle name="Comma 2 11 10" xfId="5536"/>
    <cellStyle name="Comma 2 11 11" xfId="5537"/>
    <cellStyle name="Comma 2 11 2" xfId="5538"/>
    <cellStyle name="Comma 2 11 2 2" xfId="5539"/>
    <cellStyle name="Comma 2 11 2 2 2" xfId="5540"/>
    <cellStyle name="Comma 2 11 2 2 2 2" xfId="5541"/>
    <cellStyle name="Comma 2 11 2 2 2 3" xfId="5542"/>
    <cellStyle name="Comma 2 11 2 2 3" xfId="5543"/>
    <cellStyle name="Comma 2 11 2 2 4" xfId="5544"/>
    <cellStyle name="Comma 2 11 2 2 5" xfId="5545"/>
    <cellStyle name="Comma 2 11 2 2 6" xfId="5546"/>
    <cellStyle name="Comma 2 11 2 3" xfId="5547"/>
    <cellStyle name="Comma 2 11 2 3 2" xfId="5548"/>
    <cellStyle name="Comma 2 11 2 3 2 2" xfId="5549"/>
    <cellStyle name="Comma 2 11 2 3 3" xfId="5550"/>
    <cellStyle name="Comma 2 11 2 3 4" xfId="5551"/>
    <cellStyle name="Comma 2 11 2 3 5" xfId="5552"/>
    <cellStyle name="Comma 2 11 2 4" xfId="5553"/>
    <cellStyle name="Comma 2 11 2 4 2" xfId="5554"/>
    <cellStyle name="Comma 2 11 2 4 3" xfId="5555"/>
    <cellStyle name="Comma 2 11 2 4 4" xfId="5556"/>
    <cellStyle name="Comma 2 11 2 5" xfId="5557"/>
    <cellStyle name="Comma 2 11 2 5 2" xfId="5558"/>
    <cellStyle name="Comma 2 11 2 6" xfId="5559"/>
    <cellStyle name="Comma 2 11 2 7" xfId="5560"/>
    <cellStyle name="Comma 2 11 2 8" xfId="5561"/>
    <cellStyle name="Comma 2 11 2 9" xfId="5562"/>
    <cellStyle name="Comma 2 11 3" xfId="5563"/>
    <cellStyle name="Comma 2 11 3 2" xfId="5564"/>
    <cellStyle name="Comma 2 11 3 2 2" xfId="5565"/>
    <cellStyle name="Comma 2 11 3 2 2 2" xfId="5566"/>
    <cellStyle name="Comma 2 11 3 2 2 3" xfId="5567"/>
    <cellStyle name="Comma 2 11 3 2 3" xfId="5568"/>
    <cellStyle name="Comma 2 11 3 2 4" xfId="5569"/>
    <cellStyle name="Comma 2 11 3 2 5" xfId="5570"/>
    <cellStyle name="Comma 2 11 3 2 6" xfId="5571"/>
    <cellStyle name="Comma 2 11 3 3" xfId="5572"/>
    <cellStyle name="Comma 2 11 3 3 2" xfId="5573"/>
    <cellStyle name="Comma 2 11 3 3 2 2" xfId="5574"/>
    <cellStyle name="Comma 2 11 3 3 3" xfId="5575"/>
    <cellStyle name="Comma 2 11 3 3 4" xfId="5576"/>
    <cellStyle name="Comma 2 11 3 3 5" xfId="5577"/>
    <cellStyle name="Comma 2 11 3 4" xfId="5578"/>
    <cellStyle name="Comma 2 11 3 4 2" xfId="5579"/>
    <cellStyle name="Comma 2 11 3 4 3" xfId="5580"/>
    <cellStyle name="Comma 2 11 3 4 4" xfId="5581"/>
    <cellStyle name="Comma 2 11 3 5" xfId="5582"/>
    <cellStyle name="Comma 2 11 3 5 2" xfId="5583"/>
    <cellStyle name="Comma 2 11 3 6" xfId="5584"/>
    <cellStyle name="Comma 2 11 3 7" xfId="5585"/>
    <cellStyle name="Comma 2 11 3 8" xfId="5586"/>
    <cellStyle name="Comma 2 11 3 9" xfId="5587"/>
    <cellStyle name="Comma 2 11 4" xfId="5588"/>
    <cellStyle name="Comma 2 11 4 2" xfId="5589"/>
    <cellStyle name="Comma 2 11 4 2 2" xfId="5590"/>
    <cellStyle name="Comma 2 11 4 2 3" xfId="5591"/>
    <cellStyle name="Comma 2 11 4 3" xfId="5592"/>
    <cellStyle name="Comma 2 11 4 4" xfId="5593"/>
    <cellStyle name="Comma 2 11 4 5" xfId="5594"/>
    <cellStyle name="Comma 2 11 4 6" xfId="5595"/>
    <cellStyle name="Comma 2 11 5" xfId="5596"/>
    <cellStyle name="Comma 2 11 5 2" xfId="5597"/>
    <cellStyle name="Comma 2 11 5 2 2" xfId="5598"/>
    <cellStyle name="Comma 2 11 5 3" xfId="5599"/>
    <cellStyle name="Comma 2 11 5 4" xfId="5600"/>
    <cellStyle name="Comma 2 11 5 5" xfId="5601"/>
    <cellStyle name="Comma 2 11 5 6" xfId="5602"/>
    <cellStyle name="Comma 2 11 6" xfId="5603"/>
    <cellStyle name="Comma 2 11 6 2" xfId="5604"/>
    <cellStyle name="Comma 2 11 6 3" xfId="5605"/>
    <cellStyle name="Comma 2 11 6 4" xfId="5606"/>
    <cellStyle name="Comma 2 11 6 5" xfId="5607"/>
    <cellStyle name="Comma 2 11 7" xfId="5608"/>
    <cellStyle name="Comma 2 11 7 2" xfId="5609"/>
    <cellStyle name="Comma 2 11 7 3" xfId="5610"/>
    <cellStyle name="Comma 2 11 8" xfId="5611"/>
    <cellStyle name="Comma 2 11 9" xfId="5612"/>
    <cellStyle name="Comma 2 12" xfId="5613"/>
    <cellStyle name="Comma 2 12 10" xfId="5614"/>
    <cellStyle name="Comma 2 12 11" xfId="5615"/>
    <cellStyle name="Comma 2 12 12" xfId="5616"/>
    <cellStyle name="Comma 2 12 13" xfId="5617"/>
    <cellStyle name="Comma 2 12 14" xfId="5618"/>
    <cellStyle name="Comma 2 12 15" xfId="5619"/>
    <cellStyle name="Comma 2 12 16" xfId="5620"/>
    <cellStyle name="Comma 2 12 17" xfId="5621"/>
    <cellStyle name="Comma 2 12 18" xfId="5622"/>
    <cellStyle name="Comma 2 12 19" xfId="5623"/>
    <cellStyle name="Comma 2 12 2" xfId="5624"/>
    <cellStyle name="Comma 2 12 2 2" xfId="5625"/>
    <cellStyle name="Comma 2 12 2 2 2" xfId="5626"/>
    <cellStyle name="Comma 2 12 2 2 2 2" xfId="5627"/>
    <cellStyle name="Comma 2 12 2 2 2 3" xfId="5628"/>
    <cellStyle name="Comma 2 12 2 2 3" xfId="5629"/>
    <cellStyle name="Comma 2 12 2 2 4" xfId="5630"/>
    <cellStyle name="Comma 2 12 2 2 5" xfId="5631"/>
    <cellStyle name="Comma 2 12 2 2 6" xfId="5632"/>
    <cellStyle name="Comma 2 12 2 3" xfId="5633"/>
    <cellStyle name="Comma 2 12 2 3 2" xfId="5634"/>
    <cellStyle name="Comma 2 12 2 3 2 2" xfId="5635"/>
    <cellStyle name="Comma 2 12 2 3 3" xfId="5636"/>
    <cellStyle name="Comma 2 12 2 3 4" xfId="5637"/>
    <cellStyle name="Comma 2 12 2 3 5" xfId="5638"/>
    <cellStyle name="Comma 2 12 2 4" xfId="5639"/>
    <cellStyle name="Comma 2 12 2 4 2" xfId="5640"/>
    <cellStyle name="Comma 2 12 2 4 3" xfId="5641"/>
    <cellStyle name="Comma 2 12 2 4 4" xfId="5642"/>
    <cellStyle name="Comma 2 12 2 5" xfId="5643"/>
    <cellStyle name="Comma 2 12 2 5 2" xfId="5644"/>
    <cellStyle name="Comma 2 12 2 6" xfId="5645"/>
    <cellStyle name="Comma 2 12 2 7" xfId="5646"/>
    <cellStyle name="Comma 2 12 2 8" xfId="5647"/>
    <cellStyle name="Comma 2 12 2 9" xfId="5648"/>
    <cellStyle name="Comma 2 12 20" xfId="5649"/>
    <cellStyle name="Comma 2 12 21" xfId="5650"/>
    <cellStyle name="Comma 2 12 22" xfId="5651"/>
    <cellStyle name="Comma 2 12 23" xfId="5652"/>
    <cellStyle name="Comma 2 12 24" xfId="5653"/>
    <cellStyle name="Comma 2 12 25" xfId="5654"/>
    <cellStyle name="Comma 2 12 26" xfId="5655"/>
    <cellStyle name="Comma 2 12 27" xfId="5656"/>
    <cellStyle name="Comma 2 12 28" xfId="5657"/>
    <cellStyle name="Comma 2 12 29" xfId="5658"/>
    <cellStyle name="Comma 2 12 3" xfId="5659"/>
    <cellStyle name="Comma 2 12 3 2" xfId="5660"/>
    <cellStyle name="Comma 2 12 3 2 2" xfId="5661"/>
    <cellStyle name="Comma 2 12 3 2 2 2" xfId="5662"/>
    <cellStyle name="Comma 2 12 3 2 2 3" xfId="5663"/>
    <cellStyle name="Comma 2 12 3 2 3" xfId="5664"/>
    <cellStyle name="Comma 2 12 3 2 4" xfId="5665"/>
    <cellStyle name="Comma 2 12 3 2 5" xfId="5666"/>
    <cellStyle name="Comma 2 12 3 2 6" xfId="5667"/>
    <cellStyle name="Comma 2 12 3 3" xfId="5668"/>
    <cellStyle name="Comma 2 12 3 3 2" xfId="5669"/>
    <cellStyle name="Comma 2 12 3 3 2 2" xfId="5670"/>
    <cellStyle name="Comma 2 12 3 3 3" xfId="5671"/>
    <cellStyle name="Comma 2 12 3 3 4" xfId="5672"/>
    <cellStyle name="Comma 2 12 3 3 5" xfId="5673"/>
    <cellStyle name="Comma 2 12 3 4" xfId="5674"/>
    <cellStyle name="Comma 2 12 3 4 2" xfId="5675"/>
    <cellStyle name="Comma 2 12 3 4 3" xfId="5676"/>
    <cellStyle name="Comma 2 12 3 4 4" xfId="5677"/>
    <cellStyle name="Comma 2 12 3 5" xfId="5678"/>
    <cellStyle name="Comma 2 12 3 5 2" xfId="5679"/>
    <cellStyle name="Comma 2 12 3 6" xfId="5680"/>
    <cellStyle name="Comma 2 12 3 7" xfId="5681"/>
    <cellStyle name="Comma 2 12 3 8" xfId="5682"/>
    <cellStyle name="Comma 2 12 3 9" xfId="5683"/>
    <cellStyle name="Comma 2 12 30" xfId="5684"/>
    <cellStyle name="Comma 2 12 31" xfId="5685"/>
    <cellStyle name="Comma 2 12 32" xfId="5686"/>
    <cellStyle name="Comma 2 12 33" xfId="5687"/>
    <cellStyle name="Comma 2 12 34" xfId="5688"/>
    <cellStyle name="Comma 2 12 35" xfId="5689"/>
    <cellStyle name="Comma 2 12 36" xfId="5690"/>
    <cellStyle name="Comma 2 12 37" xfId="5691"/>
    <cellStyle name="Comma 2 12 37 2" xfId="5692"/>
    <cellStyle name="Comma 2 12 38" xfId="5693"/>
    <cellStyle name="Comma 2 12 39" xfId="5694"/>
    <cellStyle name="Comma 2 12 4" xfId="5695"/>
    <cellStyle name="Comma 2 12 4 2" xfId="5696"/>
    <cellStyle name="Comma 2 12 4 2 2" xfId="5697"/>
    <cellStyle name="Comma 2 12 4 2 3" xfId="5698"/>
    <cellStyle name="Comma 2 12 4 3" xfId="5699"/>
    <cellStyle name="Comma 2 12 4 4" xfId="5700"/>
    <cellStyle name="Comma 2 12 4 5" xfId="5701"/>
    <cellStyle name="Comma 2 12 4 6" xfId="5702"/>
    <cellStyle name="Comma 2 12 40" xfId="5703"/>
    <cellStyle name="Comma 2 12 5" xfId="5704"/>
    <cellStyle name="Comma 2 12 5 2" xfId="5705"/>
    <cellStyle name="Comma 2 12 5 2 2" xfId="5706"/>
    <cellStyle name="Comma 2 12 5 2 3" xfId="5707"/>
    <cellStyle name="Comma 2 12 5 3" xfId="5708"/>
    <cellStyle name="Comma 2 12 5 4" xfId="5709"/>
    <cellStyle name="Comma 2 12 5 5" xfId="5710"/>
    <cellStyle name="Comma 2 12 5 6" xfId="5711"/>
    <cellStyle name="Comma 2 12 6" xfId="5712"/>
    <cellStyle name="Comma 2 12 6 2" xfId="5713"/>
    <cellStyle name="Comma 2 12 6 2 2" xfId="5714"/>
    <cellStyle name="Comma 2 12 6 3" xfId="5715"/>
    <cellStyle name="Comma 2 12 6 4" xfId="5716"/>
    <cellStyle name="Comma 2 12 6 5" xfId="5717"/>
    <cellStyle name="Comma 2 12 7" xfId="5718"/>
    <cellStyle name="Comma 2 12 7 2" xfId="5719"/>
    <cellStyle name="Comma 2 12 7 3" xfId="5720"/>
    <cellStyle name="Comma 2 12 8" xfId="5721"/>
    <cellStyle name="Comma 2 12 8 2" xfId="5722"/>
    <cellStyle name="Comma 2 12 8 3" xfId="5723"/>
    <cellStyle name="Comma 2 12 9" xfId="5724"/>
    <cellStyle name="Comma 2 13" xfId="5725"/>
    <cellStyle name="Comma 2 13 10" xfId="5726"/>
    <cellStyle name="Comma 2 13 11" xfId="5727"/>
    <cellStyle name="Comma 2 13 2" xfId="5728"/>
    <cellStyle name="Comma 2 13 2 2" xfId="5729"/>
    <cellStyle name="Comma 2 13 2 2 2" xfId="5730"/>
    <cellStyle name="Comma 2 13 2 2 2 2" xfId="5731"/>
    <cellStyle name="Comma 2 13 2 2 2 3" xfId="5732"/>
    <cellStyle name="Comma 2 13 2 2 3" xfId="5733"/>
    <cellStyle name="Comma 2 13 2 2 4" xfId="5734"/>
    <cellStyle name="Comma 2 13 2 2 5" xfId="5735"/>
    <cellStyle name="Comma 2 13 2 2 6" xfId="5736"/>
    <cellStyle name="Comma 2 13 2 3" xfId="5737"/>
    <cellStyle name="Comma 2 13 2 3 2" xfId="5738"/>
    <cellStyle name="Comma 2 13 2 3 2 2" xfId="5739"/>
    <cellStyle name="Comma 2 13 2 3 3" xfId="5740"/>
    <cellStyle name="Comma 2 13 2 3 4" xfId="5741"/>
    <cellStyle name="Comma 2 13 2 3 5" xfId="5742"/>
    <cellStyle name="Comma 2 13 2 4" xfId="5743"/>
    <cellStyle name="Comma 2 13 2 4 2" xfId="5744"/>
    <cellStyle name="Comma 2 13 2 4 3" xfId="5745"/>
    <cellStyle name="Comma 2 13 2 4 4" xfId="5746"/>
    <cellStyle name="Comma 2 13 2 5" xfId="5747"/>
    <cellStyle name="Comma 2 13 2 5 2" xfId="5748"/>
    <cellStyle name="Comma 2 13 2 6" xfId="5749"/>
    <cellStyle name="Comma 2 13 2 7" xfId="5750"/>
    <cellStyle name="Comma 2 13 2 8" xfId="5751"/>
    <cellStyle name="Comma 2 13 2 9" xfId="5752"/>
    <cellStyle name="Comma 2 13 3" xfId="5753"/>
    <cellStyle name="Comma 2 13 3 2" xfId="5754"/>
    <cellStyle name="Comma 2 13 3 2 2" xfId="5755"/>
    <cellStyle name="Comma 2 13 3 2 2 2" xfId="5756"/>
    <cellStyle name="Comma 2 13 3 2 2 3" xfId="5757"/>
    <cellStyle name="Comma 2 13 3 2 3" xfId="5758"/>
    <cellStyle name="Comma 2 13 3 2 4" xfId="5759"/>
    <cellStyle name="Comma 2 13 3 2 5" xfId="5760"/>
    <cellStyle name="Comma 2 13 3 2 6" xfId="5761"/>
    <cellStyle name="Comma 2 13 3 3" xfId="5762"/>
    <cellStyle name="Comma 2 13 3 3 2" xfId="5763"/>
    <cellStyle name="Comma 2 13 3 3 2 2" xfId="5764"/>
    <cellStyle name="Comma 2 13 3 3 3" xfId="5765"/>
    <cellStyle name="Comma 2 13 3 3 4" xfId="5766"/>
    <cellStyle name="Comma 2 13 3 3 5" xfId="5767"/>
    <cellStyle name="Comma 2 13 3 4" xfId="5768"/>
    <cellStyle name="Comma 2 13 3 4 2" xfId="5769"/>
    <cellStyle name="Comma 2 13 3 4 3" xfId="5770"/>
    <cellStyle name="Comma 2 13 3 4 4" xfId="5771"/>
    <cellStyle name="Comma 2 13 3 5" xfId="5772"/>
    <cellStyle name="Comma 2 13 3 5 2" xfId="5773"/>
    <cellStyle name="Comma 2 13 3 6" xfId="5774"/>
    <cellStyle name="Comma 2 13 3 7" xfId="5775"/>
    <cellStyle name="Comma 2 13 3 8" xfId="5776"/>
    <cellStyle name="Comma 2 13 3 9" xfId="5777"/>
    <cellStyle name="Comma 2 13 4" xfId="5778"/>
    <cellStyle name="Comma 2 13 4 2" xfId="5779"/>
    <cellStyle name="Comma 2 13 4 2 2" xfId="5780"/>
    <cellStyle name="Comma 2 13 4 2 3" xfId="5781"/>
    <cellStyle name="Comma 2 13 4 3" xfId="5782"/>
    <cellStyle name="Comma 2 13 4 4" xfId="5783"/>
    <cellStyle name="Comma 2 13 4 5" xfId="5784"/>
    <cellStyle name="Comma 2 13 4 6" xfId="5785"/>
    <cellStyle name="Comma 2 13 5" xfId="5786"/>
    <cellStyle name="Comma 2 13 5 2" xfId="5787"/>
    <cellStyle name="Comma 2 13 5 2 2" xfId="5788"/>
    <cellStyle name="Comma 2 13 5 3" xfId="5789"/>
    <cellStyle name="Comma 2 13 5 4" xfId="5790"/>
    <cellStyle name="Comma 2 13 5 5" xfId="5791"/>
    <cellStyle name="Comma 2 13 5 6" xfId="5792"/>
    <cellStyle name="Comma 2 13 6" xfId="5793"/>
    <cellStyle name="Comma 2 13 6 2" xfId="5794"/>
    <cellStyle name="Comma 2 13 6 3" xfId="5795"/>
    <cellStyle name="Comma 2 13 6 4" xfId="5796"/>
    <cellStyle name="Comma 2 13 6 5" xfId="5797"/>
    <cellStyle name="Comma 2 13 7" xfId="5798"/>
    <cellStyle name="Comma 2 13 7 2" xfId="5799"/>
    <cellStyle name="Comma 2 13 7 3" xfId="5800"/>
    <cellStyle name="Comma 2 13 8" xfId="5801"/>
    <cellStyle name="Comma 2 13 9" xfId="5802"/>
    <cellStyle name="Comma 2 14" xfId="5803"/>
    <cellStyle name="Comma 2 14 10" xfId="5804"/>
    <cellStyle name="Comma 2 14 11" xfId="5805"/>
    <cellStyle name="Comma 2 14 2" xfId="5806"/>
    <cellStyle name="Comma 2 14 2 2" xfId="5807"/>
    <cellStyle name="Comma 2 14 2 2 2" xfId="5808"/>
    <cellStyle name="Comma 2 14 2 2 2 2" xfId="5809"/>
    <cellStyle name="Comma 2 14 2 2 2 3" xfId="5810"/>
    <cellStyle name="Comma 2 14 2 2 3" xfId="5811"/>
    <cellStyle name="Comma 2 14 2 2 4" xfId="5812"/>
    <cellStyle name="Comma 2 14 2 2 5" xfId="5813"/>
    <cellStyle name="Comma 2 14 2 2 6" xfId="5814"/>
    <cellStyle name="Comma 2 14 2 3" xfId="5815"/>
    <cellStyle name="Comma 2 14 2 3 2" xfId="5816"/>
    <cellStyle name="Comma 2 14 2 3 2 2" xfId="5817"/>
    <cellStyle name="Comma 2 14 2 3 3" xfId="5818"/>
    <cellStyle name="Comma 2 14 2 3 4" xfId="5819"/>
    <cellStyle name="Comma 2 14 2 3 5" xfId="5820"/>
    <cellStyle name="Comma 2 14 2 4" xfId="5821"/>
    <cellStyle name="Comma 2 14 2 4 2" xfId="5822"/>
    <cellStyle name="Comma 2 14 2 4 3" xfId="5823"/>
    <cellStyle name="Comma 2 14 2 4 4" xfId="5824"/>
    <cellStyle name="Comma 2 14 2 5" xfId="5825"/>
    <cellStyle name="Comma 2 14 2 5 2" xfId="5826"/>
    <cellStyle name="Comma 2 14 2 6" xfId="5827"/>
    <cellStyle name="Comma 2 14 2 7" xfId="5828"/>
    <cellStyle name="Comma 2 14 2 8" xfId="5829"/>
    <cellStyle name="Comma 2 14 2 9" xfId="5830"/>
    <cellStyle name="Comma 2 14 3" xfId="5831"/>
    <cellStyle name="Comma 2 14 3 2" xfId="5832"/>
    <cellStyle name="Comma 2 14 3 2 2" xfId="5833"/>
    <cellStyle name="Comma 2 14 3 2 2 2" xfId="5834"/>
    <cellStyle name="Comma 2 14 3 2 2 3" xfId="5835"/>
    <cellStyle name="Comma 2 14 3 2 3" xfId="5836"/>
    <cellStyle name="Comma 2 14 3 2 4" xfId="5837"/>
    <cellStyle name="Comma 2 14 3 2 5" xfId="5838"/>
    <cellStyle name="Comma 2 14 3 2 6" xfId="5839"/>
    <cellStyle name="Comma 2 14 3 3" xfId="5840"/>
    <cellStyle name="Comma 2 14 3 3 2" xfId="5841"/>
    <cellStyle name="Comma 2 14 3 3 2 2" xfId="5842"/>
    <cellStyle name="Comma 2 14 3 3 3" xfId="5843"/>
    <cellStyle name="Comma 2 14 3 3 4" xfId="5844"/>
    <cellStyle name="Comma 2 14 3 3 5" xfId="5845"/>
    <cellStyle name="Comma 2 14 3 4" xfId="5846"/>
    <cellStyle name="Comma 2 14 3 4 2" xfId="5847"/>
    <cellStyle name="Comma 2 14 3 4 3" xfId="5848"/>
    <cellStyle name="Comma 2 14 3 4 4" xfId="5849"/>
    <cellStyle name="Comma 2 14 3 5" xfId="5850"/>
    <cellStyle name="Comma 2 14 3 5 2" xfId="5851"/>
    <cellStyle name="Comma 2 14 3 6" xfId="5852"/>
    <cellStyle name="Comma 2 14 3 7" xfId="5853"/>
    <cellStyle name="Comma 2 14 3 8" xfId="5854"/>
    <cellStyle name="Comma 2 14 3 9" xfId="5855"/>
    <cellStyle name="Comma 2 14 4" xfId="5856"/>
    <cellStyle name="Comma 2 14 4 2" xfId="5857"/>
    <cellStyle name="Comma 2 14 4 2 2" xfId="5858"/>
    <cellStyle name="Comma 2 14 4 2 3" xfId="5859"/>
    <cellStyle name="Comma 2 14 4 3" xfId="5860"/>
    <cellStyle name="Comma 2 14 4 4" xfId="5861"/>
    <cellStyle name="Comma 2 14 4 5" xfId="5862"/>
    <cellStyle name="Comma 2 14 4 6" xfId="5863"/>
    <cellStyle name="Comma 2 14 5" xfId="5864"/>
    <cellStyle name="Comma 2 14 5 2" xfId="5865"/>
    <cellStyle name="Comma 2 14 5 2 2" xfId="5866"/>
    <cellStyle name="Comma 2 14 5 3" xfId="5867"/>
    <cellStyle name="Comma 2 14 5 4" xfId="5868"/>
    <cellStyle name="Comma 2 14 5 5" xfId="5869"/>
    <cellStyle name="Comma 2 14 5 6" xfId="5870"/>
    <cellStyle name="Comma 2 14 6" xfId="5871"/>
    <cellStyle name="Comma 2 14 6 2" xfId="5872"/>
    <cellStyle name="Comma 2 14 6 3" xfId="5873"/>
    <cellStyle name="Comma 2 14 6 4" xfId="5874"/>
    <cellStyle name="Comma 2 14 6 5" xfId="5875"/>
    <cellStyle name="Comma 2 14 7" xfId="5876"/>
    <cellStyle name="Comma 2 14 7 2" xfId="5877"/>
    <cellStyle name="Comma 2 14 7 3" xfId="5878"/>
    <cellStyle name="Comma 2 14 8" xfId="5879"/>
    <cellStyle name="Comma 2 14 9" xfId="5880"/>
    <cellStyle name="Comma 2 15" xfId="5881"/>
    <cellStyle name="Comma 2 15 10" xfId="5882"/>
    <cellStyle name="Comma 2 15 11" xfId="5883"/>
    <cellStyle name="Comma 2 15 2" xfId="5884"/>
    <cellStyle name="Comma 2 15 2 2" xfId="5885"/>
    <cellStyle name="Comma 2 15 2 2 2" xfId="5886"/>
    <cellStyle name="Comma 2 15 2 2 2 2" xfId="5887"/>
    <cellStyle name="Comma 2 15 2 2 2 3" xfId="5888"/>
    <cellStyle name="Comma 2 15 2 2 3" xfId="5889"/>
    <cellStyle name="Comma 2 15 2 2 4" xfId="5890"/>
    <cellStyle name="Comma 2 15 2 2 5" xfId="5891"/>
    <cellStyle name="Comma 2 15 2 2 6" xfId="5892"/>
    <cellStyle name="Comma 2 15 2 3" xfId="5893"/>
    <cellStyle name="Comma 2 15 2 3 2" xfId="5894"/>
    <cellStyle name="Comma 2 15 2 3 2 2" xfId="5895"/>
    <cellStyle name="Comma 2 15 2 3 3" xfId="5896"/>
    <cellStyle name="Comma 2 15 2 3 4" xfId="5897"/>
    <cellStyle name="Comma 2 15 2 3 5" xfId="5898"/>
    <cellStyle name="Comma 2 15 2 4" xfId="5899"/>
    <cellStyle name="Comma 2 15 2 4 2" xfId="5900"/>
    <cellStyle name="Comma 2 15 2 4 3" xfId="5901"/>
    <cellStyle name="Comma 2 15 2 4 4" xfId="5902"/>
    <cellStyle name="Comma 2 15 2 5" xfId="5903"/>
    <cellStyle name="Comma 2 15 2 5 2" xfId="5904"/>
    <cellStyle name="Comma 2 15 2 6" xfId="5905"/>
    <cellStyle name="Comma 2 15 2 7" xfId="5906"/>
    <cellStyle name="Comma 2 15 2 8" xfId="5907"/>
    <cellStyle name="Comma 2 15 2 9" xfId="5908"/>
    <cellStyle name="Comma 2 15 3" xfId="5909"/>
    <cellStyle name="Comma 2 15 3 2" xfId="5910"/>
    <cellStyle name="Comma 2 15 3 2 2" xfId="5911"/>
    <cellStyle name="Comma 2 15 3 2 2 2" xfId="5912"/>
    <cellStyle name="Comma 2 15 3 2 2 3" xfId="5913"/>
    <cellStyle name="Comma 2 15 3 2 3" xfId="5914"/>
    <cellStyle name="Comma 2 15 3 2 4" xfId="5915"/>
    <cellStyle name="Comma 2 15 3 2 5" xfId="5916"/>
    <cellStyle name="Comma 2 15 3 2 6" xfId="5917"/>
    <cellStyle name="Comma 2 15 3 3" xfId="5918"/>
    <cellStyle name="Comma 2 15 3 3 2" xfId="5919"/>
    <cellStyle name="Comma 2 15 3 3 2 2" xfId="5920"/>
    <cellStyle name="Comma 2 15 3 3 3" xfId="5921"/>
    <cellStyle name="Comma 2 15 3 3 4" xfId="5922"/>
    <cellStyle name="Comma 2 15 3 3 5" xfId="5923"/>
    <cellStyle name="Comma 2 15 3 4" xfId="5924"/>
    <cellStyle name="Comma 2 15 3 4 2" xfId="5925"/>
    <cellStyle name="Comma 2 15 3 4 3" xfId="5926"/>
    <cellStyle name="Comma 2 15 3 4 4" xfId="5927"/>
    <cellStyle name="Comma 2 15 3 5" xfId="5928"/>
    <cellStyle name="Comma 2 15 3 5 2" xfId="5929"/>
    <cellStyle name="Comma 2 15 3 6" xfId="5930"/>
    <cellStyle name="Comma 2 15 3 7" xfId="5931"/>
    <cellStyle name="Comma 2 15 3 8" xfId="5932"/>
    <cellStyle name="Comma 2 15 3 9" xfId="5933"/>
    <cellStyle name="Comma 2 15 4" xfId="5934"/>
    <cellStyle name="Comma 2 15 4 2" xfId="5935"/>
    <cellStyle name="Comma 2 15 4 2 2" xfId="5936"/>
    <cellStyle name="Comma 2 15 4 2 3" xfId="5937"/>
    <cellStyle name="Comma 2 15 4 3" xfId="5938"/>
    <cellStyle name="Comma 2 15 4 4" xfId="5939"/>
    <cellStyle name="Comma 2 15 4 5" xfId="5940"/>
    <cellStyle name="Comma 2 15 4 6" xfId="5941"/>
    <cellStyle name="Comma 2 15 5" xfId="5942"/>
    <cellStyle name="Comma 2 15 5 2" xfId="5943"/>
    <cellStyle name="Comma 2 15 5 2 2" xfId="5944"/>
    <cellStyle name="Comma 2 15 5 3" xfId="5945"/>
    <cellStyle name="Comma 2 15 5 4" xfId="5946"/>
    <cellStyle name="Comma 2 15 5 5" xfId="5947"/>
    <cellStyle name="Comma 2 15 5 6" xfId="5948"/>
    <cellStyle name="Comma 2 15 6" xfId="5949"/>
    <cellStyle name="Comma 2 15 6 2" xfId="5950"/>
    <cellStyle name="Comma 2 15 6 3" xfId="5951"/>
    <cellStyle name="Comma 2 15 6 4" xfId="5952"/>
    <cellStyle name="Comma 2 15 6 5" xfId="5953"/>
    <cellStyle name="Comma 2 15 7" xfId="5954"/>
    <cellStyle name="Comma 2 15 7 2" xfId="5955"/>
    <cellStyle name="Comma 2 15 7 3" xfId="5956"/>
    <cellStyle name="Comma 2 15 8" xfId="5957"/>
    <cellStyle name="Comma 2 15 9" xfId="5958"/>
    <cellStyle name="Comma 2 16" xfId="5959"/>
    <cellStyle name="Comma 2 16 10" xfId="5960"/>
    <cellStyle name="Comma 2 16 2" xfId="5961"/>
    <cellStyle name="Comma 2 16 2 2" xfId="5962"/>
    <cellStyle name="Comma 2 16 2 2 2" xfId="5963"/>
    <cellStyle name="Comma 2 16 2 2 3" xfId="5964"/>
    <cellStyle name="Comma 2 16 2 3" xfId="5965"/>
    <cellStyle name="Comma 2 16 2 4" xfId="5966"/>
    <cellStyle name="Comma 2 16 2 5" xfId="5967"/>
    <cellStyle name="Comma 2 16 2 6" xfId="5968"/>
    <cellStyle name="Comma 2 16 3" xfId="5969"/>
    <cellStyle name="Comma 2 16 3 2" xfId="5970"/>
    <cellStyle name="Comma 2 16 3 2 2" xfId="5971"/>
    <cellStyle name="Comma 2 16 3 2 3" xfId="5972"/>
    <cellStyle name="Comma 2 16 3 3" xfId="5973"/>
    <cellStyle name="Comma 2 16 3 4" xfId="5974"/>
    <cellStyle name="Comma 2 16 3 5" xfId="5975"/>
    <cellStyle name="Comma 2 16 3 6" xfId="5976"/>
    <cellStyle name="Comma 2 16 4" xfId="5977"/>
    <cellStyle name="Comma 2 16 4 2" xfId="5978"/>
    <cellStyle name="Comma 2 16 4 2 2" xfId="5979"/>
    <cellStyle name="Comma 2 16 4 3" xfId="5980"/>
    <cellStyle name="Comma 2 16 4 4" xfId="5981"/>
    <cellStyle name="Comma 2 16 4 5" xfId="5982"/>
    <cellStyle name="Comma 2 16 4 6" xfId="5983"/>
    <cellStyle name="Comma 2 16 5" xfId="5984"/>
    <cellStyle name="Comma 2 16 5 2" xfId="5985"/>
    <cellStyle name="Comma 2 16 5 3" xfId="5986"/>
    <cellStyle name="Comma 2 16 5 4" xfId="5987"/>
    <cellStyle name="Comma 2 16 5 5" xfId="5988"/>
    <cellStyle name="Comma 2 16 6" xfId="5989"/>
    <cellStyle name="Comma 2 16 6 2" xfId="5990"/>
    <cellStyle name="Comma 2 16 6 3" xfId="5991"/>
    <cellStyle name="Comma 2 16 7" xfId="5992"/>
    <cellStyle name="Comma 2 16 7 2" xfId="5993"/>
    <cellStyle name="Comma 2 16 8" xfId="5994"/>
    <cellStyle name="Comma 2 16 9" xfId="5995"/>
    <cellStyle name="Comma 2 17" xfId="5996"/>
    <cellStyle name="Comma 2 17 10" xfId="5997"/>
    <cellStyle name="Comma 2 17 2" xfId="5998"/>
    <cellStyle name="Comma 2 17 2 2" xfId="5999"/>
    <cellStyle name="Comma 2 17 2 2 2" xfId="6000"/>
    <cellStyle name="Comma 2 17 2 2 3" xfId="6001"/>
    <cellStyle name="Comma 2 17 2 3" xfId="6002"/>
    <cellStyle name="Comma 2 17 2 4" xfId="6003"/>
    <cellStyle name="Comma 2 17 2 5" xfId="6004"/>
    <cellStyle name="Comma 2 17 2 6" xfId="6005"/>
    <cellStyle name="Comma 2 17 3" xfId="6006"/>
    <cellStyle name="Comma 2 17 3 2" xfId="6007"/>
    <cellStyle name="Comma 2 17 3 2 2" xfId="6008"/>
    <cellStyle name="Comma 2 17 3 2 3" xfId="6009"/>
    <cellStyle name="Comma 2 17 3 3" xfId="6010"/>
    <cellStyle name="Comma 2 17 3 4" xfId="6011"/>
    <cellStyle name="Comma 2 17 3 5" xfId="6012"/>
    <cellStyle name="Comma 2 17 3 6" xfId="6013"/>
    <cellStyle name="Comma 2 17 4" xfId="6014"/>
    <cellStyle name="Comma 2 17 4 2" xfId="6015"/>
    <cellStyle name="Comma 2 17 4 2 2" xfId="6016"/>
    <cellStyle name="Comma 2 17 4 3" xfId="6017"/>
    <cellStyle name="Comma 2 17 4 4" xfId="6018"/>
    <cellStyle name="Comma 2 17 4 5" xfId="6019"/>
    <cellStyle name="Comma 2 17 4 6" xfId="6020"/>
    <cellStyle name="Comma 2 17 5" xfId="6021"/>
    <cellStyle name="Comma 2 17 5 2" xfId="6022"/>
    <cellStyle name="Comma 2 17 5 3" xfId="6023"/>
    <cellStyle name="Comma 2 17 5 4" xfId="6024"/>
    <cellStyle name="Comma 2 17 5 5" xfId="6025"/>
    <cellStyle name="Comma 2 17 6" xfId="6026"/>
    <cellStyle name="Comma 2 17 6 2" xfId="6027"/>
    <cellStyle name="Comma 2 17 6 3" xfId="6028"/>
    <cellStyle name="Comma 2 17 7" xfId="6029"/>
    <cellStyle name="Comma 2 17 7 2" xfId="6030"/>
    <cellStyle name="Comma 2 17 8" xfId="6031"/>
    <cellStyle name="Comma 2 17 9" xfId="6032"/>
    <cellStyle name="Comma 2 18" xfId="6033"/>
    <cellStyle name="Comma 2 18 10" xfId="6034"/>
    <cellStyle name="Comma 2 18 2" xfId="6035"/>
    <cellStyle name="Comma 2 18 2 2" xfId="6036"/>
    <cellStyle name="Comma 2 18 2 2 2" xfId="6037"/>
    <cellStyle name="Comma 2 18 2 2 3" xfId="6038"/>
    <cellStyle name="Comma 2 18 2 3" xfId="6039"/>
    <cellStyle name="Comma 2 18 2 4" xfId="6040"/>
    <cellStyle name="Comma 2 18 2 5" xfId="6041"/>
    <cellStyle name="Comma 2 18 2 6" xfId="6042"/>
    <cellStyle name="Comma 2 18 3" xfId="6043"/>
    <cellStyle name="Comma 2 18 3 2" xfId="6044"/>
    <cellStyle name="Comma 2 18 3 2 2" xfId="6045"/>
    <cellStyle name="Comma 2 18 3 2 3" xfId="6046"/>
    <cellStyle name="Comma 2 18 3 3" xfId="6047"/>
    <cellStyle name="Comma 2 18 3 4" xfId="6048"/>
    <cellStyle name="Comma 2 18 3 5" xfId="6049"/>
    <cellStyle name="Comma 2 18 3 6" xfId="6050"/>
    <cellStyle name="Comma 2 18 4" xfId="6051"/>
    <cellStyle name="Comma 2 18 4 2" xfId="6052"/>
    <cellStyle name="Comma 2 18 4 2 2" xfId="6053"/>
    <cellStyle name="Comma 2 18 4 3" xfId="6054"/>
    <cellStyle name="Comma 2 18 4 4" xfId="6055"/>
    <cellStyle name="Comma 2 18 4 5" xfId="6056"/>
    <cellStyle name="Comma 2 18 4 6" xfId="6057"/>
    <cellStyle name="Comma 2 18 5" xfId="6058"/>
    <cellStyle name="Comma 2 18 5 2" xfId="6059"/>
    <cellStyle name="Comma 2 18 5 3" xfId="6060"/>
    <cellStyle name="Comma 2 18 5 4" xfId="6061"/>
    <cellStyle name="Comma 2 18 5 5" xfId="6062"/>
    <cellStyle name="Comma 2 18 6" xfId="6063"/>
    <cellStyle name="Comma 2 18 6 2" xfId="6064"/>
    <cellStyle name="Comma 2 18 6 3" xfId="6065"/>
    <cellStyle name="Comma 2 18 7" xfId="6066"/>
    <cellStyle name="Comma 2 18 7 2" xfId="6067"/>
    <cellStyle name="Comma 2 18 8" xfId="6068"/>
    <cellStyle name="Comma 2 18 9" xfId="6069"/>
    <cellStyle name="Comma 2 19" xfId="6070"/>
    <cellStyle name="Comma 2 19 10" xfId="6071"/>
    <cellStyle name="Comma 2 19 2" xfId="6072"/>
    <cellStyle name="Comma 2 19 2 2" xfId="6073"/>
    <cellStyle name="Comma 2 19 2 2 2" xfId="6074"/>
    <cellStyle name="Comma 2 19 2 2 3" xfId="6075"/>
    <cellStyle name="Comma 2 19 2 3" xfId="6076"/>
    <cellStyle name="Comma 2 19 2 4" xfId="6077"/>
    <cellStyle name="Comma 2 19 2 5" xfId="6078"/>
    <cellStyle name="Comma 2 19 2 6" xfId="6079"/>
    <cellStyle name="Comma 2 19 3" xfId="6080"/>
    <cellStyle name="Comma 2 19 3 2" xfId="6081"/>
    <cellStyle name="Comma 2 19 3 2 2" xfId="6082"/>
    <cellStyle name="Comma 2 19 3 2 3" xfId="6083"/>
    <cellStyle name="Comma 2 19 3 3" xfId="6084"/>
    <cellStyle name="Comma 2 19 3 4" xfId="6085"/>
    <cellStyle name="Comma 2 19 3 5" xfId="6086"/>
    <cellStyle name="Comma 2 19 3 6" xfId="6087"/>
    <cellStyle name="Comma 2 19 4" xfId="6088"/>
    <cellStyle name="Comma 2 19 4 2" xfId="6089"/>
    <cellStyle name="Comma 2 19 4 2 2" xfId="6090"/>
    <cellStyle name="Comma 2 19 4 3" xfId="6091"/>
    <cellStyle name="Comma 2 19 4 4" xfId="6092"/>
    <cellStyle name="Comma 2 19 4 5" xfId="6093"/>
    <cellStyle name="Comma 2 19 4 6" xfId="6094"/>
    <cellStyle name="Comma 2 19 5" xfId="6095"/>
    <cellStyle name="Comma 2 19 5 2" xfId="6096"/>
    <cellStyle name="Comma 2 19 5 3" xfId="6097"/>
    <cellStyle name="Comma 2 19 5 4" xfId="6098"/>
    <cellStyle name="Comma 2 19 5 5" xfId="6099"/>
    <cellStyle name="Comma 2 19 6" xfId="6100"/>
    <cellStyle name="Comma 2 19 6 2" xfId="6101"/>
    <cellStyle name="Comma 2 19 6 3" xfId="6102"/>
    <cellStyle name="Comma 2 19 7" xfId="6103"/>
    <cellStyle name="Comma 2 19 7 2" xfId="6104"/>
    <cellStyle name="Comma 2 19 8" xfId="6105"/>
    <cellStyle name="Comma 2 19 9" xfId="6106"/>
    <cellStyle name="Comma 2 2" xfId="6107"/>
    <cellStyle name="Comma 2 2 10" xfId="6108"/>
    <cellStyle name="Comma 2 2 10 10" xfId="6109"/>
    <cellStyle name="Comma 2 2 10 2" xfId="6110"/>
    <cellStyle name="Comma 2 2 10 2 2" xfId="6111"/>
    <cellStyle name="Comma 2 2 10 2 2 2" xfId="6112"/>
    <cellStyle name="Comma 2 2 10 2 2 3" xfId="6113"/>
    <cellStyle name="Comma 2 2 10 2 3" xfId="6114"/>
    <cellStyle name="Comma 2 2 10 2 4" xfId="6115"/>
    <cellStyle name="Comma 2 2 10 2 5" xfId="6116"/>
    <cellStyle name="Comma 2 2 10 2 6" xfId="6117"/>
    <cellStyle name="Comma 2 2 10 3" xfId="6118"/>
    <cellStyle name="Comma 2 2 10 3 2" xfId="6119"/>
    <cellStyle name="Comma 2 2 10 3 2 2" xfId="6120"/>
    <cellStyle name="Comma 2 2 10 3 2 3" xfId="6121"/>
    <cellStyle name="Comma 2 2 10 3 3" xfId="6122"/>
    <cellStyle name="Comma 2 2 10 3 4" xfId="6123"/>
    <cellStyle name="Comma 2 2 10 3 5" xfId="6124"/>
    <cellStyle name="Comma 2 2 10 3 6" xfId="6125"/>
    <cellStyle name="Comma 2 2 10 4" xfId="6126"/>
    <cellStyle name="Comma 2 2 10 4 2" xfId="6127"/>
    <cellStyle name="Comma 2 2 10 4 2 2" xfId="6128"/>
    <cellStyle name="Comma 2 2 10 4 3" xfId="6129"/>
    <cellStyle name="Comma 2 2 10 4 4" xfId="6130"/>
    <cellStyle name="Comma 2 2 10 4 5" xfId="6131"/>
    <cellStyle name="Comma 2 2 10 5" xfId="6132"/>
    <cellStyle name="Comma 2 2 10 5 2" xfId="6133"/>
    <cellStyle name="Comma 2 2 10 5 3" xfId="6134"/>
    <cellStyle name="Comma 2 2 10 5 4" xfId="6135"/>
    <cellStyle name="Comma 2 2 10 6" xfId="6136"/>
    <cellStyle name="Comma 2 2 10 6 2" xfId="6137"/>
    <cellStyle name="Comma 2 2 10 7" xfId="6138"/>
    <cellStyle name="Comma 2 2 10 8" xfId="6139"/>
    <cellStyle name="Comma 2 2 10 9" xfId="6140"/>
    <cellStyle name="Comma 2 2 11" xfId="6141"/>
    <cellStyle name="Comma 2 2 11 10" xfId="6142"/>
    <cellStyle name="Comma 2 2 11 2" xfId="6143"/>
    <cellStyle name="Comma 2 2 11 2 2" xfId="6144"/>
    <cellStyle name="Comma 2 2 11 2 2 2" xfId="6145"/>
    <cellStyle name="Comma 2 2 11 2 2 3" xfId="6146"/>
    <cellStyle name="Comma 2 2 11 2 3" xfId="6147"/>
    <cellStyle name="Comma 2 2 11 2 4" xfId="6148"/>
    <cellStyle name="Comma 2 2 11 2 5" xfId="6149"/>
    <cellStyle name="Comma 2 2 11 2 6" xfId="6150"/>
    <cellStyle name="Comma 2 2 11 3" xfId="6151"/>
    <cellStyle name="Comma 2 2 11 3 2" xfId="6152"/>
    <cellStyle name="Comma 2 2 11 3 2 2" xfId="6153"/>
    <cellStyle name="Comma 2 2 11 3 2 3" xfId="6154"/>
    <cellStyle name="Comma 2 2 11 3 3" xfId="6155"/>
    <cellStyle name="Comma 2 2 11 3 4" xfId="6156"/>
    <cellStyle name="Comma 2 2 11 3 5" xfId="6157"/>
    <cellStyle name="Comma 2 2 11 3 6" xfId="6158"/>
    <cellStyle name="Comma 2 2 11 4" xfId="6159"/>
    <cellStyle name="Comma 2 2 11 4 2" xfId="6160"/>
    <cellStyle name="Comma 2 2 11 4 2 2" xfId="6161"/>
    <cellStyle name="Comma 2 2 11 4 3" xfId="6162"/>
    <cellStyle name="Comma 2 2 11 4 4" xfId="6163"/>
    <cellStyle name="Comma 2 2 11 4 5" xfId="6164"/>
    <cellStyle name="Comma 2 2 11 5" xfId="6165"/>
    <cellStyle name="Comma 2 2 11 5 2" xfId="6166"/>
    <cellStyle name="Comma 2 2 11 5 3" xfId="6167"/>
    <cellStyle name="Comma 2 2 11 5 4" xfId="6168"/>
    <cellStyle name="Comma 2 2 11 6" xfId="6169"/>
    <cellStyle name="Comma 2 2 11 6 2" xfId="6170"/>
    <cellStyle name="Comma 2 2 11 7" xfId="6171"/>
    <cellStyle name="Comma 2 2 11 8" xfId="6172"/>
    <cellStyle name="Comma 2 2 11 9" xfId="6173"/>
    <cellStyle name="Comma 2 2 12" xfId="6174"/>
    <cellStyle name="Comma 2 2 12 10" xfId="6175"/>
    <cellStyle name="Comma 2 2 12 2" xfId="6176"/>
    <cellStyle name="Comma 2 2 12 2 2" xfId="6177"/>
    <cellStyle name="Comma 2 2 12 2 2 2" xfId="6178"/>
    <cellStyle name="Comma 2 2 12 2 2 3" xfId="6179"/>
    <cellStyle name="Comma 2 2 12 2 3" xfId="6180"/>
    <cellStyle name="Comma 2 2 12 2 4" xfId="6181"/>
    <cellStyle name="Comma 2 2 12 2 5" xfId="6182"/>
    <cellStyle name="Comma 2 2 12 2 6" xfId="6183"/>
    <cellStyle name="Comma 2 2 12 3" xfId="6184"/>
    <cellStyle name="Comma 2 2 12 3 2" xfId="6185"/>
    <cellStyle name="Comma 2 2 12 3 2 2" xfId="6186"/>
    <cellStyle name="Comma 2 2 12 3 2 3" xfId="6187"/>
    <cellStyle name="Comma 2 2 12 3 3" xfId="6188"/>
    <cellStyle name="Comma 2 2 12 3 4" xfId="6189"/>
    <cellStyle name="Comma 2 2 12 3 5" xfId="6190"/>
    <cellStyle name="Comma 2 2 12 3 6" xfId="6191"/>
    <cellStyle name="Comma 2 2 12 4" xfId="6192"/>
    <cellStyle name="Comma 2 2 12 4 2" xfId="6193"/>
    <cellStyle name="Comma 2 2 12 4 2 2" xfId="6194"/>
    <cellStyle name="Comma 2 2 12 4 3" xfId="6195"/>
    <cellStyle name="Comma 2 2 12 4 4" xfId="6196"/>
    <cellStyle name="Comma 2 2 12 4 5" xfId="6197"/>
    <cellStyle name="Comma 2 2 12 5" xfId="6198"/>
    <cellStyle name="Comma 2 2 12 5 2" xfId="6199"/>
    <cellStyle name="Comma 2 2 12 5 3" xfId="6200"/>
    <cellStyle name="Comma 2 2 12 5 4" xfId="6201"/>
    <cellStyle name="Comma 2 2 12 6" xfId="6202"/>
    <cellStyle name="Comma 2 2 12 6 2" xfId="6203"/>
    <cellStyle name="Comma 2 2 12 7" xfId="6204"/>
    <cellStyle name="Comma 2 2 12 8" xfId="6205"/>
    <cellStyle name="Comma 2 2 12 9" xfId="6206"/>
    <cellStyle name="Comma 2 2 13" xfId="6207"/>
    <cellStyle name="Comma 2 2 13 10" xfId="6208"/>
    <cellStyle name="Comma 2 2 13 2" xfId="6209"/>
    <cellStyle name="Comma 2 2 13 2 2" xfId="6210"/>
    <cellStyle name="Comma 2 2 13 2 2 2" xfId="6211"/>
    <cellStyle name="Comma 2 2 13 2 2 3" xfId="6212"/>
    <cellStyle name="Comma 2 2 13 2 3" xfId="6213"/>
    <cellStyle name="Comma 2 2 13 2 4" xfId="6214"/>
    <cellStyle name="Comma 2 2 13 2 5" xfId="6215"/>
    <cellStyle name="Comma 2 2 13 2 6" xfId="6216"/>
    <cellStyle name="Comma 2 2 13 3" xfId="6217"/>
    <cellStyle name="Comma 2 2 13 3 2" xfId="6218"/>
    <cellStyle name="Comma 2 2 13 3 2 2" xfId="6219"/>
    <cellStyle name="Comma 2 2 13 3 2 3" xfId="6220"/>
    <cellStyle name="Comma 2 2 13 3 3" xfId="6221"/>
    <cellStyle name="Comma 2 2 13 3 4" xfId="6222"/>
    <cellStyle name="Comma 2 2 13 3 5" xfId="6223"/>
    <cellStyle name="Comma 2 2 13 3 6" xfId="6224"/>
    <cellStyle name="Comma 2 2 13 4" xfId="6225"/>
    <cellStyle name="Comma 2 2 13 4 2" xfId="6226"/>
    <cellStyle name="Comma 2 2 13 4 2 2" xfId="6227"/>
    <cellStyle name="Comma 2 2 13 4 3" xfId="6228"/>
    <cellStyle name="Comma 2 2 13 4 4" xfId="6229"/>
    <cellStyle name="Comma 2 2 13 4 5" xfId="6230"/>
    <cellStyle name="Comma 2 2 13 5" xfId="6231"/>
    <cellStyle name="Comma 2 2 13 5 2" xfId="6232"/>
    <cellStyle name="Comma 2 2 13 5 3" xfId="6233"/>
    <cellStyle name="Comma 2 2 13 5 4" xfId="6234"/>
    <cellStyle name="Comma 2 2 13 6" xfId="6235"/>
    <cellStyle name="Comma 2 2 13 6 2" xfId="6236"/>
    <cellStyle name="Comma 2 2 13 7" xfId="6237"/>
    <cellStyle name="Comma 2 2 13 8" xfId="6238"/>
    <cellStyle name="Comma 2 2 13 9" xfId="6239"/>
    <cellStyle name="Comma 2 2 14" xfId="6240"/>
    <cellStyle name="Comma 2 2 14 10" xfId="6241"/>
    <cellStyle name="Comma 2 2 14 2" xfId="6242"/>
    <cellStyle name="Comma 2 2 14 2 2" xfId="6243"/>
    <cellStyle name="Comma 2 2 14 2 2 2" xfId="6244"/>
    <cellStyle name="Comma 2 2 14 2 2 3" xfId="6245"/>
    <cellStyle name="Comma 2 2 14 2 3" xfId="6246"/>
    <cellStyle name="Comma 2 2 14 2 4" xfId="6247"/>
    <cellStyle name="Comma 2 2 14 2 5" xfId="6248"/>
    <cellStyle name="Comma 2 2 14 2 6" xfId="6249"/>
    <cellStyle name="Comma 2 2 14 3" xfId="6250"/>
    <cellStyle name="Comma 2 2 14 3 2" xfId="6251"/>
    <cellStyle name="Comma 2 2 14 3 2 2" xfId="6252"/>
    <cellStyle name="Comma 2 2 14 3 2 3" xfId="6253"/>
    <cellStyle name="Comma 2 2 14 3 3" xfId="6254"/>
    <cellStyle name="Comma 2 2 14 3 4" xfId="6255"/>
    <cellStyle name="Comma 2 2 14 3 5" xfId="6256"/>
    <cellStyle name="Comma 2 2 14 3 6" xfId="6257"/>
    <cellStyle name="Comma 2 2 14 4" xfId="6258"/>
    <cellStyle name="Comma 2 2 14 4 2" xfId="6259"/>
    <cellStyle name="Comma 2 2 14 4 2 2" xfId="6260"/>
    <cellStyle name="Comma 2 2 14 4 3" xfId="6261"/>
    <cellStyle name="Comma 2 2 14 4 4" xfId="6262"/>
    <cellStyle name="Comma 2 2 14 4 5" xfId="6263"/>
    <cellStyle name="Comma 2 2 14 5" xfId="6264"/>
    <cellStyle name="Comma 2 2 14 5 2" xfId="6265"/>
    <cellStyle name="Comma 2 2 14 5 3" xfId="6266"/>
    <cellStyle name="Comma 2 2 14 5 4" xfId="6267"/>
    <cellStyle name="Comma 2 2 14 6" xfId="6268"/>
    <cellStyle name="Comma 2 2 14 6 2" xfId="6269"/>
    <cellStyle name="Comma 2 2 14 7" xfId="6270"/>
    <cellStyle name="Comma 2 2 14 8" xfId="6271"/>
    <cellStyle name="Comma 2 2 14 9" xfId="6272"/>
    <cellStyle name="Comma 2 2 15" xfId="6273"/>
    <cellStyle name="Comma 2 2 15 10" xfId="6274"/>
    <cellStyle name="Comma 2 2 15 2" xfId="6275"/>
    <cellStyle name="Comma 2 2 15 2 2" xfId="6276"/>
    <cellStyle name="Comma 2 2 15 2 2 2" xfId="6277"/>
    <cellStyle name="Comma 2 2 15 2 2 3" xfId="6278"/>
    <cellStyle name="Comma 2 2 15 2 3" xfId="6279"/>
    <cellStyle name="Comma 2 2 15 2 4" xfId="6280"/>
    <cellStyle name="Comma 2 2 15 2 5" xfId="6281"/>
    <cellStyle name="Comma 2 2 15 2 6" xfId="6282"/>
    <cellStyle name="Comma 2 2 15 3" xfId="6283"/>
    <cellStyle name="Comma 2 2 15 3 2" xfId="6284"/>
    <cellStyle name="Comma 2 2 15 3 2 2" xfId="6285"/>
    <cellStyle name="Comma 2 2 15 3 2 3" xfId="6286"/>
    <cellStyle name="Comma 2 2 15 3 3" xfId="6287"/>
    <cellStyle name="Comma 2 2 15 3 4" xfId="6288"/>
    <cellStyle name="Comma 2 2 15 3 5" xfId="6289"/>
    <cellStyle name="Comma 2 2 15 3 6" xfId="6290"/>
    <cellStyle name="Comma 2 2 15 4" xfId="6291"/>
    <cellStyle name="Comma 2 2 15 4 2" xfId="6292"/>
    <cellStyle name="Comma 2 2 15 4 2 2" xfId="6293"/>
    <cellStyle name="Comma 2 2 15 4 3" xfId="6294"/>
    <cellStyle name="Comma 2 2 15 4 4" xfId="6295"/>
    <cellStyle name="Comma 2 2 15 4 5" xfId="6296"/>
    <cellStyle name="Comma 2 2 15 5" xfId="6297"/>
    <cellStyle name="Comma 2 2 15 5 2" xfId="6298"/>
    <cellStyle name="Comma 2 2 15 5 3" xfId="6299"/>
    <cellStyle name="Comma 2 2 15 5 4" xfId="6300"/>
    <cellStyle name="Comma 2 2 15 6" xfId="6301"/>
    <cellStyle name="Comma 2 2 15 6 2" xfId="6302"/>
    <cellStyle name="Comma 2 2 15 7" xfId="6303"/>
    <cellStyle name="Comma 2 2 15 8" xfId="6304"/>
    <cellStyle name="Comma 2 2 15 9" xfId="6305"/>
    <cellStyle name="Comma 2 2 16" xfId="6306"/>
    <cellStyle name="Comma 2 2 16 10" xfId="6307"/>
    <cellStyle name="Comma 2 2 16 2" xfId="6308"/>
    <cellStyle name="Comma 2 2 16 2 2" xfId="6309"/>
    <cellStyle name="Comma 2 2 16 2 2 2" xfId="6310"/>
    <cellStyle name="Comma 2 2 16 2 2 3" xfId="6311"/>
    <cellStyle name="Comma 2 2 16 2 3" xfId="6312"/>
    <cellStyle name="Comma 2 2 16 2 4" xfId="6313"/>
    <cellStyle name="Comma 2 2 16 2 5" xfId="6314"/>
    <cellStyle name="Comma 2 2 16 2 6" xfId="6315"/>
    <cellStyle name="Comma 2 2 16 3" xfId="6316"/>
    <cellStyle name="Comma 2 2 16 3 2" xfId="6317"/>
    <cellStyle name="Comma 2 2 16 3 2 2" xfId="6318"/>
    <cellStyle name="Comma 2 2 16 3 2 3" xfId="6319"/>
    <cellStyle name="Comma 2 2 16 3 3" xfId="6320"/>
    <cellStyle name="Comma 2 2 16 3 4" xfId="6321"/>
    <cellStyle name="Comma 2 2 16 3 5" xfId="6322"/>
    <cellStyle name="Comma 2 2 16 3 6" xfId="6323"/>
    <cellStyle name="Comma 2 2 16 4" xfId="6324"/>
    <cellStyle name="Comma 2 2 16 4 2" xfId="6325"/>
    <cellStyle name="Comma 2 2 16 4 2 2" xfId="6326"/>
    <cellStyle name="Comma 2 2 16 4 3" xfId="6327"/>
    <cellStyle name="Comma 2 2 16 4 4" xfId="6328"/>
    <cellStyle name="Comma 2 2 16 4 5" xfId="6329"/>
    <cellStyle name="Comma 2 2 16 5" xfId="6330"/>
    <cellStyle name="Comma 2 2 16 5 2" xfId="6331"/>
    <cellStyle name="Comma 2 2 16 5 3" xfId="6332"/>
    <cellStyle name="Comma 2 2 16 5 4" xfId="6333"/>
    <cellStyle name="Comma 2 2 16 6" xfId="6334"/>
    <cellStyle name="Comma 2 2 16 6 2" xfId="6335"/>
    <cellStyle name="Comma 2 2 16 7" xfId="6336"/>
    <cellStyle name="Comma 2 2 16 8" xfId="6337"/>
    <cellStyle name="Comma 2 2 16 9" xfId="6338"/>
    <cellStyle name="Comma 2 2 17" xfId="6339"/>
    <cellStyle name="Comma 2 2 17 10" xfId="6340"/>
    <cellStyle name="Comma 2 2 17 2" xfId="6341"/>
    <cellStyle name="Comma 2 2 17 2 2" xfId="6342"/>
    <cellStyle name="Comma 2 2 17 2 2 2" xfId="6343"/>
    <cellStyle name="Comma 2 2 17 2 2 3" xfId="6344"/>
    <cellStyle name="Comma 2 2 17 2 3" xfId="6345"/>
    <cellStyle name="Comma 2 2 17 2 4" xfId="6346"/>
    <cellStyle name="Comma 2 2 17 2 5" xfId="6347"/>
    <cellStyle name="Comma 2 2 17 2 6" xfId="6348"/>
    <cellStyle name="Comma 2 2 17 3" xfId="6349"/>
    <cellStyle name="Comma 2 2 17 3 2" xfId="6350"/>
    <cellStyle name="Comma 2 2 17 3 2 2" xfId="6351"/>
    <cellStyle name="Comma 2 2 17 3 2 3" xfId="6352"/>
    <cellStyle name="Comma 2 2 17 3 3" xfId="6353"/>
    <cellStyle name="Comma 2 2 17 3 4" xfId="6354"/>
    <cellStyle name="Comma 2 2 17 3 5" xfId="6355"/>
    <cellStyle name="Comma 2 2 17 3 6" xfId="6356"/>
    <cellStyle name="Comma 2 2 17 4" xfId="6357"/>
    <cellStyle name="Comma 2 2 17 4 2" xfId="6358"/>
    <cellStyle name="Comma 2 2 17 4 2 2" xfId="6359"/>
    <cellStyle name="Comma 2 2 17 4 3" xfId="6360"/>
    <cellStyle name="Comma 2 2 17 4 4" xfId="6361"/>
    <cellStyle name="Comma 2 2 17 4 5" xfId="6362"/>
    <cellStyle name="Comma 2 2 17 5" xfId="6363"/>
    <cellStyle name="Comma 2 2 17 5 2" xfId="6364"/>
    <cellStyle name="Comma 2 2 17 5 3" xfId="6365"/>
    <cellStyle name="Comma 2 2 17 5 4" xfId="6366"/>
    <cellStyle name="Comma 2 2 17 6" xfId="6367"/>
    <cellStyle name="Comma 2 2 17 6 2" xfId="6368"/>
    <cellStyle name="Comma 2 2 17 7" xfId="6369"/>
    <cellStyle name="Comma 2 2 17 8" xfId="6370"/>
    <cellStyle name="Comma 2 2 17 9" xfId="6371"/>
    <cellStyle name="Comma 2 2 18" xfId="6372"/>
    <cellStyle name="Comma 2 2 18 10" xfId="6373"/>
    <cellStyle name="Comma 2 2 18 2" xfId="6374"/>
    <cellStyle name="Comma 2 2 18 2 2" xfId="6375"/>
    <cellStyle name="Comma 2 2 18 2 2 2" xfId="6376"/>
    <cellStyle name="Comma 2 2 18 2 2 3" xfId="6377"/>
    <cellStyle name="Comma 2 2 18 2 3" xfId="6378"/>
    <cellStyle name="Comma 2 2 18 2 4" xfId="6379"/>
    <cellStyle name="Comma 2 2 18 2 5" xfId="6380"/>
    <cellStyle name="Comma 2 2 18 2 6" xfId="6381"/>
    <cellStyle name="Comma 2 2 18 3" xfId="6382"/>
    <cellStyle name="Comma 2 2 18 3 2" xfId="6383"/>
    <cellStyle name="Comma 2 2 18 3 2 2" xfId="6384"/>
    <cellStyle name="Comma 2 2 18 3 2 3" xfId="6385"/>
    <cellStyle name="Comma 2 2 18 3 3" xfId="6386"/>
    <cellStyle name="Comma 2 2 18 3 4" xfId="6387"/>
    <cellStyle name="Comma 2 2 18 3 5" xfId="6388"/>
    <cellStyle name="Comma 2 2 18 3 6" xfId="6389"/>
    <cellStyle name="Comma 2 2 18 4" xfId="6390"/>
    <cellStyle name="Comma 2 2 18 4 2" xfId="6391"/>
    <cellStyle name="Comma 2 2 18 4 2 2" xfId="6392"/>
    <cellStyle name="Comma 2 2 18 4 3" xfId="6393"/>
    <cellStyle name="Comma 2 2 18 4 4" xfId="6394"/>
    <cellStyle name="Comma 2 2 18 4 5" xfId="6395"/>
    <cellStyle name="Comma 2 2 18 5" xfId="6396"/>
    <cellStyle name="Comma 2 2 18 5 2" xfId="6397"/>
    <cellStyle name="Comma 2 2 18 5 3" xfId="6398"/>
    <cellStyle name="Comma 2 2 18 5 4" xfId="6399"/>
    <cellStyle name="Comma 2 2 18 6" xfId="6400"/>
    <cellStyle name="Comma 2 2 18 6 2" xfId="6401"/>
    <cellStyle name="Comma 2 2 18 7" xfId="6402"/>
    <cellStyle name="Comma 2 2 18 8" xfId="6403"/>
    <cellStyle name="Comma 2 2 18 9" xfId="6404"/>
    <cellStyle name="Comma 2 2 19" xfId="6405"/>
    <cellStyle name="Comma 2 2 19 10" xfId="6406"/>
    <cellStyle name="Comma 2 2 19 2" xfId="6407"/>
    <cellStyle name="Comma 2 2 19 2 2" xfId="6408"/>
    <cellStyle name="Comma 2 2 19 2 2 2" xfId="6409"/>
    <cellStyle name="Comma 2 2 19 2 2 3" xfId="6410"/>
    <cellStyle name="Comma 2 2 19 2 3" xfId="6411"/>
    <cellStyle name="Comma 2 2 19 2 4" xfId="6412"/>
    <cellStyle name="Comma 2 2 19 2 5" xfId="6413"/>
    <cellStyle name="Comma 2 2 19 2 6" xfId="6414"/>
    <cellStyle name="Comma 2 2 19 3" xfId="6415"/>
    <cellStyle name="Comma 2 2 19 3 2" xfId="6416"/>
    <cellStyle name="Comma 2 2 19 3 2 2" xfId="6417"/>
    <cellStyle name="Comma 2 2 19 3 2 3" xfId="6418"/>
    <cellStyle name="Comma 2 2 19 3 3" xfId="6419"/>
    <cellStyle name="Comma 2 2 19 3 4" xfId="6420"/>
    <cellStyle name="Comma 2 2 19 3 5" xfId="6421"/>
    <cellStyle name="Comma 2 2 19 3 6" xfId="6422"/>
    <cellStyle name="Comma 2 2 19 4" xfId="6423"/>
    <cellStyle name="Comma 2 2 19 4 2" xfId="6424"/>
    <cellStyle name="Comma 2 2 19 4 2 2" xfId="6425"/>
    <cellStyle name="Comma 2 2 19 4 3" xfId="6426"/>
    <cellStyle name="Comma 2 2 19 4 4" xfId="6427"/>
    <cellStyle name="Comma 2 2 19 4 5" xfId="6428"/>
    <cellStyle name="Comma 2 2 19 5" xfId="6429"/>
    <cellStyle name="Comma 2 2 19 5 2" xfId="6430"/>
    <cellStyle name="Comma 2 2 19 5 3" xfId="6431"/>
    <cellStyle name="Comma 2 2 19 5 4" xfId="6432"/>
    <cellStyle name="Comma 2 2 19 6" xfId="6433"/>
    <cellStyle name="Comma 2 2 19 6 2" xfId="6434"/>
    <cellStyle name="Comma 2 2 19 7" xfId="6435"/>
    <cellStyle name="Comma 2 2 19 8" xfId="6436"/>
    <cellStyle name="Comma 2 2 19 9" xfId="6437"/>
    <cellStyle name="Comma 2 2 2" xfId="6438"/>
    <cellStyle name="Comma 2 2 2 10" xfId="6439"/>
    <cellStyle name="Comma 2 2 2 10 10" xfId="6440"/>
    <cellStyle name="Comma 2 2 2 10 2" xfId="6441"/>
    <cellStyle name="Comma 2 2 2 10 2 2" xfId="6442"/>
    <cellStyle name="Comma 2 2 2 10 2 2 2" xfId="6443"/>
    <cellStyle name="Comma 2 2 2 10 2 2 3" xfId="6444"/>
    <cellStyle name="Comma 2 2 2 10 2 3" xfId="6445"/>
    <cellStyle name="Comma 2 2 2 10 2 4" xfId="6446"/>
    <cellStyle name="Comma 2 2 2 10 2 5" xfId="6447"/>
    <cellStyle name="Comma 2 2 2 10 2 6" xfId="6448"/>
    <cellStyle name="Comma 2 2 2 10 3" xfId="6449"/>
    <cellStyle name="Comma 2 2 2 10 3 2" xfId="6450"/>
    <cellStyle name="Comma 2 2 2 10 3 2 2" xfId="6451"/>
    <cellStyle name="Comma 2 2 2 10 3 2 3" xfId="6452"/>
    <cellStyle name="Comma 2 2 2 10 3 3" xfId="6453"/>
    <cellStyle name="Comma 2 2 2 10 3 4" xfId="6454"/>
    <cellStyle name="Comma 2 2 2 10 3 5" xfId="6455"/>
    <cellStyle name="Comma 2 2 2 10 3 6" xfId="6456"/>
    <cellStyle name="Comma 2 2 2 10 4" xfId="6457"/>
    <cellStyle name="Comma 2 2 2 10 4 2" xfId="6458"/>
    <cellStyle name="Comma 2 2 2 10 4 2 2" xfId="6459"/>
    <cellStyle name="Comma 2 2 2 10 4 3" xfId="6460"/>
    <cellStyle name="Comma 2 2 2 10 4 4" xfId="6461"/>
    <cellStyle name="Comma 2 2 2 10 4 5" xfId="6462"/>
    <cellStyle name="Comma 2 2 2 10 5" xfId="6463"/>
    <cellStyle name="Comma 2 2 2 10 5 2" xfId="6464"/>
    <cellStyle name="Comma 2 2 2 10 5 3" xfId="6465"/>
    <cellStyle name="Comma 2 2 2 10 5 4" xfId="6466"/>
    <cellStyle name="Comma 2 2 2 10 6" xfId="6467"/>
    <cellStyle name="Comma 2 2 2 10 6 2" xfId="6468"/>
    <cellStyle name="Comma 2 2 2 10 7" xfId="6469"/>
    <cellStyle name="Comma 2 2 2 10 8" xfId="6470"/>
    <cellStyle name="Comma 2 2 2 10 9" xfId="6471"/>
    <cellStyle name="Comma 2 2 2 11" xfId="6472"/>
    <cellStyle name="Comma 2 2 2 11 10" xfId="6473"/>
    <cellStyle name="Comma 2 2 2 11 2" xfId="6474"/>
    <cellStyle name="Comma 2 2 2 11 2 2" xfId="6475"/>
    <cellStyle name="Comma 2 2 2 11 2 2 2" xfId="6476"/>
    <cellStyle name="Comma 2 2 2 11 2 2 3" xfId="6477"/>
    <cellStyle name="Comma 2 2 2 11 2 3" xfId="6478"/>
    <cellStyle name="Comma 2 2 2 11 2 4" xfId="6479"/>
    <cellStyle name="Comma 2 2 2 11 2 5" xfId="6480"/>
    <cellStyle name="Comma 2 2 2 11 2 6" xfId="6481"/>
    <cellStyle name="Comma 2 2 2 11 3" xfId="6482"/>
    <cellStyle name="Comma 2 2 2 11 3 2" xfId="6483"/>
    <cellStyle name="Comma 2 2 2 11 3 2 2" xfId="6484"/>
    <cellStyle name="Comma 2 2 2 11 3 2 3" xfId="6485"/>
    <cellStyle name="Comma 2 2 2 11 3 3" xfId="6486"/>
    <cellStyle name="Comma 2 2 2 11 3 4" xfId="6487"/>
    <cellStyle name="Comma 2 2 2 11 3 5" xfId="6488"/>
    <cellStyle name="Comma 2 2 2 11 3 6" xfId="6489"/>
    <cellStyle name="Comma 2 2 2 11 4" xfId="6490"/>
    <cellStyle name="Comma 2 2 2 11 4 2" xfId="6491"/>
    <cellStyle name="Comma 2 2 2 11 4 2 2" xfId="6492"/>
    <cellStyle name="Comma 2 2 2 11 4 3" xfId="6493"/>
    <cellStyle name="Comma 2 2 2 11 4 4" xfId="6494"/>
    <cellStyle name="Comma 2 2 2 11 4 5" xfId="6495"/>
    <cellStyle name="Comma 2 2 2 11 5" xfId="6496"/>
    <cellStyle name="Comma 2 2 2 11 5 2" xfId="6497"/>
    <cellStyle name="Comma 2 2 2 11 5 3" xfId="6498"/>
    <cellStyle name="Comma 2 2 2 11 5 4" xfId="6499"/>
    <cellStyle name="Comma 2 2 2 11 6" xfId="6500"/>
    <cellStyle name="Comma 2 2 2 11 6 2" xfId="6501"/>
    <cellStyle name="Comma 2 2 2 11 7" xfId="6502"/>
    <cellStyle name="Comma 2 2 2 11 8" xfId="6503"/>
    <cellStyle name="Comma 2 2 2 11 9" xfId="6504"/>
    <cellStyle name="Comma 2 2 2 12" xfId="6505"/>
    <cellStyle name="Comma 2 2 2 12 10" xfId="6506"/>
    <cellStyle name="Comma 2 2 2 12 2" xfId="6507"/>
    <cellStyle name="Comma 2 2 2 12 2 2" xfId="6508"/>
    <cellStyle name="Comma 2 2 2 12 2 2 2" xfId="6509"/>
    <cellStyle name="Comma 2 2 2 12 2 2 3" xfId="6510"/>
    <cellStyle name="Comma 2 2 2 12 2 3" xfId="6511"/>
    <cellStyle name="Comma 2 2 2 12 2 4" xfId="6512"/>
    <cellStyle name="Comma 2 2 2 12 2 5" xfId="6513"/>
    <cellStyle name="Comma 2 2 2 12 2 6" xfId="6514"/>
    <cellStyle name="Comma 2 2 2 12 3" xfId="6515"/>
    <cellStyle name="Comma 2 2 2 12 3 2" xfId="6516"/>
    <cellStyle name="Comma 2 2 2 12 3 2 2" xfId="6517"/>
    <cellStyle name="Comma 2 2 2 12 3 2 3" xfId="6518"/>
    <cellStyle name="Comma 2 2 2 12 3 3" xfId="6519"/>
    <cellStyle name="Comma 2 2 2 12 3 4" xfId="6520"/>
    <cellStyle name="Comma 2 2 2 12 3 5" xfId="6521"/>
    <cellStyle name="Comma 2 2 2 12 3 6" xfId="6522"/>
    <cellStyle name="Comma 2 2 2 12 4" xfId="6523"/>
    <cellStyle name="Comma 2 2 2 12 4 2" xfId="6524"/>
    <cellStyle name="Comma 2 2 2 12 4 2 2" xfId="6525"/>
    <cellStyle name="Comma 2 2 2 12 4 3" xfId="6526"/>
    <cellStyle name="Comma 2 2 2 12 4 4" xfId="6527"/>
    <cellStyle name="Comma 2 2 2 12 4 5" xfId="6528"/>
    <cellStyle name="Comma 2 2 2 12 5" xfId="6529"/>
    <cellStyle name="Comma 2 2 2 12 5 2" xfId="6530"/>
    <cellStyle name="Comma 2 2 2 12 5 3" xfId="6531"/>
    <cellStyle name="Comma 2 2 2 12 5 4" xfId="6532"/>
    <cellStyle name="Comma 2 2 2 12 6" xfId="6533"/>
    <cellStyle name="Comma 2 2 2 12 6 2" xfId="6534"/>
    <cellStyle name="Comma 2 2 2 12 7" xfId="6535"/>
    <cellStyle name="Comma 2 2 2 12 8" xfId="6536"/>
    <cellStyle name="Comma 2 2 2 12 9" xfId="6537"/>
    <cellStyle name="Comma 2 2 2 13" xfId="6538"/>
    <cellStyle name="Comma 2 2 2 13 2" xfId="6539"/>
    <cellStyle name="Comma 2 2 2 13 2 2" xfId="6540"/>
    <cellStyle name="Comma 2 2 2 13 2 2 2" xfId="6541"/>
    <cellStyle name="Comma 2 2 2 13 2 2 3" xfId="6542"/>
    <cellStyle name="Comma 2 2 2 13 2 3" xfId="6543"/>
    <cellStyle name="Comma 2 2 2 13 2 4" xfId="6544"/>
    <cellStyle name="Comma 2 2 2 13 2 5" xfId="6545"/>
    <cellStyle name="Comma 2 2 2 13 2 6" xfId="6546"/>
    <cellStyle name="Comma 2 2 2 13 3" xfId="6547"/>
    <cellStyle name="Comma 2 2 2 13 3 2" xfId="6548"/>
    <cellStyle name="Comma 2 2 2 13 3 2 2" xfId="6549"/>
    <cellStyle name="Comma 2 2 2 13 3 3" xfId="6550"/>
    <cellStyle name="Comma 2 2 2 13 3 4" xfId="6551"/>
    <cellStyle name="Comma 2 2 2 13 3 5" xfId="6552"/>
    <cellStyle name="Comma 2 2 2 13 4" xfId="6553"/>
    <cellStyle name="Comma 2 2 2 13 4 2" xfId="6554"/>
    <cellStyle name="Comma 2 2 2 13 4 3" xfId="6555"/>
    <cellStyle name="Comma 2 2 2 13 4 4" xfId="6556"/>
    <cellStyle name="Comma 2 2 2 13 5" xfId="6557"/>
    <cellStyle name="Comma 2 2 2 13 5 2" xfId="6558"/>
    <cellStyle name="Comma 2 2 2 13 6" xfId="6559"/>
    <cellStyle name="Comma 2 2 2 13 7" xfId="6560"/>
    <cellStyle name="Comma 2 2 2 13 8" xfId="6561"/>
    <cellStyle name="Comma 2 2 2 13 9" xfId="6562"/>
    <cellStyle name="Comma 2 2 2 14" xfId="6563"/>
    <cellStyle name="Comma 2 2 2 14 2" xfId="6564"/>
    <cellStyle name="Comma 2 2 2 14 2 2" xfId="6565"/>
    <cellStyle name="Comma 2 2 2 14 2 2 2" xfId="6566"/>
    <cellStyle name="Comma 2 2 2 14 2 2 3" xfId="6567"/>
    <cellStyle name="Comma 2 2 2 14 2 3" xfId="6568"/>
    <cellStyle name="Comma 2 2 2 14 2 4" xfId="6569"/>
    <cellStyle name="Comma 2 2 2 14 2 5" xfId="6570"/>
    <cellStyle name="Comma 2 2 2 14 2 6" xfId="6571"/>
    <cellStyle name="Comma 2 2 2 14 3" xfId="6572"/>
    <cellStyle name="Comma 2 2 2 14 3 2" xfId="6573"/>
    <cellStyle name="Comma 2 2 2 14 3 2 2" xfId="6574"/>
    <cellStyle name="Comma 2 2 2 14 3 3" xfId="6575"/>
    <cellStyle name="Comma 2 2 2 14 3 4" xfId="6576"/>
    <cellStyle name="Comma 2 2 2 14 3 5" xfId="6577"/>
    <cellStyle name="Comma 2 2 2 14 4" xfId="6578"/>
    <cellStyle name="Comma 2 2 2 14 4 2" xfId="6579"/>
    <cellStyle name="Comma 2 2 2 14 4 3" xfId="6580"/>
    <cellStyle name="Comma 2 2 2 14 4 4" xfId="6581"/>
    <cellStyle name="Comma 2 2 2 14 5" xfId="6582"/>
    <cellStyle name="Comma 2 2 2 14 5 2" xfId="6583"/>
    <cellStyle name="Comma 2 2 2 14 6" xfId="6584"/>
    <cellStyle name="Comma 2 2 2 14 7" xfId="6585"/>
    <cellStyle name="Comma 2 2 2 14 8" xfId="6586"/>
    <cellStyle name="Comma 2 2 2 14 9" xfId="6587"/>
    <cellStyle name="Comma 2 2 2 15" xfId="6588"/>
    <cellStyle name="Comma 2 2 2 15 2" xfId="6589"/>
    <cellStyle name="Comma 2 2 2 15 2 2" xfId="6590"/>
    <cellStyle name="Comma 2 2 2 15 2 3" xfId="6591"/>
    <cellStyle name="Comma 2 2 2 15 3" xfId="6592"/>
    <cellStyle name="Comma 2 2 2 15 4" xfId="6593"/>
    <cellStyle name="Comma 2 2 2 15 5" xfId="6594"/>
    <cellStyle name="Comma 2 2 2 15 6" xfId="6595"/>
    <cellStyle name="Comma 2 2 2 16" xfId="6596"/>
    <cellStyle name="Comma 2 2 2 16 2" xfId="6597"/>
    <cellStyle name="Comma 2 2 2 16 2 2" xfId="6598"/>
    <cellStyle name="Comma 2 2 2 16 2 3" xfId="6599"/>
    <cellStyle name="Comma 2 2 2 16 3" xfId="6600"/>
    <cellStyle name="Comma 2 2 2 16 4" xfId="6601"/>
    <cellStyle name="Comma 2 2 2 16 5" xfId="6602"/>
    <cellStyle name="Comma 2 2 2 16 6" xfId="6603"/>
    <cellStyle name="Comma 2 2 2 17" xfId="6604"/>
    <cellStyle name="Comma 2 2 2 17 2" xfId="6605"/>
    <cellStyle name="Comma 2 2 2 17 2 2" xfId="6606"/>
    <cellStyle name="Comma 2 2 2 17 2 3" xfId="6607"/>
    <cellStyle name="Comma 2 2 2 17 3" xfId="6608"/>
    <cellStyle name="Comma 2 2 2 17 4" xfId="6609"/>
    <cellStyle name="Comma 2 2 2 17 5" xfId="6610"/>
    <cellStyle name="Comma 2 2 2 17 6" xfId="6611"/>
    <cellStyle name="Comma 2 2 2 18" xfId="6612"/>
    <cellStyle name="Comma 2 2 2 18 2" xfId="6613"/>
    <cellStyle name="Comma 2 2 2 18 3" xfId="6614"/>
    <cellStyle name="Comma 2 2 2 18 4" xfId="6615"/>
    <cellStyle name="Comma 2 2 2 19" xfId="6616"/>
    <cellStyle name="Comma 2 2 2 19 2" xfId="6617"/>
    <cellStyle name="Comma 2 2 2 19 3" xfId="6618"/>
    <cellStyle name="Comma 2 2 2 2" xfId="6619"/>
    <cellStyle name="Comma 2 2 2 2 10" xfId="6620"/>
    <cellStyle name="Comma 2 2 2 2 11" xfId="6621"/>
    <cellStyle name="Comma 2 2 2 2 2" xfId="6622"/>
    <cellStyle name="Comma 2 2 2 2 2 2" xfId="6623"/>
    <cellStyle name="Comma 2 2 2 2 2 2 2" xfId="6624"/>
    <cellStyle name="Comma 2 2 2 2 2 2 2 2" xfId="6625"/>
    <cellStyle name="Comma 2 2 2 2 2 2 2 3" xfId="6626"/>
    <cellStyle name="Comma 2 2 2 2 2 2 3" xfId="6627"/>
    <cellStyle name="Comma 2 2 2 2 2 2 4" xfId="6628"/>
    <cellStyle name="Comma 2 2 2 2 2 2 5" xfId="6629"/>
    <cellStyle name="Comma 2 2 2 2 2 2 6" xfId="6630"/>
    <cellStyle name="Comma 2 2 2 2 2 3" xfId="6631"/>
    <cellStyle name="Comma 2 2 2 2 2 3 2" xfId="6632"/>
    <cellStyle name="Comma 2 2 2 2 2 3 2 2" xfId="6633"/>
    <cellStyle name="Comma 2 2 2 2 2 3 3" xfId="6634"/>
    <cellStyle name="Comma 2 2 2 2 2 3 4" xfId="6635"/>
    <cellStyle name="Comma 2 2 2 2 2 3 5" xfId="6636"/>
    <cellStyle name="Comma 2 2 2 2 2 3 6" xfId="6637"/>
    <cellStyle name="Comma 2 2 2 2 2 4" xfId="6638"/>
    <cellStyle name="Comma 2 2 2 2 2 4 2" xfId="6639"/>
    <cellStyle name="Comma 2 2 2 2 2 4 3" xfId="6640"/>
    <cellStyle name="Comma 2 2 2 2 2 4 4" xfId="6641"/>
    <cellStyle name="Comma 2 2 2 2 2 4 5" xfId="6642"/>
    <cellStyle name="Comma 2 2 2 2 2 5" xfId="6643"/>
    <cellStyle name="Comma 2 2 2 2 2 5 2" xfId="6644"/>
    <cellStyle name="Comma 2 2 2 2 2 6" xfId="6645"/>
    <cellStyle name="Comma 2 2 2 2 2 7" xfId="6646"/>
    <cellStyle name="Comma 2 2 2 2 2 8" xfId="6647"/>
    <cellStyle name="Comma 2 2 2 2 2 9" xfId="6648"/>
    <cellStyle name="Comma 2 2 2 2 3" xfId="6649"/>
    <cellStyle name="Comma 2 2 2 2 3 2" xfId="6650"/>
    <cellStyle name="Comma 2 2 2 2 3 2 2" xfId="6651"/>
    <cellStyle name="Comma 2 2 2 2 3 2 2 2" xfId="6652"/>
    <cellStyle name="Comma 2 2 2 2 3 2 2 3" xfId="6653"/>
    <cellStyle name="Comma 2 2 2 2 3 2 3" xfId="6654"/>
    <cellStyle name="Comma 2 2 2 2 3 2 4" xfId="6655"/>
    <cellStyle name="Comma 2 2 2 2 3 2 5" xfId="6656"/>
    <cellStyle name="Comma 2 2 2 2 3 2 6" xfId="6657"/>
    <cellStyle name="Comma 2 2 2 2 3 3" xfId="6658"/>
    <cellStyle name="Comma 2 2 2 2 3 3 2" xfId="6659"/>
    <cellStyle name="Comma 2 2 2 2 3 3 2 2" xfId="6660"/>
    <cellStyle name="Comma 2 2 2 2 3 3 3" xfId="6661"/>
    <cellStyle name="Comma 2 2 2 2 3 3 4" xfId="6662"/>
    <cellStyle name="Comma 2 2 2 2 3 3 5" xfId="6663"/>
    <cellStyle name="Comma 2 2 2 2 3 4" xfId="6664"/>
    <cellStyle name="Comma 2 2 2 2 3 4 2" xfId="6665"/>
    <cellStyle name="Comma 2 2 2 2 3 4 3" xfId="6666"/>
    <cellStyle name="Comma 2 2 2 2 3 4 4" xfId="6667"/>
    <cellStyle name="Comma 2 2 2 2 3 5" xfId="6668"/>
    <cellStyle name="Comma 2 2 2 2 3 5 2" xfId="6669"/>
    <cellStyle name="Comma 2 2 2 2 3 6" xfId="6670"/>
    <cellStyle name="Comma 2 2 2 2 3 7" xfId="6671"/>
    <cellStyle name="Comma 2 2 2 2 3 8" xfId="6672"/>
    <cellStyle name="Comma 2 2 2 2 3 9" xfId="6673"/>
    <cellStyle name="Comma 2 2 2 2 4" xfId="6674"/>
    <cellStyle name="Comma 2 2 2 2 4 2" xfId="6675"/>
    <cellStyle name="Comma 2 2 2 2 4 2 2" xfId="6676"/>
    <cellStyle name="Comma 2 2 2 2 4 2 3" xfId="6677"/>
    <cellStyle name="Comma 2 2 2 2 4 3" xfId="6678"/>
    <cellStyle name="Comma 2 2 2 2 4 4" xfId="6679"/>
    <cellStyle name="Comma 2 2 2 2 4 5" xfId="6680"/>
    <cellStyle name="Comma 2 2 2 2 4 6" xfId="6681"/>
    <cellStyle name="Comma 2 2 2 2 5" xfId="6682"/>
    <cellStyle name="Comma 2 2 2 2 5 2" xfId="6683"/>
    <cellStyle name="Comma 2 2 2 2 5 2 2" xfId="6684"/>
    <cellStyle name="Comma 2 2 2 2 5 3" xfId="6685"/>
    <cellStyle name="Comma 2 2 2 2 5 4" xfId="6686"/>
    <cellStyle name="Comma 2 2 2 2 5 5" xfId="6687"/>
    <cellStyle name="Comma 2 2 2 2 6" xfId="6688"/>
    <cellStyle name="Comma 2 2 2 2 6 2" xfId="6689"/>
    <cellStyle name="Comma 2 2 2 2 6 3" xfId="6690"/>
    <cellStyle name="Comma 2 2 2 2 6 4" xfId="6691"/>
    <cellStyle name="Comma 2 2 2 2 7" xfId="6692"/>
    <cellStyle name="Comma 2 2 2 2 7 2" xfId="6693"/>
    <cellStyle name="Comma 2 2 2 2 8" xfId="6694"/>
    <cellStyle name="Comma 2 2 2 2 9" xfId="6695"/>
    <cellStyle name="Comma 2 2 2 20" xfId="6696"/>
    <cellStyle name="Comma 2 2 2 20 2" xfId="6697"/>
    <cellStyle name="Comma 2 2 2 21" xfId="6698"/>
    <cellStyle name="Comma 2 2 2 21 2" xfId="6699"/>
    <cellStyle name="Comma 2 2 2 22" xfId="6700"/>
    <cellStyle name="Comma 2 2 2 22 2" xfId="6701"/>
    <cellStyle name="Comma 2 2 2 23" xfId="6702"/>
    <cellStyle name="Comma 2 2 2 23 2" xfId="6703"/>
    <cellStyle name="Comma 2 2 2 24" xfId="6704"/>
    <cellStyle name="Comma 2 2 2 24 2" xfId="6705"/>
    <cellStyle name="Comma 2 2 2 25" xfId="6706"/>
    <cellStyle name="Comma 2 2 2 25 2" xfId="6707"/>
    <cellStyle name="Comma 2 2 2 26" xfId="6708"/>
    <cellStyle name="Comma 2 2 2 26 2" xfId="6709"/>
    <cellStyle name="Comma 2 2 2 27" xfId="6710"/>
    <cellStyle name="Comma 2 2 2 27 2" xfId="6711"/>
    <cellStyle name="Comma 2 2 2 28" xfId="6712"/>
    <cellStyle name="Comma 2 2 2 28 2" xfId="6713"/>
    <cellStyle name="Comma 2 2 2 29" xfId="6714"/>
    <cellStyle name="Comma 2 2 2 29 2" xfId="6715"/>
    <cellStyle name="Comma 2 2 2 3" xfId="6716"/>
    <cellStyle name="Comma 2 2 2 3 10" xfId="6717"/>
    <cellStyle name="Comma 2 2 2 3 11" xfId="6718"/>
    <cellStyle name="Comma 2 2 2 3 2" xfId="6719"/>
    <cellStyle name="Comma 2 2 2 3 2 2" xfId="6720"/>
    <cellStyle name="Comma 2 2 2 3 2 2 2" xfId="6721"/>
    <cellStyle name="Comma 2 2 2 3 2 2 2 2" xfId="6722"/>
    <cellStyle name="Comma 2 2 2 3 2 2 2 3" xfId="6723"/>
    <cellStyle name="Comma 2 2 2 3 2 2 3" xfId="6724"/>
    <cellStyle name="Comma 2 2 2 3 2 2 4" xfId="6725"/>
    <cellStyle name="Comma 2 2 2 3 2 2 5" xfId="6726"/>
    <cellStyle name="Comma 2 2 2 3 2 2 6" xfId="6727"/>
    <cellStyle name="Comma 2 2 2 3 2 3" xfId="6728"/>
    <cellStyle name="Comma 2 2 2 3 2 3 2" xfId="6729"/>
    <cellStyle name="Comma 2 2 2 3 2 3 2 2" xfId="6730"/>
    <cellStyle name="Comma 2 2 2 3 2 3 3" xfId="6731"/>
    <cellStyle name="Comma 2 2 2 3 2 3 4" xfId="6732"/>
    <cellStyle name="Comma 2 2 2 3 2 3 5" xfId="6733"/>
    <cellStyle name="Comma 2 2 2 3 2 4" xfId="6734"/>
    <cellStyle name="Comma 2 2 2 3 2 4 2" xfId="6735"/>
    <cellStyle name="Comma 2 2 2 3 2 4 3" xfId="6736"/>
    <cellStyle name="Comma 2 2 2 3 2 4 4" xfId="6737"/>
    <cellStyle name="Comma 2 2 2 3 2 5" xfId="6738"/>
    <cellStyle name="Comma 2 2 2 3 2 5 2" xfId="6739"/>
    <cellStyle name="Comma 2 2 2 3 2 6" xfId="6740"/>
    <cellStyle name="Comma 2 2 2 3 2 7" xfId="6741"/>
    <cellStyle name="Comma 2 2 2 3 2 8" xfId="6742"/>
    <cellStyle name="Comma 2 2 2 3 2 9" xfId="6743"/>
    <cellStyle name="Comma 2 2 2 3 3" xfId="6744"/>
    <cellStyle name="Comma 2 2 2 3 3 2" xfId="6745"/>
    <cellStyle name="Comma 2 2 2 3 3 2 2" xfId="6746"/>
    <cellStyle name="Comma 2 2 2 3 3 2 2 2" xfId="6747"/>
    <cellStyle name="Comma 2 2 2 3 3 2 2 3" xfId="6748"/>
    <cellStyle name="Comma 2 2 2 3 3 2 3" xfId="6749"/>
    <cellStyle name="Comma 2 2 2 3 3 2 4" xfId="6750"/>
    <cellStyle name="Comma 2 2 2 3 3 2 5" xfId="6751"/>
    <cellStyle name="Comma 2 2 2 3 3 2 6" xfId="6752"/>
    <cellStyle name="Comma 2 2 2 3 3 3" xfId="6753"/>
    <cellStyle name="Comma 2 2 2 3 3 3 2" xfId="6754"/>
    <cellStyle name="Comma 2 2 2 3 3 3 2 2" xfId="6755"/>
    <cellStyle name="Comma 2 2 2 3 3 3 3" xfId="6756"/>
    <cellStyle name="Comma 2 2 2 3 3 3 4" xfId="6757"/>
    <cellStyle name="Comma 2 2 2 3 3 3 5" xfId="6758"/>
    <cellStyle name="Comma 2 2 2 3 3 4" xfId="6759"/>
    <cellStyle name="Comma 2 2 2 3 3 4 2" xfId="6760"/>
    <cellStyle name="Comma 2 2 2 3 3 4 3" xfId="6761"/>
    <cellStyle name="Comma 2 2 2 3 3 4 4" xfId="6762"/>
    <cellStyle name="Comma 2 2 2 3 3 5" xfId="6763"/>
    <cellStyle name="Comma 2 2 2 3 3 5 2" xfId="6764"/>
    <cellStyle name="Comma 2 2 2 3 3 6" xfId="6765"/>
    <cellStyle name="Comma 2 2 2 3 3 7" xfId="6766"/>
    <cellStyle name="Comma 2 2 2 3 3 8" xfId="6767"/>
    <cellStyle name="Comma 2 2 2 3 3 9" xfId="6768"/>
    <cellStyle name="Comma 2 2 2 3 4" xfId="6769"/>
    <cellStyle name="Comma 2 2 2 3 4 2" xfId="6770"/>
    <cellStyle name="Comma 2 2 2 3 4 2 2" xfId="6771"/>
    <cellStyle name="Comma 2 2 2 3 4 2 3" xfId="6772"/>
    <cellStyle name="Comma 2 2 2 3 4 3" xfId="6773"/>
    <cellStyle name="Comma 2 2 2 3 4 4" xfId="6774"/>
    <cellStyle name="Comma 2 2 2 3 4 5" xfId="6775"/>
    <cellStyle name="Comma 2 2 2 3 4 6" xfId="6776"/>
    <cellStyle name="Comma 2 2 2 3 5" xfId="6777"/>
    <cellStyle name="Comma 2 2 2 3 5 2" xfId="6778"/>
    <cellStyle name="Comma 2 2 2 3 5 2 2" xfId="6779"/>
    <cellStyle name="Comma 2 2 2 3 5 3" xfId="6780"/>
    <cellStyle name="Comma 2 2 2 3 5 4" xfId="6781"/>
    <cellStyle name="Comma 2 2 2 3 5 5" xfId="6782"/>
    <cellStyle name="Comma 2 2 2 3 6" xfId="6783"/>
    <cellStyle name="Comma 2 2 2 3 6 2" xfId="6784"/>
    <cellStyle name="Comma 2 2 2 3 6 3" xfId="6785"/>
    <cellStyle name="Comma 2 2 2 3 6 4" xfId="6786"/>
    <cellStyle name="Comma 2 2 2 3 7" xfId="6787"/>
    <cellStyle name="Comma 2 2 2 3 7 2" xfId="6788"/>
    <cellStyle name="Comma 2 2 2 3 8" xfId="6789"/>
    <cellStyle name="Comma 2 2 2 3 9" xfId="6790"/>
    <cellStyle name="Comma 2 2 2 30" xfId="6791"/>
    <cellStyle name="Comma 2 2 2 30 2" xfId="6792"/>
    <cellStyle name="Comma 2 2 2 31" xfId="6793"/>
    <cellStyle name="Comma 2 2 2 31 2" xfId="6794"/>
    <cellStyle name="Comma 2 2 2 32" xfId="6795"/>
    <cellStyle name="Comma 2 2 2 32 2" xfId="6796"/>
    <cellStyle name="Comma 2 2 2 33" xfId="6797"/>
    <cellStyle name="Comma 2 2 2 33 2" xfId="6798"/>
    <cellStyle name="Comma 2 2 2 34" xfId="6799"/>
    <cellStyle name="Comma 2 2 2 34 2" xfId="6800"/>
    <cellStyle name="Comma 2 2 2 35" xfId="6801"/>
    <cellStyle name="Comma 2 2 2 35 2" xfId="6802"/>
    <cellStyle name="Comma 2 2 2 36" xfId="6803"/>
    <cellStyle name="Comma 2 2 2 37" xfId="6804"/>
    <cellStyle name="Comma 2 2 2 38" xfId="6805"/>
    <cellStyle name="Comma 2 2 2 4" xfId="6806"/>
    <cellStyle name="Comma 2 2 2 4 10" xfId="6807"/>
    <cellStyle name="Comma 2 2 2 4 11" xfId="6808"/>
    <cellStyle name="Comma 2 2 2 4 2" xfId="6809"/>
    <cellStyle name="Comma 2 2 2 4 2 2" xfId="6810"/>
    <cellStyle name="Comma 2 2 2 4 2 2 2" xfId="6811"/>
    <cellStyle name="Comma 2 2 2 4 2 2 2 2" xfId="6812"/>
    <cellStyle name="Comma 2 2 2 4 2 2 2 3" xfId="6813"/>
    <cellStyle name="Comma 2 2 2 4 2 2 3" xfId="6814"/>
    <cellStyle name="Comma 2 2 2 4 2 2 4" xfId="6815"/>
    <cellStyle name="Comma 2 2 2 4 2 2 5" xfId="6816"/>
    <cellStyle name="Comma 2 2 2 4 2 2 6" xfId="6817"/>
    <cellStyle name="Comma 2 2 2 4 2 3" xfId="6818"/>
    <cellStyle name="Comma 2 2 2 4 2 3 2" xfId="6819"/>
    <cellStyle name="Comma 2 2 2 4 2 3 2 2" xfId="6820"/>
    <cellStyle name="Comma 2 2 2 4 2 3 3" xfId="6821"/>
    <cellStyle name="Comma 2 2 2 4 2 3 4" xfId="6822"/>
    <cellStyle name="Comma 2 2 2 4 2 3 5" xfId="6823"/>
    <cellStyle name="Comma 2 2 2 4 2 4" xfId="6824"/>
    <cellStyle name="Comma 2 2 2 4 2 4 2" xfId="6825"/>
    <cellStyle name="Comma 2 2 2 4 2 4 3" xfId="6826"/>
    <cellStyle name="Comma 2 2 2 4 2 4 4" xfId="6827"/>
    <cellStyle name="Comma 2 2 2 4 2 5" xfId="6828"/>
    <cellStyle name="Comma 2 2 2 4 2 5 2" xfId="6829"/>
    <cellStyle name="Comma 2 2 2 4 2 6" xfId="6830"/>
    <cellStyle name="Comma 2 2 2 4 2 7" xfId="6831"/>
    <cellStyle name="Comma 2 2 2 4 2 8" xfId="6832"/>
    <cellStyle name="Comma 2 2 2 4 2 9" xfId="6833"/>
    <cellStyle name="Comma 2 2 2 4 3" xfId="6834"/>
    <cellStyle name="Comma 2 2 2 4 3 2" xfId="6835"/>
    <cellStyle name="Comma 2 2 2 4 3 2 2" xfId="6836"/>
    <cellStyle name="Comma 2 2 2 4 3 2 2 2" xfId="6837"/>
    <cellStyle name="Comma 2 2 2 4 3 2 2 3" xfId="6838"/>
    <cellStyle name="Comma 2 2 2 4 3 2 3" xfId="6839"/>
    <cellStyle name="Comma 2 2 2 4 3 2 4" xfId="6840"/>
    <cellStyle name="Comma 2 2 2 4 3 2 5" xfId="6841"/>
    <cellStyle name="Comma 2 2 2 4 3 2 6" xfId="6842"/>
    <cellStyle name="Comma 2 2 2 4 3 3" xfId="6843"/>
    <cellStyle name="Comma 2 2 2 4 3 3 2" xfId="6844"/>
    <cellStyle name="Comma 2 2 2 4 3 3 2 2" xfId="6845"/>
    <cellStyle name="Comma 2 2 2 4 3 3 3" xfId="6846"/>
    <cellStyle name="Comma 2 2 2 4 3 3 4" xfId="6847"/>
    <cellStyle name="Comma 2 2 2 4 3 3 5" xfId="6848"/>
    <cellStyle name="Comma 2 2 2 4 3 4" xfId="6849"/>
    <cellStyle name="Comma 2 2 2 4 3 4 2" xfId="6850"/>
    <cellStyle name="Comma 2 2 2 4 3 4 3" xfId="6851"/>
    <cellStyle name="Comma 2 2 2 4 3 4 4" xfId="6852"/>
    <cellStyle name="Comma 2 2 2 4 3 5" xfId="6853"/>
    <cellStyle name="Comma 2 2 2 4 3 5 2" xfId="6854"/>
    <cellStyle name="Comma 2 2 2 4 3 6" xfId="6855"/>
    <cellStyle name="Comma 2 2 2 4 3 7" xfId="6856"/>
    <cellStyle name="Comma 2 2 2 4 3 8" xfId="6857"/>
    <cellStyle name="Comma 2 2 2 4 3 9" xfId="6858"/>
    <cellStyle name="Comma 2 2 2 4 4" xfId="6859"/>
    <cellStyle name="Comma 2 2 2 4 4 2" xfId="6860"/>
    <cellStyle name="Comma 2 2 2 4 4 2 2" xfId="6861"/>
    <cellStyle name="Comma 2 2 2 4 4 2 3" xfId="6862"/>
    <cellStyle name="Comma 2 2 2 4 4 3" xfId="6863"/>
    <cellStyle name="Comma 2 2 2 4 4 4" xfId="6864"/>
    <cellStyle name="Comma 2 2 2 4 4 5" xfId="6865"/>
    <cellStyle name="Comma 2 2 2 4 4 6" xfId="6866"/>
    <cellStyle name="Comma 2 2 2 4 5" xfId="6867"/>
    <cellStyle name="Comma 2 2 2 4 5 2" xfId="6868"/>
    <cellStyle name="Comma 2 2 2 4 5 2 2" xfId="6869"/>
    <cellStyle name="Comma 2 2 2 4 5 3" xfId="6870"/>
    <cellStyle name="Comma 2 2 2 4 5 4" xfId="6871"/>
    <cellStyle name="Comma 2 2 2 4 5 5" xfId="6872"/>
    <cellStyle name="Comma 2 2 2 4 6" xfId="6873"/>
    <cellStyle name="Comma 2 2 2 4 6 2" xfId="6874"/>
    <cellStyle name="Comma 2 2 2 4 6 3" xfId="6875"/>
    <cellStyle name="Comma 2 2 2 4 6 4" xfId="6876"/>
    <cellStyle name="Comma 2 2 2 4 7" xfId="6877"/>
    <cellStyle name="Comma 2 2 2 4 7 2" xfId="6878"/>
    <cellStyle name="Comma 2 2 2 4 8" xfId="6879"/>
    <cellStyle name="Comma 2 2 2 4 9" xfId="6880"/>
    <cellStyle name="Comma 2 2 2 5" xfId="6881"/>
    <cellStyle name="Comma 2 2 2 5 10" xfId="6882"/>
    <cellStyle name="Comma 2 2 2 5 11" xfId="6883"/>
    <cellStyle name="Comma 2 2 2 5 2" xfId="6884"/>
    <cellStyle name="Comma 2 2 2 5 2 2" xfId="6885"/>
    <cellStyle name="Comma 2 2 2 5 2 2 2" xfId="6886"/>
    <cellStyle name="Comma 2 2 2 5 2 2 2 2" xfId="6887"/>
    <cellStyle name="Comma 2 2 2 5 2 2 2 3" xfId="6888"/>
    <cellStyle name="Comma 2 2 2 5 2 2 3" xfId="6889"/>
    <cellStyle name="Comma 2 2 2 5 2 2 4" xfId="6890"/>
    <cellStyle name="Comma 2 2 2 5 2 2 5" xfId="6891"/>
    <cellStyle name="Comma 2 2 2 5 2 2 6" xfId="6892"/>
    <cellStyle name="Comma 2 2 2 5 2 3" xfId="6893"/>
    <cellStyle name="Comma 2 2 2 5 2 3 2" xfId="6894"/>
    <cellStyle name="Comma 2 2 2 5 2 3 2 2" xfId="6895"/>
    <cellStyle name="Comma 2 2 2 5 2 3 3" xfId="6896"/>
    <cellStyle name="Comma 2 2 2 5 2 3 4" xfId="6897"/>
    <cellStyle name="Comma 2 2 2 5 2 3 5" xfId="6898"/>
    <cellStyle name="Comma 2 2 2 5 2 4" xfId="6899"/>
    <cellStyle name="Comma 2 2 2 5 2 4 2" xfId="6900"/>
    <cellStyle name="Comma 2 2 2 5 2 4 3" xfId="6901"/>
    <cellStyle name="Comma 2 2 2 5 2 4 4" xfId="6902"/>
    <cellStyle name="Comma 2 2 2 5 2 5" xfId="6903"/>
    <cellStyle name="Comma 2 2 2 5 2 5 2" xfId="6904"/>
    <cellStyle name="Comma 2 2 2 5 2 6" xfId="6905"/>
    <cellStyle name="Comma 2 2 2 5 2 7" xfId="6906"/>
    <cellStyle name="Comma 2 2 2 5 2 8" xfId="6907"/>
    <cellStyle name="Comma 2 2 2 5 2 9" xfId="6908"/>
    <cellStyle name="Comma 2 2 2 5 3" xfId="6909"/>
    <cellStyle name="Comma 2 2 2 5 3 2" xfId="6910"/>
    <cellStyle name="Comma 2 2 2 5 3 2 2" xfId="6911"/>
    <cellStyle name="Comma 2 2 2 5 3 2 2 2" xfId="6912"/>
    <cellStyle name="Comma 2 2 2 5 3 2 2 3" xfId="6913"/>
    <cellStyle name="Comma 2 2 2 5 3 2 3" xfId="6914"/>
    <cellStyle name="Comma 2 2 2 5 3 2 4" xfId="6915"/>
    <cellStyle name="Comma 2 2 2 5 3 2 5" xfId="6916"/>
    <cellStyle name="Comma 2 2 2 5 3 2 6" xfId="6917"/>
    <cellStyle name="Comma 2 2 2 5 3 3" xfId="6918"/>
    <cellStyle name="Comma 2 2 2 5 3 3 2" xfId="6919"/>
    <cellStyle name="Comma 2 2 2 5 3 3 2 2" xfId="6920"/>
    <cellStyle name="Comma 2 2 2 5 3 3 3" xfId="6921"/>
    <cellStyle name="Comma 2 2 2 5 3 3 4" xfId="6922"/>
    <cellStyle name="Comma 2 2 2 5 3 3 5" xfId="6923"/>
    <cellStyle name="Comma 2 2 2 5 3 4" xfId="6924"/>
    <cellStyle name="Comma 2 2 2 5 3 4 2" xfId="6925"/>
    <cellStyle name="Comma 2 2 2 5 3 4 3" xfId="6926"/>
    <cellStyle name="Comma 2 2 2 5 3 4 4" xfId="6927"/>
    <cellStyle name="Comma 2 2 2 5 3 5" xfId="6928"/>
    <cellStyle name="Comma 2 2 2 5 3 5 2" xfId="6929"/>
    <cellStyle name="Comma 2 2 2 5 3 6" xfId="6930"/>
    <cellStyle name="Comma 2 2 2 5 3 7" xfId="6931"/>
    <cellStyle name="Comma 2 2 2 5 3 8" xfId="6932"/>
    <cellStyle name="Comma 2 2 2 5 3 9" xfId="6933"/>
    <cellStyle name="Comma 2 2 2 5 4" xfId="6934"/>
    <cellStyle name="Comma 2 2 2 5 4 2" xfId="6935"/>
    <cellStyle name="Comma 2 2 2 5 4 2 2" xfId="6936"/>
    <cellStyle name="Comma 2 2 2 5 4 2 3" xfId="6937"/>
    <cellStyle name="Comma 2 2 2 5 4 3" xfId="6938"/>
    <cellStyle name="Comma 2 2 2 5 4 4" xfId="6939"/>
    <cellStyle name="Comma 2 2 2 5 4 5" xfId="6940"/>
    <cellStyle name="Comma 2 2 2 5 4 6" xfId="6941"/>
    <cellStyle name="Comma 2 2 2 5 5" xfId="6942"/>
    <cellStyle name="Comma 2 2 2 5 5 2" xfId="6943"/>
    <cellStyle name="Comma 2 2 2 5 5 2 2" xfId="6944"/>
    <cellStyle name="Comma 2 2 2 5 5 3" xfId="6945"/>
    <cellStyle name="Comma 2 2 2 5 5 4" xfId="6946"/>
    <cellStyle name="Comma 2 2 2 5 5 5" xfId="6947"/>
    <cellStyle name="Comma 2 2 2 5 6" xfId="6948"/>
    <cellStyle name="Comma 2 2 2 5 6 2" xfId="6949"/>
    <cellStyle name="Comma 2 2 2 5 6 3" xfId="6950"/>
    <cellStyle name="Comma 2 2 2 5 6 4" xfId="6951"/>
    <cellStyle name="Comma 2 2 2 5 7" xfId="6952"/>
    <cellStyle name="Comma 2 2 2 5 7 2" xfId="6953"/>
    <cellStyle name="Comma 2 2 2 5 8" xfId="6954"/>
    <cellStyle name="Comma 2 2 2 5 9" xfId="6955"/>
    <cellStyle name="Comma 2 2 2 6" xfId="6956"/>
    <cellStyle name="Comma 2 2 2 6 10" xfId="6957"/>
    <cellStyle name="Comma 2 2 2 6 11" xfId="6958"/>
    <cellStyle name="Comma 2 2 2 6 2" xfId="6959"/>
    <cellStyle name="Comma 2 2 2 6 2 2" xfId="6960"/>
    <cellStyle name="Comma 2 2 2 6 2 2 2" xfId="6961"/>
    <cellStyle name="Comma 2 2 2 6 2 2 2 2" xfId="6962"/>
    <cellStyle name="Comma 2 2 2 6 2 2 2 3" xfId="6963"/>
    <cellStyle name="Comma 2 2 2 6 2 2 3" xfId="6964"/>
    <cellStyle name="Comma 2 2 2 6 2 2 4" xfId="6965"/>
    <cellStyle name="Comma 2 2 2 6 2 2 5" xfId="6966"/>
    <cellStyle name="Comma 2 2 2 6 2 2 6" xfId="6967"/>
    <cellStyle name="Comma 2 2 2 6 2 3" xfId="6968"/>
    <cellStyle name="Comma 2 2 2 6 2 3 2" xfId="6969"/>
    <cellStyle name="Comma 2 2 2 6 2 3 2 2" xfId="6970"/>
    <cellStyle name="Comma 2 2 2 6 2 3 3" xfId="6971"/>
    <cellStyle name="Comma 2 2 2 6 2 3 4" xfId="6972"/>
    <cellStyle name="Comma 2 2 2 6 2 3 5" xfId="6973"/>
    <cellStyle name="Comma 2 2 2 6 2 4" xfId="6974"/>
    <cellStyle name="Comma 2 2 2 6 2 4 2" xfId="6975"/>
    <cellStyle name="Comma 2 2 2 6 2 4 3" xfId="6976"/>
    <cellStyle name="Comma 2 2 2 6 2 4 4" xfId="6977"/>
    <cellStyle name="Comma 2 2 2 6 2 5" xfId="6978"/>
    <cellStyle name="Comma 2 2 2 6 2 5 2" xfId="6979"/>
    <cellStyle name="Comma 2 2 2 6 2 6" xfId="6980"/>
    <cellStyle name="Comma 2 2 2 6 2 7" xfId="6981"/>
    <cellStyle name="Comma 2 2 2 6 2 8" xfId="6982"/>
    <cellStyle name="Comma 2 2 2 6 2 9" xfId="6983"/>
    <cellStyle name="Comma 2 2 2 6 3" xfId="6984"/>
    <cellStyle name="Comma 2 2 2 6 3 2" xfId="6985"/>
    <cellStyle name="Comma 2 2 2 6 3 2 2" xfId="6986"/>
    <cellStyle name="Comma 2 2 2 6 3 2 2 2" xfId="6987"/>
    <cellStyle name="Comma 2 2 2 6 3 2 2 3" xfId="6988"/>
    <cellStyle name="Comma 2 2 2 6 3 2 3" xfId="6989"/>
    <cellStyle name="Comma 2 2 2 6 3 2 4" xfId="6990"/>
    <cellStyle name="Comma 2 2 2 6 3 2 5" xfId="6991"/>
    <cellStyle name="Comma 2 2 2 6 3 2 6" xfId="6992"/>
    <cellStyle name="Comma 2 2 2 6 3 3" xfId="6993"/>
    <cellStyle name="Comma 2 2 2 6 3 3 2" xfId="6994"/>
    <cellStyle name="Comma 2 2 2 6 3 3 2 2" xfId="6995"/>
    <cellStyle name="Comma 2 2 2 6 3 3 3" xfId="6996"/>
    <cellStyle name="Comma 2 2 2 6 3 3 4" xfId="6997"/>
    <cellStyle name="Comma 2 2 2 6 3 3 5" xfId="6998"/>
    <cellStyle name="Comma 2 2 2 6 3 4" xfId="6999"/>
    <cellStyle name="Comma 2 2 2 6 3 4 2" xfId="7000"/>
    <cellStyle name="Comma 2 2 2 6 3 4 3" xfId="7001"/>
    <cellStyle name="Comma 2 2 2 6 3 4 4" xfId="7002"/>
    <cellStyle name="Comma 2 2 2 6 3 5" xfId="7003"/>
    <cellStyle name="Comma 2 2 2 6 3 5 2" xfId="7004"/>
    <cellStyle name="Comma 2 2 2 6 3 6" xfId="7005"/>
    <cellStyle name="Comma 2 2 2 6 3 7" xfId="7006"/>
    <cellStyle name="Comma 2 2 2 6 3 8" xfId="7007"/>
    <cellStyle name="Comma 2 2 2 6 3 9" xfId="7008"/>
    <cellStyle name="Comma 2 2 2 6 4" xfId="7009"/>
    <cellStyle name="Comma 2 2 2 6 4 2" xfId="7010"/>
    <cellStyle name="Comma 2 2 2 6 4 2 2" xfId="7011"/>
    <cellStyle name="Comma 2 2 2 6 4 2 3" xfId="7012"/>
    <cellStyle name="Comma 2 2 2 6 4 3" xfId="7013"/>
    <cellStyle name="Comma 2 2 2 6 4 4" xfId="7014"/>
    <cellStyle name="Comma 2 2 2 6 4 5" xfId="7015"/>
    <cellStyle name="Comma 2 2 2 6 4 6" xfId="7016"/>
    <cellStyle name="Comma 2 2 2 6 5" xfId="7017"/>
    <cellStyle name="Comma 2 2 2 6 5 2" xfId="7018"/>
    <cellStyle name="Comma 2 2 2 6 5 2 2" xfId="7019"/>
    <cellStyle name="Comma 2 2 2 6 5 3" xfId="7020"/>
    <cellStyle name="Comma 2 2 2 6 5 4" xfId="7021"/>
    <cellStyle name="Comma 2 2 2 6 5 5" xfId="7022"/>
    <cellStyle name="Comma 2 2 2 6 6" xfId="7023"/>
    <cellStyle name="Comma 2 2 2 6 6 2" xfId="7024"/>
    <cellStyle name="Comma 2 2 2 6 6 3" xfId="7025"/>
    <cellStyle name="Comma 2 2 2 6 6 4" xfId="7026"/>
    <cellStyle name="Comma 2 2 2 6 7" xfId="7027"/>
    <cellStyle name="Comma 2 2 2 6 7 2" xfId="7028"/>
    <cellStyle name="Comma 2 2 2 6 8" xfId="7029"/>
    <cellStyle name="Comma 2 2 2 6 9" xfId="7030"/>
    <cellStyle name="Comma 2 2 2 7" xfId="7031"/>
    <cellStyle name="Comma 2 2 2 7 10" xfId="7032"/>
    <cellStyle name="Comma 2 2 2 7 11" xfId="7033"/>
    <cellStyle name="Comma 2 2 2 7 2" xfId="7034"/>
    <cellStyle name="Comma 2 2 2 7 2 2" xfId="7035"/>
    <cellStyle name="Comma 2 2 2 7 2 2 2" xfId="7036"/>
    <cellStyle name="Comma 2 2 2 7 2 2 2 2" xfId="7037"/>
    <cellStyle name="Comma 2 2 2 7 2 2 2 3" xfId="7038"/>
    <cellStyle name="Comma 2 2 2 7 2 2 3" xfId="7039"/>
    <cellStyle name="Comma 2 2 2 7 2 2 4" xfId="7040"/>
    <cellStyle name="Comma 2 2 2 7 2 2 5" xfId="7041"/>
    <cellStyle name="Comma 2 2 2 7 2 2 6" xfId="7042"/>
    <cellStyle name="Comma 2 2 2 7 2 3" xfId="7043"/>
    <cellStyle name="Comma 2 2 2 7 2 3 2" xfId="7044"/>
    <cellStyle name="Comma 2 2 2 7 2 3 2 2" xfId="7045"/>
    <cellStyle name="Comma 2 2 2 7 2 3 3" xfId="7046"/>
    <cellStyle name="Comma 2 2 2 7 2 3 4" xfId="7047"/>
    <cellStyle name="Comma 2 2 2 7 2 3 5" xfId="7048"/>
    <cellStyle name="Comma 2 2 2 7 2 4" xfId="7049"/>
    <cellStyle name="Comma 2 2 2 7 2 4 2" xfId="7050"/>
    <cellStyle name="Comma 2 2 2 7 2 4 3" xfId="7051"/>
    <cellStyle name="Comma 2 2 2 7 2 4 4" xfId="7052"/>
    <cellStyle name="Comma 2 2 2 7 2 5" xfId="7053"/>
    <cellStyle name="Comma 2 2 2 7 2 5 2" xfId="7054"/>
    <cellStyle name="Comma 2 2 2 7 2 6" xfId="7055"/>
    <cellStyle name="Comma 2 2 2 7 2 7" xfId="7056"/>
    <cellStyle name="Comma 2 2 2 7 2 8" xfId="7057"/>
    <cellStyle name="Comma 2 2 2 7 2 9" xfId="7058"/>
    <cellStyle name="Comma 2 2 2 7 3" xfId="7059"/>
    <cellStyle name="Comma 2 2 2 7 3 2" xfId="7060"/>
    <cellStyle name="Comma 2 2 2 7 3 2 2" xfId="7061"/>
    <cellStyle name="Comma 2 2 2 7 3 2 2 2" xfId="7062"/>
    <cellStyle name="Comma 2 2 2 7 3 2 2 3" xfId="7063"/>
    <cellStyle name="Comma 2 2 2 7 3 2 3" xfId="7064"/>
    <cellStyle name="Comma 2 2 2 7 3 2 4" xfId="7065"/>
    <cellStyle name="Comma 2 2 2 7 3 2 5" xfId="7066"/>
    <cellStyle name="Comma 2 2 2 7 3 2 6" xfId="7067"/>
    <cellStyle name="Comma 2 2 2 7 3 3" xfId="7068"/>
    <cellStyle name="Comma 2 2 2 7 3 3 2" xfId="7069"/>
    <cellStyle name="Comma 2 2 2 7 3 3 2 2" xfId="7070"/>
    <cellStyle name="Comma 2 2 2 7 3 3 3" xfId="7071"/>
    <cellStyle name="Comma 2 2 2 7 3 3 4" xfId="7072"/>
    <cellStyle name="Comma 2 2 2 7 3 3 5" xfId="7073"/>
    <cellStyle name="Comma 2 2 2 7 3 4" xfId="7074"/>
    <cellStyle name="Comma 2 2 2 7 3 4 2" xfId="7075"/>
    <cellStyle name="Comma 2 2 2 7 3 4 3" xfId="7076"/>
    <cellStyle name="Comma 2 2 2 7 3 4 4" xfId="7077"/>
    <cellStyle name="Comma 2 2 2 7 3 5" xfId="7078"/>
    <cellStyle name="Comma 2 2 2 7 3 5 2" xfId="7079"/>
    <cellStyle name="Comma 2 2 2 7 3 6" xfId="7080"/>
    <cellStyle name="Comma 2 2 2 7 3 7" xfId="7081"/>
    <cellStyle name="Comma 2 2 2 7 3 8" xfId="7082"/>
    <cellStyle name="Comma 2 2 2 7 3 9" xfId="7083"/>
    <cellStyle name="Comma 2 2 2 7 4" xfId="7084"/>
    <cellStyle name="Comma 2 2 2 7 4 2" xfId="7085"/>
    <cellStyle name="Comma 2 2 2 7 4 2 2" xfId="7086"/>
    <cellStyle name="Comma 2 2 2 7 4 2 3" xfId="7087"/>
    <cellStyle name="Comma 2 2 2 7 4 3" xfId="7088"/>
    <cellStyle name="Comma 2 2 2 7 4 4" xfId="7089"/>
    <cellStyle name="Comma 2 2 2 7 4 5" xfId="7090"/>
    <cellStyle name="Comma 2 2 2 7 4 6" xfId="7091"/>
    <cellStyle name="Comma 2 2 2 7 5" xfId="7092"/>
    <cellStyle name="Comma 2 2 2 7 5 2" xfId="7093"/>
    <cellStyle name="Comma 2 2 2 7 5 2 2" xfId="7094"/>
    <cellStyle name="Comma 2 2 2 7 5 3" xfId="7095"/>
    <cellStyle name="Comma 2 2 2 7 5 4" xfId="7096"/>
    <cellStyle name="Comma 2 2 2 7 5 5" xfId="7097"/>
    <cellStyle name="Comma 2 2 2 7 6" xfId="7098"/>
    <cellStyle name="Comma 2 2 2 7 6 2" xfId="7099"/>
    <cellStyle name="Comma 2 2 2 7 6 3" xfId="7100"/>
    <cellStyle name="Comma 2 2 2 7 6 4" xfId="7101"/>
    <cellStyle name="Comma 2 2 2 7 7" xfId="7102"/>
    <cellStyle name="Comma 2 2 2 7 7 2" xfId="7103"/>
    <cellStyle name="Comma 2 2 2 7 8" xfId="7104"/>
    <cellStyle name="Comma 2 2 2 7 9" xfId="7105"/>
    <cellStyle name="Comma 2 2 2 8" xfId="7106"/>
    <cellStyle name="Comma 2 2 2 8 10" xfId="7107"/>
    <cellStyle name="Comma 2 2 2 8 2" xfId="7108"/>
    <cellStyle name="Comma 2 2 2 8 2 2" xfId="7109"/>
    <cellStyle name="Comma 2 2 2 8 2 2 2" xfId="7110"/>
    <cellStyle name="Comma 2 2 2 8 2 2 3" xfId="7111"/>
    <cellStyle name="Comma 2 2 2 8 2 3" xfId="7112"/>
    <cellStyle name="Comma 2 2 2 8 2 4" xfId="7113"/>
    <cellStyle name="Comma 2 2 2 8 2 5" xfId="7114"/>
    <cellStyle name="Comma 2 2 2 8 2 6" xfId="7115"/>
    <cellStyle name="Comma 2 2 2 8 3" xfId="7116"/>
    <cellStyle name="Comma 2 2 2 8 3 2" xfId="7117"/>
    <cellStyle name="Comma 2 2 2 8 3 2 2" xfId="7118"/>
    <cellStyle name="Comma 2 2 2 8 3 2 3" xfId="7119"/>
    <cellStyle name="Comma 2 2 2 8 3 3" xfId="7120"/>
    <cellStyle name="Comma 2 2 2 8 3 4" xfId="7121"/>
    <cellStyle name="Comma 2 2 2 8 3 5" xfId="7122"/>
    <cellStyle name="Comma 2 2 2 8 3 6" xfId="7123"/>
    <cellStyle name="Comma 2 2 2 8 4" xfId="7124"/>
    <cellStyle name="Comma 2 2 2 8 4 2" xfId="7125"/>
    <cellStyle name="Comma 2 2 2 8 4 2 2" xfId="7126"/>
    <cellStyle name="Comma 2 2 2 8 4 3" xfId="7127"/>
    <cellStyle name="Comma 2 2 2 8 4 4" xfId="7128"/>
    <cellStyle name="Comma 2 2 2 8 4 5" xfId="7129"/>
    <cellStyle name="Comma 2 2 2 8 5" xfId="7130"/>
    <cellStyle name="Comma 2 2 2 8 5 2" xfId="7131"/>
    <cellStyle name="Comma 2 2 2 8 5 3" xfId="7132"/>
    <cellStyle name="Comma 2 2 2 8 5 4" xfId="7133"/>
    <cellStyle name="Comma 2 2 2 8 6" xfId="7134"/>
    <cellStyle name="Comma 2 2 2 8 6 2" xfId="7135"/>
    <cellStyle name="Comma 2 2 2 8 7" xfId="7136"/>
    <cellStyle name="Comma 2 2 2 8 8" xfId="7137"/>
    <cellStyle name="Comma 2 2 2 8 9" xfId="7138"/>
    <cellStyle name="Comma 2 2 2 9" xfId="7139"/>
    <cellStyle name="Comma 2 2 2 9 10" xfId="7140"/>
    <cellStyle name="Comma 2 2 2 9 2" xfId="7141"/>
    <cellStyle name="Comma 2 2 2 9 2 2" xfId="7142"/>
    <cellStyle name="Comma 2 2 2 9 2 2 2" xfId="7143"/>
    <cellStyle name="Comma 2 2 2 9 2 2 3" xfId="7144"/>
    <cellStyle name="Comma 2 2 2 9 2 3" xfId="7145"/>
    <cellStyle name="Comma 2 2 2 9 2 4" xfId="7146"/>
    <cellStyle name="Comma 2 2 2 9 2 5" xfId="7147"/>
    <cellStyle name="Comma 2 2 2 9 2 6" xfId="7148"/>
    <cellStyle name="Comma 2 2 2 9 3" xfId="7149"/>
    <cellStyle name="Comma 2 2 2 9 3 2" xfId="7150"/>
    <cellStyle name="Comma 2 2 2 9 3 2 2" xfId="7151"/>
    <cellStyle name="Comma 2 2 2 9 3 2 3" xfId="7152"/>
    <cellStyle name="Comma 2 2 2 9 3 3" xfId="7153"/>
    <cellStyle name="Comma 2 2 2 9 3 4" xfId="7154"/>
    <cellStyle name="Comma 2 2 2 9 3 5" xfId="7155"/>
    <cellStyle name="Comma 2 2 2 9 3 6" xfId="7156"/>
    <cellStyle name="Comma 2 2 2 9 4" xfId="7157"/>
    <cellStyle name="Comma 2 2 2 9 4 2" xfId="7158"/>
    <cellStyle name="Comma 2 2 2 9 4 2 2" xfId="7159"/>
    <cellStyle name="Comma 2 2 2 9 4 3" xfId="7160"/>
    <cellStyle name="Comma 2 2 2 9 4 4" xfId="7161"/>
    <cellStyle name="Comma 2 2 2 9 4 5" xfId="7162"/>
    <cellStyle name="Comma 2 2 2 9 5" xfId="7163"/>
    <cellStyle name="Comma 2 2 2 9 5 2" xfId="7164"/>
    <cellStyle name="Comma 2 2 2 9 5 3" xfId="7165"/>
    <cellStyle name="Comma 2 2 2 9 5 4" xfId="7166"/>
    <cellStyle name="Comma 2 2 2 9 6" xfId="7167"/>
    <cellStyle name="Comma 2 2 2 9 6 2" xfId="7168"/>
    <cellStyle name="Comma 2 2 2 9 7" xfId="7169"/>
    <cellStyle name="Comma 2 2 2 9 8" xfId="7170"/>
    <cellStyle name="Comma 2 2 2 9 9" xfId="7171"/>
    <cellStyle name="Comma 2 2 20" xfId="7172"/>
    <cellStyle name="Comma 2 2 20 10" xfId="7173"/>
    <cellStyle name="Comma 2 2 20 2" xfId="7174"/>
    <cellStyle name="Comma 2 2 20 2 2" xfId="7175"/>
    <cellStyle name="Comma 2 2 20 2 2 2" xfId="7176"/>
    <cellStyle name="Comma 2 2 20 2 2 3" xfId="7177"/>
    <cellStyle name="Comma 2 2 20 2 3" xfId="7178"/>
    <cellStyle name="Comma 2 2 20 2 4" xfId="7179"/>
    <cellStyle name="Comma 2 2 20 2 5" xfId="7180"/>
    <cellStyle name="Comma 2 2 20 2 6" xfId="7181"/>
    <cellStyle name="Comma 2 2 20 3" xfId="7182"/>
    <cellStyle name="Comma 2 2 20 3 2" xfId="7183"/>
    <cellStyle name="Comma 2 2 20 3 2 2" xfId="7184"/>
    <cellStyle name="Comma 2 2 20 3 2 3" xfId="7185"/>
    <cellStyle name="Comma 2 2 20 3 3" xfId="7186"/>
    <cellStyle name="Comma 2 2 20 3 4" xfId="7187"/>
    <cellStyle name="Comma 2 2 20 3 5" xfId="7188"/>
    <cellStyle name="Comma 2 2 20 3 6" xfId="7189"/>
    <cellStyle name="Comma 2 2 20 4" xfId="7190"/>
    <cellStyle name="Comma 2 2 20 4 2" xfId="7191"/>
    <cellStyle name="Comma 2 2 20 4 2 2" xfId="7192"/>
    <cellStyle name="Comma 2 2 20 4 3" xfId="7193"/>
    <cellStyle name="Comma 2 2 20 4 4" xfId="7194"/>
    <cellStyle name="Comma 2 2 20 4 5" xfId="7195"/>
    <cellStyle name="Comma 2 2 20 5" xfId="7196"/>
    <cellStyle name="Comma 2 2 20 5 2" xfId="7197"/>
    <cellStyle name="Comma 2 2 20 5 3" xfId="7198"/>
    <cellStyle name="Comma 2 2 20 5 4" xfId="7199"/>
    <cellStyle name="Comma 2 2 20 6" xfId="7200"/>
    <cellStyle name="Comma 2 2 20 6 2" xfId="7201"/>
    <cellStyle name="Comma 2 2 20 7" xfId="7202"/>
    <cellStyle name="Comma 2 2 20 8" xfId="7203"/>
    <cellStyle name="Comma 2 2 20 9" xfId="7204"/>
    <cellStyle name="Comma 2 2 21" xfId="7205"/>
    <cellStyle name="Comma 2 2 21 10" xfId="7206"/>
    <cellStyle name="Comma 2 2 21 2" xfId="7207"/>
    <cellStyle name="Comma 2 2 21 2 2" xfId="7208"/>
    <cellStyle name="Comma 2 2 21 2 2 2" xfId="7209"/>
    <cellStyle name="Comma 2 2 21 2 2 3" xfId="7210"/>
    <cellStyle name="Comma 2 2 21 2 3" xfId="7211"/>
    <cellStyle name="Comma 2 2 21 2 4" xfId="7212"/>
    <cellStyle name="Comma 2 2 21 2 5" xfId="7213"/>
    <cellStyle name="Comma 2 2 21 2 6" xfId="7214"/>
    <cellStyle name="Comma 2 2 21 3" xfId="7215"/>
    <cellStyle name="Comma 2 2 21 3 2" xfId="7216"/>
    <cellStyle name="Comma 2 2 21 3 2 2" xfId="7217"/>
    <cellStyle name="Comma 2 2 21 3 2 3" xfId="7218"/>
    <cellStyle name="Comma 2 2 21 3 3" xfId="7219"/>
    <cellStyle name="Comma 2 2 21 3 4" xfId="7220"/>
    <cellStyle name="Comma 2 2 21 3 5" xfId="7221"/>
    <cellStyle name="Comma 2 2 21 3 6" xfId="7222"/>
    <cellStyle name="Comma 2 2 21 4" xfId="7223"/>
    <cellStyle name="Comma 2 2 21 4 2" xfId="7224"/>
    <cellStyle name="Comma 2 2 21 4 2 2" xfId="7225"/>
    <cellStyle name="Comma 2 2 21 4 3" xfId="7226"/>
    <cellStyle name="Comma 2 2 21 4 4" xfId="7227"/>
    <cellStyle name="Comma 2 2 21 4 5" xfId="7228"/>
    <cellStyle name="Comma 2 2 21 5" xfId="7229"/>
    <cellStyle name="Comma 2 2 21 5 2" xfId="7230"/>
    <cellStyle name="Comma 2 2 21 5 3" xfId="7231"/>
    <cellStyle name="Comma 2 2 21 5 4" xfId="7232"/>
    <cellStyle name="Comma 2 2 21 6" xfId="7233"/>
    <cellStyle name="Comma 2 2 21 6 2" xfId="7234"/>
    <cellStyle name="Comma 2 2 21 7" xfId="7235"/>
    <cellStyle name="Comma 2 2 21 8" xfId="7236"/>
    <cellStyle name="Comma 2 2 21 9" xfId="7237"/>
    <cellStyle name="Comma 2 2 22" xfId="7238"/>
    <cellStyle name="Comma 2 2 22 10" xfId="7239"/>
    <cellStyle name="Comma 2 2 22 2" xfId="7240"/>
    <cellStyle name="Comma 2 2 22 2 2" xfId="7241"/>
    <cellStyle name="Comma 2 2 22 2 2 2" xfId="7242"/>
    <cellStyle name="Comma 2 2 22 2 2 3" xfId="7243"/>
    <cellStyle name="Comma 2 2 22 2 3" xfId="7244"/>
    <cellStyle name="Comma 2 2 22 2 4" xfId="7245"/>
    <cellStyle name="Comma 2 2 22 2 5" xfId="7246"/>
    <cellStyle name="Comma 2 2 22 2 6" xfId="7247"/>
    <cellStyle name="Comma 2 2 22 3" xfId="7248"/>
    <cellStyle name="Comma 2 2 22 3 2" xfId="7249"/>
    <cellStyle name="Comma 2 2 22 3 2 2" xfId="7250"/>
    <cellStyle name="Comma 2 2 22 3 2 3" xfId="7251"/>
    <cellStyle name="Comma 2 2 22 3 3" xfId="7252"/>
    <cellStyle name="Comma 2 2 22 3 4" xfId="7253"/>
    <cellStyle name="Comma 2 2 22 3 5" xfId="7254"/>
    <cellStyle name="Comma 2 2 22 3 6" xfId="7255"/>
    <cellStyle name="Comma 2 2 22 4" xfId="7256"/>
    <cellStyle name="Comma 2 2 22 4 2" xfId="7257"/>
    <cellStyle name="Comma 2 2 22 4 2 2" xfId="7258"/>
    <cellStyle name="Comma 2 2 22 4 3" xfId="7259"/>
    <cellStyle name="Comma 2 2 22 4 4" xfId="7260"/>
    <cellStyle name="Comma 2 2 22 4 5" xfId="7261"/>
    <cellStyle name="Comma 2 2 22 5" xfId="7262"/>
    <cellStyle name="Comma 2 2 22 5 2" xfId="7263"/>
    <cellStyle name="Comma 2 2 22 5 3" xfId="7264"/>
    <cellStyle name="Comma 2 2 22 5 4" xfId="7265"/>
    <cellStyle name="Comma 2 2 22 6" xfId="7266"/>
    <cellStyle name="Comma 2 2 22 6 2" xfId="7267"/>
    <cellStyle name="Comma 2 2 22 7" xfId="7268"/>
    <cellStyle name="Comma 2 2 22 8" xfId="7269"/>
    <cellStyle name="Comma 2 2 22 9" xfId="7270"/>
    <cellStyle name="Comma 2 2 23" xfId="7271"/>
    <cellStyle name="Comma 2 2 23 10" xfId="7272"/>
    <cellStyle name="Comma 2 2 23 2" xfId="7273"/>
    <cellStyle name="Comma 2 2 23 2 2" xfId="7274"/>
    <cellStyle name="Comma 2 2 23 2 2 2" xfId="7275"/>
    <cellStyle name="Comma 2 2 23 2 2 3" xfId="7276"/>
    <cellStyle name="Comma 2 2 23 2 3" xfId="7277"/>
    <cellStyle name="Comma 2 2 23 2 4" xfId="7278"/>
    <cellStyle name="Comma 2 2 23 2 5" xfId="7279"/>
    <cellStyle name="Comma 2 2 23 2 6" xfId="7280"/>
    <cellStyle name="Comma 2 2 23 3" xfId="7281"/>
    <cellStyle name="Comma 2 2 23 3 2" xfId="7282"/>
    <cellStyle name="Comma 2 2 23 3 2 2" xfId="7283"/>
    <cellStyle name="Comma 2 2 23 3 2 3" xfId="7284"/>
    <cellStyle name="Comma 2 2 23 3 3" xfId="7285"/>
    <cellStyle name="Comma 2 2 23 3 4" xfId="7286"/>
    <cellStyle name="Comma 2 2 23 3 5" xfId="7287"/>
    <cellStyle name="Comma 2 2 23 3 6" xfId="7288"/>
    <cellStyle name="Comma 2 2 23 4" xfId="7289"/>
    <cellStyle name="Comma 2 2 23 4 2" xfId="7290"/>
    <cellStyle name="Comma 2 2 23 4 2 2" xfId="7291"/>
    <cellStyle name="Comma 2 2 23 4 3" xfId="7292"/>
    <cellStyle name="Comma 2 2 23 4 4" xfId="7293"/>
    <cellStyle name="Comma 2 2 23 4 5" xfId="7294"/>
    <cellStyle name="Comma 2 2 23 5" xfId="7295"/>
    <cellStyle name="Comma 2 2 23 5 2" xfId="7296"/>
    <cellStyle name="Comma 2 2 23 5 3" xfId="7297"/>
    <cellStyle name="Comma 2 2 23 5 4" xfId="7298"/>
    <cellStyle name="Comma 2 2 23 6" xfId="7299"/>
    <cellStyle name="Comma 2 2 23 6 2" xfId="7300"/>
    <cellStyle name="Comma 2 2 23 7" xfId="7301"/>
    <cellStyle name="Comma 2 2 23 8" xfId="7302"/>
    <cellStyle name="Comma 2 2 23 9" xfId="7303"/>
    <cellStyle name="Comma 2 2 24" xfId="7304"/>
    <cellStyle name="Comma 2 2 24 10" xfId="7305"/>
    <cellStyle name="Comma 2 2 24 2" xfId="7306"/>
    <cellStyle name="Comma 2 2 24 2 2" xfId="7307"/>
    <cellStyle name="Comma 2 2 24 2 2 2" xfId="7308"/>
    <cellStyle name="Comma 2 2 24 2 2 3" xfId="7309"/>
    <cellStyle name="Comma 2 2 24 2 3" xfId="7310"/>
    <cellStyle name="Comma 2 2 24 2 4" xfId="7311"/>
    <cellStyle name="Comma 2 2 24 2 5" xfId="7312"/>
    <cellStyle name="Comma 2 2 24 2 6" xfId="7313"/>
    <cellStyle name="Comma 2 2 24 3" xfId="7314"/>
    <cellStyle name="Comma 2 2 24 3 2" xfId="7315"/>
    <cellStyle name="Comma 2 2 24 3 2 2" xfId="7316"/>
    <cellStyle name="Comma 2 2 24 3 2 3" xfId="7317"/>
    <cellStyle name="Comma 2 2 24 3 3" xfId="7318"/>
    <cellStyle name="Comma 2 2 24 3 4" xfId="7319"/>
    <cellStyle name="Comma 2 2 24 3 5" xfId="7320"/>
    <cellStyle name="Comma 2 2 24 3 6" xfId="7321"/>
    <cellStyle name="Comma 2 2 24 4" xfId="7322"/>
    <cellStyle name="Comma 2 2 24 4 2" xfId="7323"/>
    <cellStyle name="Comma 2 2 24 4 2 2" xfId="7324"/>
    <cellStyle name="Comma 2 2 24 4 3" xfId="7325"/>
    <cellStyle name="Comma 2 2 24 4 4" xfId="7326"/>
    <cellStyle name="Comma 2 2 24 4 5" xfId="7327"/>
    <cellStyle name="Comma 2 2 24 5" xfId="7328"/>
    <cellStyle name="Comma 2 2 24 5 2" xfId="7329"/>
    <cellStyle name="Comma 2 2 24 5 3" xfId="7330"/>
    <cellStyle name="Comma 2 2 24 5 4" xfId="7331"/>
    <cellStyle name="Comma 2 2 24 6" xfId="7332"/>
    <cellStyle name="Comma 2 2 24 6 2" xfId="7333"/>
    <cellStyle name="Comma 2 2 24 7" xfId="7334"/>
    <cellStyle name="Comma 2 2 24 8" xfId="7335"/>
    <cellStyle name="Comma 2 2 24 9" xfId="7336"/>
    <cellStyle name="Comma 2 2 25" xfId="7337"/>
    <cellStyle name="Comma 2 2 25 10" xfId="7338"/>
    <cellStyle name="Comma 2 2 25 2" xfId="7339"/>
    <cellStyle name="Comma 2 2 25 2 2" xfId="7340"/>
    <cellStyle name="Comma 2 2 25 2 2 2" xfId="7341"/>
    <cellStyle name="Comma 2 2 25 2 2 3" xfId="7342"/>
    <cellStyle name="Comma 2 2 25 2 3" xfId="7343"/>
    <cellStyle name="Comma 2 2 25 2 4" xfId="7344"/>
    <cellStyle name="Comma 2 2 25 2 5" xfId="7345"/>
    <cellStyle name="Comma 2 2 25 2 6" xfId="7346"/>
    <cellStyle name="Comma 2 2 25 3" xfId="7347"/>
    <cellStyle name="Comma 2 2 25 3 2" xfId="7348"/>
    <cellStyle name="Comma 2 2 25 3 2 2" xfId="7349"/>
    <cellStyle name="Comma 2 2 25 3 2 3" xfId="7350"/>
    <cellStyle name="Comma 2 2 25 3 3" xfId="7351"/>
    <cellStyle name="Comma 2 2 25 3 4" xfId="7352"/>
    <cellStyle name="Comma 2 2 25 3 5" xfId="7353"/>
    <cellStyle name="Comma 2 2 25 3 6" xfId="7354"/>
    <cellStyle name="Comma 2 2 25 4" xfId="7355"/>
    <cellStyle name="Comma 2 2 25 4 2" xfId="7356"/>
    <cellStyle name="Comma 2 2 25 4 2 2" xfId="7357"/>
    <cellStyle name="Comma 2 2 25 4 3" xfId="7358"/>
    <cellStyle name="Comma 2 2 25 4 4" xfId="7359"/>
    <cellStyle name="Comma 2 2 25 4 5" xfId="7360"/>
    <cellStyle name="Comma 2 2 25 5" xfId="7361"/>
    <cellStyle name="Comma 2 2 25 5 2" xfId="7362"/>
    <cellStyle name="Comma 2 2 25 5 3" xfId="7363"/>
    <cellStyle name="Comma 2 2 25 5 4" xfId="7364"/>
    <cellStyle name="Comma 2 2 25 6" xfId="7365"/>
    <cellStyle name="Comma 2 2 25 6 2" xfId="7366"/>
    <cellStyle name="Comma 2 2 25 7" xfId="7367"/>
    <cellStyle name="Comma 2 2 25 8" xfId="7368"/>
    <cellStyle name="Comma 2 2 25 9" xfId="7369"/>
    <cellStyle name="Comma 2 2 26" xfId="7370"/>
    <cellStyle name="Comma 2 2 26 10" xfId="7371"/>
    <cellStyle name="Comma 2 2 26 2" xfId="7372"/>
    <cellStyle name="Comma 2 2 26 2 2" xfId="7373"/>
    <cellStyle name="Comma 2 2 26 2 2 2" xfId="7374"/>
    <cellStyle name="Comma 2 2 26 2 2 3" xfId="7375"/>
    <cellStyle name="Comma 2 2 26 2 3" xfId="7376"/>
    <cellStyle name="Comma 2 2 26 2 4" xfId="7377"/>
    <cellStyle name="Comma 2 2 26 2 5" xfId="7378"/>
    <cellStyle name="Comma 2 2 26 2 6" xfId="7379"/>
    <cellStyle name="Comma 2 2 26 3" xfId="7380"/>
    <cellStyle name="Comma 2 2 26 3 2" xfId="7381"/>
    <cellStyle name="Comma 2 2 26 3 2 2" xfId="7382"/>
    <cellStyle name="Comma 2 2 26 3 2 3" xfId="7383"/>
    <cellStyle name="Comma 2 2 26 3 3" xfId="7384"/>
    <cellStyle name="Comma 2 2 26 3 4" xfId="7385"/>
    <cellStyle name="Comma 2 2 26 3 5" xfId="7386"/>
    <cellStyle name="Comma 2 2 26 3 6" xfId="7387"/>
    <cellStyle name="Comma 2 2 26 4" xfId="7388"/>
    <cellStyle name="Comma 2 2 26 4 2" xfId="7389"/>
    <cellStyle name="Comma 2 2 26 4 2 2" xfId="7390"/>
    <cellStyle name="Comma 2 2 26 4 3" xfId="7391"/>
    <cellStyle name="Comma 2 2 26 4 4" xfId="7392"/>
    <cellStyle name="Comma 2 2 26 4 5" xfId="7393"/>
    <cellStyle name="Comma 2 2 26 5" xfId="7394"/>
    <cellStyle name="Comma 2 2 26 5 2" xfId="7395"/>
    <cellStyle name="Comma 2 2 26 5 3" xfId="7396"/>
    <cellStyle name="Comma 2 2 26 5 4" xfId="7397"/>
    <cellStyle name="Comma 2 2 26 6" xfId="7398"/>
    <cellStyle name="Comma 2 2 26 6 2" xfId="7399"/>
    <cellStyle name="Comma 2 2 26 7" xfId="7400"/>
    <cellStyle name="Comma 2 2 26 8" xfId="7401"/>
    <cellStyle name="Comma 2 2 26 9" xfId="7402"/>
    <cellStyle name="Comma 2 2 27" xfId="7403"/>
    <cellStyle name="Comma 2 2 27 10" xfId="7404"/>
    <cellStyle name="Comma 2 2 27 2" xfId="7405"/>
    <cellStyle name="Comma 2 2 27 2 2" xfId="7406"/>
    <cellStyle name="Comma 2 2 27 2 2 2" xfId="7407"/>
    <cellStyle name="Comma 2 2 27 2 2 3" xfId="7408"/>
    <cellStyle name="Comma 2 2 27 2 3" xfId="7409"/>
    <cellStyle name="Comma 2 2 27 2 4" xfId="7410"/>
    <cellStyle name="Comma 2 2 27 2 5" xfId="7411"/>
    <cellStyle name="Comma 2 2 27 2 6" xfId="7412"/>
    <cellStyle name="Comma 2 2 27 3" xfId="7413"/>
    <cellStyle name="Comma 2 2 27 3 2" xfId="7414"/>
    <cellStyle name="Comma 2 2 27 3 2 2" xfId="7415"/>
    <cellStyle name="Comma 2 2 27 3 2 3" xfId="7416"/>
    <cellStyle name="Comma 2 2 27 3 3" xfId="7417"/>
    <cellStyle name="Comma 2 2 27 3 4" xfId="7418"/>
    <cellStyle name="Comma 2 2 27 3 5" xfId="7419"/>
    <cellStyle name="Comma 2 2 27 3 6" xfId="7420"/>
    <cellStyle name="Comma 2 2 27 4" xfId="7421"/>
    <cellStyle name="Comma 2 2 27 4 2" xfId="7422"/>
    <cellStyle name="Comma 2 2 27 4 2 2" xfId="7423"/>
    <cellStyle name="Comma 2 2 27 4 3" xfId="7424"/>
    <cellStyle name="Comma 2 2 27 4 4" xfId="7425"/>
    <cellStyle name="Comma 2 2 27 4 5" xfId="7426"/>
    <cellStyle name="Comma 2 2 27 5" xfId="7427"/>
    <cellStyle name="Comma 2 2 27 5 2" xfId="7428"/>
    <cellStyle name="Comma 2 2 27 5 3" xfId="7429"/>
    <cellStyle name="Comma 2 2 27 5 4" xfId="7430"/>
    <cellStyle name="Comma 2 2 27 6" xfId="7431"/>
    <cellStyle name="Comma 2 2 27 6 2" xfId="7432"/>
    <cellStyle name="Comma 2 2 27 7" xfId="7433"/>
    <cellStyle name="Comma 2 2 27 8" xfId="7434"/>
    <cellStyle name="Comma 2 2 27 9" xfId="7435"/>
    <cellStyle name="Comma 2 2 28" xfId="7436"/>
    <cellStyle name="Comma 2 2 28 10" xfId="7437"/>
    <cellStyle name="Comma 2 2 28 2" xfId="7438"/>
    <cellStyle name="Comma 2 2 28 2 2" xfId="7439"/>
    <cellStyle name="Comma 2 2 28 2 2 2" xfId="7440"/>
    <cellStyle name="Comma 2 2 28 2 2 3" xfId="7441"/>
    <cellStyle name="Comma 2 2 28 2 3" xfId="7442"/>
    <cellStyle name="Comma 2 2 28 2 4" xfId="7443"/>
    <cellStyle name="Comma 2 2 28 2 5" xfId="7444"/>
    <cellStyle name="Comma 2 2 28 2 6" xfId="7445"/>
    <cellStyle name="Comma 2 2 28 3" xfId="7446"/>
    <cellStyle name="Comma 2 2 28 3 2" xfId="7447"/>
    <cellStyle name="Comma 2 2 28 3 2 2" xfId="7448"/>
    <cellStyle name="Comma 2 2 28 3 2 3" xfId="7449"/>
    <cellStyle name="Comma 2 2 28 3 3" xfId="7450"/>
    <cellStyle name="Comma 2 2 28 3 4" xfId="7451"/>
    <cellStyle name="Comma 2 2 28 3 5" xfId="7452"/>
    <cellStyle name="Comma 2 2 28 3 6" xfId="7453"/>
    <cellStyle name="Comma 2 2 28 4" xfId="7454"/>
    <cellStyle name="Comma 2 2 28 4 2" xfId="7455"/>
    <cellStyle name="Comma 2 2 28 4 2 2" xfId="7456"/>
    <cellStyle name="Comma 2 2 28 4 3" xfId="7457"/>
    <cellStyle name="Comma 2 2 28 4 4" xfId="7458"/>
    <cellStyle name="Comma 2 2 28 4 5" xfId="7459"/>
    <cellStyle name="Comma 2 2 28 5" xfId="7460"/>
    <cellStyle name="Comma 2 2 28 5 2" xfId="7461"/>
    <cellStyle name="Comma 2 2 28 5 3" xfId="7462"/>
    <cellStyle name="Comma 2 2 28 5 4" xfId="7463"/>
    <cellStyle name="Comma 2 2 28 6" xfId="7464"/>
    <cellStyle name="Comma 2 2 28 6 2" xfId="7465"/>
    <cellStyle name="Comma 2 2 28 7" xfId="7466"/>
    <cellStyle name="Comma 2 2 28 8" xfId="7467"/>
    <cellStyle name="Comma 2 2 28 9" xfId="7468"/>
    <cellStyle name="Comma 2 2 29" xfId="7469"/>
    <cellStyle name="Comma 2 2 29 2" xfId="7470"/>
    <cellStyle name="Comma 2 2 29 2 2" xfId="7471"/>
    <cellStyle name="Comma 2 2 29 2 2 2" xfId="7472"/>
    <cellStyle name="Comma 2 2 29 2 2 3" xfId="7473"/>
    <cellStyle name="Comma 2 2 29 2 3" xfId="7474"/>
    <cellStyle name="Comma 2 2 29 2 4" xfId="7475"/>
    <cellStyle name="Comma 2 2 29 2 5" xfId="7476"/>
    <cellStyle name="Comma 2 2 29 2 6" xfId="7477"/>
    <cellStyle name="Comma 2 2 29 3" xfId="7478"/>
    <cellStyle name="Comma 2 2 29 3 2" xfId="7479"/>
    <cellStyle name="Comma 2 2 29 3 2 2" xfId="7480"/>
    <cellStyle name="Comma 2 2 29 3 3" xfId="7481"/>
    <cellStyle name="Comma 2 2 29 3 4" xfId="7482"/>
    <cellStyle name="Comma 2 2 29 3 5" xfId="7483"/>
    <cellStyle name="Comma 2 2 29 4" xfId="7484"/>
    <cellStyle name="Comma 2 2 29 4 2" xfId="7485"/>
    <cellStyle name="Comma 2 2 29 4 3" xfId="7486"/>
    <cellStyle name="Comma 2 2 29 4 4" xfId="7487"/>
    <cellStyle name="Comma 2 2 29 5" xfId="7488"/>
    <cellStyle name="Comma 2 2 29 5 2" xfId="7489"/>
    <cellStyle name="Comma 2 2 29 6" xfId="7490"/>
    <cellStyle name="Comma 2 2 29 7" xfId="7491"/>
    <cellStyle name="Comma 2 2 29 8" xfId="7492"/>
    <cellStyle name="Comma 2 2 29 9" xfId="7493"/>
    <cellStyle name="Comma 2 2 3" xfId="7494"/>
    <cellStyle name="Comma 2 2 3 10" xfId="7495"/>
    <cellStyle name="Comma 2 2 3 10 10" xfId="7496"/>
    <cellStyle name="Comma 2 2 3 10 2" xfId="7497"/>
    <cellStyle name="Comma 2 2 3 10 2 2" xfId="7498"/>
    <cellStyle name="Comma 2 2 3 10 2 2 2" xfId="7499"/>
    <cellStyle name="Comma 2 2 3 10 2 2 3" xfId="7500"/>
    <cellStyle name="Comma 2 2 3 10 2 3" xfId="7501"/>
    <cellStyle name="Comma 2 2 3 10 2 4" xfId="7502"/>
    <cellStyle name="Comma 2 2 3 10 2 5" xfId="7503"/>
    <cellStyle name="Comma 2 2 3 10 2 6" xfId="7504"/>
    <cellStyle name="Comma 2 2 3 10 3" xfId="7505"/>
    <cellStyle name="Comma 2 2 3 10 3 2" xfId="7506"/>
    <cellStyle name="Comma 2 2 3 10 3 2 2" xfId="7507"/>
    <cellStyle name="Comma 2 2 3 10 3 2 3" xfId="7508"/>
    <cellStyle name="Comma 2 2 3 10 3 3" xfId="7509"/>
    <cellStyle name="Comma 2 2 3 10 3 4" xfId="7510"/>
    <cellStyle name="Comma 2 2 3 10 3 5" xfId="7511"/>
    <cellStyle name="Comma 2 2 3 10 3 6" xfId="7512"/>
    <cellStyle name="Comma 2 2 3 10 4" xfId="7513"/>
    <cellStyle name="Comma 2 2 3 10 4 2" xfId="7514"/>
    <cellStyle name="Comma 2 2 3 10 4 2 2" xfId="7515"/>
    <cellStyle name="Comma 2 2 3 10 4 3" xfId="7516"/>
    <cellStyle name="Comma 2 2 3 10 4 4" xfId="7517"/>
    <cellStyle name="Comma 2 2 3 10 4 5" xfId="7518"/>
    <cellStyle name="Comma 2 2 3 10 5" xfId="7519"/>
    <cellStyle name="Comma 2 2 3 10 5 2" xfId="7520"/>
    <cellStyle name="Comma 2 2 3 10 5 3" xfId="7521"/>
    <cellStyle name="Comma 2 2 3 10 5 4" xfId="7522"/>
    <cellStyle name="Comma 2 2 3 10 6" xfId="7523"/>
    <cellStyle name="Comma 2 2 3 10 6 2" xfId="7524"/>
    <cellStyle name="Comma 2 2 3 10 7" xfId="7525"/>
    <cellStyle name="Comma 2 2 3 10 8" xfId="7526"/>
    <cellStyle name="Comma 2 2 3 10 9" xfId="7527"/>
    <cellStyle name="Comma 2 2 3 11" xfId="7528"/>
    <cellStyle name="Comma 2 2 3 11 10" xfId="7529"/>
    <cellStyle name="Comma 2 2 3 11 2" xfId="7530"/>
    <cellStyle name="Comma 2 2 3 11 2 2" xfId="7531"/>
    <cellStyle name="Comma 2 2 3 11 2 2 2" xfId="7532"/>
    <cellStyle name="Comma 2 2 3 11 2 2 3" xfId="7533"/>
    <cellStyle name="Comma 2 2 3 11 2 3" xfId="7534"/>
    <cellStyle name="Comma 2 2 3 11 2 4" xfId="7535"/>
    <cellStyle name="Comma 2 2 3 11 2 5" xfId="7536"/>
    <cellStyle name="Comma 2 2 3 11 2 6" xfId="7537"/>
    <cellStyle name="Comma 2 2 3 11 3" xfId="7538"/>
    <cellStyle name="Comma 2 2 3 11 3 2" xfId="7539"/>
    <cellStyle name="Comma 2 2 3 11 3 2 2" xfId="7540"/>
    <cellStyle name="Comma 2 2 3 11 3 2 3" xfId="7541"/>
    <cellStyle name="Comma 2 2 3 11 3 3" xfId="7542"/>
    <cellStyle name="Comma 2 2 3 11 3 4" xfId="7543"/>
    <cellStyle name="Comma 2 2 3 11 3 5" xfId="7544"/>
    <cellStyle name="Comma 2 2 3 11 3 6" xfId="7545"/>
    <cellStyle name="Comma 2 2 3 11 4" xfId="7546"/>
    <cellStyle name="Comma 2 2 3 11 4 2" xfId="7547"/>
    <cellStyle name="Comma 2 2 3 11 4 2 2" xfId="7548"/>
    <cellStyle name="Comma 2 2 3 11 4 3" xfId="7549"/>
    <cellStyle name="Comma 2 2 3 11 4 4" xfId="7550"/>
    <cellStyle name="Comma 2 2 3 11 4 5" xfId="7551"/>
    <cellStyle name="Comma 2 2 3 11 5" xfId="7552"/>
    <cellStyle name="Comma 2 2 3 11 5 2" xfId="7553"/>
    <cellStyle name="Comma 2 2 3 11 5 3" xfId="7554"/>
    <cellStyle name="Comma 2 2 3 11 5 4" xfId="7555"/>
    <cellStyle name="Comma 2 2 3 11 6" xfId="7556"/>
    <cellStyle name="Comma 2 2 3 11 6 2" xfId="7557"/>
    <cellStyle name="Comma 2 2 3 11 7" xfId="7558"/>
    <cellStyle name="Comma 2 2 3 11 8" xfId="7559"/>
    <cellStyle name="Comma 2 2 3 11 9" xfId="7560"/>
    <cellStyle name="Comma 2 2 3 12" xfId="7561"/>
    <cellStyle name="Comma 2 2 3 12 10" xfId="7562"/>
    <cellStyle name="Comma 2 2 3 12 2" xfId="7563"/>
    <cellStyle name="Comma 2 2 3 12 2 2" xfId="7564"/>
    <cellStyle name="Comma 2 2 3 12 2 2 2" xfId="7565"/>
    <cellStyle name="Comma 2 2 3 12 2 2 3" xfId="7566"/>
    <cellStyle name="Comma 2 2 3 12 2 3" xfId="7567"/>
    <cellStyle name="Comma 2 2 3 12 2 4" xfId="7568"/>
    <cellStyle name="Comma 2 2 3 12 2 5" xfId="7569"/>
    <cellStyle name="Comma 2 2 3 12 2 6" xfId="7570"/>
    <cellStyle name="Comma 2 2 3 12 3" xfId="7571"/>
    <cellStyle name="Comma 2 2 3 12 3 2" xfId="7572"/>
    <cellStyle name="Comma 2 2 3 12 3 2 2" xfId="7573"/>
    <cellStyle name="Comma 2 2 3 12 3 2 3" xfId="7574"/>
    <cellStyle name="Comma 2 2 3 12 3 3" xfId="7575"/>
    <cellStyle name="Comma 2 2 3 12 3 4" xfId="7576"/>
    <cellStyle name="Comma 2 2 3 12 3 5" xfId="7577"/>
    <cellStyle name="Comma 2 2 3 12 3 6" xfId="7578"/>
    <cellStyle name="Comma 2 2 3 12 4" xfId="7579"/>
    <cellStyle name="Comma 2 2 3 12 4 2" xfId="7580"/>
    <cellStyle name="Comma 2 2 3 12 4 2 2" xfId="7581"/>
    <cellStyle name="Comma 2 2 3 12 4 3" xfId="7582"/>
    <cellStyle name="Comma 2 2 3 12 4 4" xfId="7583"/>
    <cellStyle name="Comma 2 2 3 12 4 5" xfId="7584"/>
    <cellStyle name="Comma 2 2 3 12 5" xfId="7585"/>
    <cellStyle name="Comma 2 2 3 12 5 2" xfId="7586"/>
    <cellStyle name="Comma 2 2 3 12 5 3" xfId="7587"/>
    <cellStyle name="Comma 2 2 3 12 5 4" xfId="7588"/>
    <cellStyle name="Comma 2 2 3 12 6" xfId="7589"/>
    <cellStyle name="Comma 2 2 3 12 6 2" xfId="7590"/>
    <cellStyle name="Comma 2 2 3 12 7" xfId="7591"/>
    <cellStyle name="Comma 2 2 3 12 8" xfId="7592"/>
    <cellStyle name="Comma 2 2 3 12 9" xfId="7593"/>
    <cellStyle name="Comma 2 2 3 13" xfId="7594"/>
    <cellStyle name="Comma 2 2 3 13 2" xfId="7595"/>
    <cellStyle name="Comma 2 2 3 13 2 2" xfId="7596"/>
    <cellStyle name="Comma 2 2 3 13 2 2 2" xfId="7597"/>
    <cellStyle name="Comma 2 2 3 13 2 2 3" xfId="7598"/>
    <cellStyle name="Comma 2 2 3 13 2 3" xfId="7599"/>
    <cellStyle name="Comma 2 2 3 13 2 4" xfId="7600"/>
    <cellStyle name="Comma 2 2 3 13 2 5" xfId="7601"/>
    <cellStyle name="Comma 2 2 3 13 2 6" xfId="7602"/>
    <cellStyle name="Comma 2 2 3 13 3" xfId="7603"/>
    <cellStyle name="Comma 2 2 3 13 3 2" xfId="7604"/>
    <cellStyle name="Comma 2 2 3 13 3 2 2" xfId="7605"/>
    <cellStyle name="Comma 2 2 3 13 3 3" xfId="7606"/>
    <cellStyle name="Comma 2 2 3 13 3 4" xfId="7607"/>
    <cellStyle name="Comma 2 2 3 13 3 5" xfId="7608"/>
    <cellStyle name="Comma 2 2 3 13 4" xfId="7609"/>
    <cellStyle name="Comma 2 2 3 13 4 2" xfId="7610"/>
    <cellStyle name="Comma 2 2 3 13 4 3" xfId="7611"/>
    <cellStyle name="Comma 2 2 3 13 4 4" xfId="7612"/>
    <cellStyle name="Comma 2 2 3 13 5" xfId="7613"/>
    <cellStyle name="Comma 2 2 3 13 5 2" xfId="7614"/>
    <cellStyle name="Comma 2 2 3 13 6" xfId="7615"/>
    <cellStyle name="Comma 2 2 3 13 7" xfId="7616"/>
    <cellStyle name="Comma 2 2 3 13 8" xfId="7617"/>
    <cellStyle name="Comma 2 2 3 13 9" xfId="7618"/>
    <cellStyle name="Comma 2 2 3 14" xfId="7619"/>
    <cellStyle name="Comma 2 2 3 14 2" xfId="7620"/>
    <cellStyle name="Comma 2 2 3 14 2 2" xfId="7621"/>
    <cellStyle name="Comma 2 2 3 14 2 2 2" xfId="7622"/>
    <cellStyle name="Comma 2 2 3 14 2 2 3" xfId="7623"/>
    <cellStyle name="Comma 2 2 3 14 2 3" xfId="7624"/>
    <cellStyle name="Comma 2 2 3 14 2 4" xfId="7625"/>
    <cellStyle name="Comma 2 2 3 14 2 5" xfId="7626"/>
    <cellStyle name="Comma 2 2 3 14 2 6" xfId="7627"/>
    <cellStyle name="Comma 2 2 3 14 3" xfId="7628"/>
    <cellStyle name="Comma 2 2 3 14 3 2" xfId="7629"/>
    <cellStyle name="Comma 2 2 3 14 3 2 2" xfId="7630"/>
    <cellStyle name="Comma 2 2 3 14 3 3" xfId="7631"/>
    <cellStyle name="Comma 2 2 3 14 3 4" xfId="7632"/>
    <cellStyle name="Comma 2 2 3 14 3 5" xfId="7633"/>
    <cellStyle name="Comma 2 2 3 14 4" xfId="7634"/>
    <cellStyle name="Comma 2 2 3 14 4 2" xfId="7635"/>
    <cellStyle name="Comma 2 2 3 14 4 3" xfId="7636"/>
    <cellStyle name="Comma 2 2 3 14 4 4" xfId="7637"/>
    <cellStyle name="Comma 2 2 3 14 5" xfId="7638"/>
    <cellStyle name="Comma 2 2 3 14 5 2" xfId="7639"/>
    <cellStyle name="Comma 2 2 3 14 6" xfId="7640"/>
    <cellStyle name="Comma 2 2 3 14 7" xfId="7641"/>
    <cellStyle name="Comma 2 2 3 14 8" xfId="7642"/>
    <cellStyle name="Comma 2 2 3 14 9" xfId="7643"/>
    <cellStyle name="Comma 2 2 3 15" xfId="7644"/>
    <cellStyle name="Comma 2 2 3 15 2" xfId="7645"/>
    <cellStyle name="Comma 2 2 3 15 2 2" xfId="7646"/>
    <cellStyle name="Comma 2 2 3 15 2 3" xfId="7647"/>
    <cellStyle name="Comma 2 2 3 15 3" xfId="7648"/>
    <cellStyle name="Comma 2 2 3 15 4" xfId="7649"/>
    <cellStyle name="Comma 2 2 3 15 5" xfId="7650"/>
    <cellStyle name="Comma 2 2 3 15 6" xfId="7651"/>
    <cellStyle name="Comma 2 2 3 16" xfId="7652"/>
    <cellStyle name="Comma 2 2 3 16 2" xfId="7653"/>
    <cellStyle name="Comma 2 2 3 16 2 2" xfId="7654"/>
    <cellStyle name="Comma 2 2 3 16 3" xfId="7655"/>
    <cellStyle name="Comma 2 2 3 16 4" xfId="7656"/>
    <cellStyle name="Comma 2 2 3 16 5" xfId="7657"/>
    <cellStyle name="Comma 2 2 3 17" xfId="7658"/>
    <cellStyle name="Comma 2 2 3 17 2" xfId="7659"/>
    <cellStyle name="Comma 2 2 3 17 2 2" xfId="7660"/>
    <cellStyle name="Comma 2 2 3 17 3" xfId="7661"/>
    <cellStyle name="Comma 2 2 3 17 4" xfId="7662"/>
    <cellStyle name="Comma 2 2 3 17 5" xfId="7663"/>
    <cellStyle name="Comma 2 2 3 18" xfId="7664"/>
    <cellStyle name="Comma 2 2 3 18 2" xfId="7665"/>
    <cellStyle name="Comma 2 2 3 19" xfId="7666"/>
    <cellStyle name="Comma 2 2 3 2" xfId="7667"/>
    <cellStyle name="Comma 2 2 3 2 10" xfId="7668"/>
    <cellStyle name="Comma 2 2 3 2 11" xfId="7669"/>
    <cellStyle name="Comma 2 2 3 2 2" xfId="7670"/>
    <cellStyle name="Comma 2 2 3 2 2 2" xfId="7671"/>
    <cellStyle name="Comma 2 2 3 2 2 2 2" xfId="7672"/>
    <cellStyle name="Comma 2 2 3 2 2 2 2 2" xfId="7673"/>
    <cellStyle name="Comma 2 2 3 2 2 2 2 3" xfId="7674"/>
    <cellStyle name="Comma 2 2 3 2 2 2 3" xfId="7675"/>
    <cellStyle name="Comma 2 2 3 2 2 2 4" xfId="7676"/>
    <cellStyle name="Comma 2 2 3 2 2 2 5" xfId="7677"/>
    <cellStyle name="Comma 2 2 3 2 2 2 6" xfId="7678"/>
    <cellStyle name="Comma 2 2 3 2 2 3" xfId="7679"/>
    <cellStyle name="Comma 2 2 3 2 2 3 2" xfId="7680"/>
    <cellStyle name="Comma 2 2 3 2 2 3 2 2" xfId="7681"/>
    <cellStyle name="Comma 2 2 3 2 2 3 3" xfId="7682"/>
    <cellStyle name="Comma 2 2 3 2 2 3 4" xfId="7683"/>
    <cellStyle name="Comma 2 2 3 2 2 3 5" xfId="7684"/>
    <cellStyle name="Comma 2 2 3 2 2 4" xfId="7685"/>
    <cellStyle name="Comma 2 2 3 2 2 4 2" xfId="7686"/>
    <cellStyle name="Comma 2 2 3 2 2 4 3" xfId="7687"/>
    <cellStyle name="Comma 2 2 3 2 2 4 4" xfId="7688"/>
    <cellStyle name="Comma 2 2 3 2 2 5" xfId="7689"/>
    <cellStyle name="Comma 2 2 3 2 2 5 2" xfId="7690"/>
    <cellStyle name="Comma 2 2 3 2 2 6" xfId="7691"/>
    <cellStyle name="Comma 2 2 3 2 2 7" xfId="7692"/>
    <cellStyle name="Comma 2 2 3 2 2 8" xfId="7693"/>
    <cellStyle name="Comma 2 2 3 2 2 9" xfId="7694"/>
    <cellStyle name="Comma 2 2 3 2 3" xfId="7695"/>
    <cellStyle name="Comma 2 2 3 2 3 2" xfId="7696"/>
    <cellStyle name="Comma 2 2 3 2 3 2 2" xfId="7697"/>
    <cellStyle name="Comma 2 2 3 2 3 2 2 2" xfId="7698"/>
    <cellStyle name="Comma 2 2 3 2 3 2 2 3" xfId="7699"/>
    <cellStyle name="Comma 2 2 3 2 3 2 3" xfId="7700"/>
    <cellStyle name="Comma 2 2 3 2 3 2 4" xfId="7701"/>
    <cellStyle name="Comma 2 2 3 2 3 2 5" xfId="7702"/>
    <cellStyle name="Comma 2 2 3 2 3 2 6" xfId="7703"/>
    <cellStyle name="Comma 2 2 3 2 3 3" xfId="7704"/>
    <cellStyle name="Comma 2 2 3 2 3 3 2" xfId="7705"/>
    <cellStyle name="Comma 2 2 3 2 3 3 2 2" xfId="7706"/>
    <cellStyle name="Comma 2 2 3 2 3 3 3" xfId="7707"/>
    <cellStyle name="Comma 2 2 3 2 3 3 4" xfId="7708"/>
    <cellStyle name="Comma 2 2 3 2 3 3 5" xfId="7709"/>
    <cellStyle name="Comma 2 2 3 2 3 4" xfId="7710"/>
    <cellStyle name="Comma 2 2 3 2 3 4 2" xfId="7711"/>
    <cellStyle name="Comma 2 2 3 2 3 4 3" xfId="7712"/>
    <cellStyle name="Comma 2 2 3 2 3 4 4" xfId="7713"/>
    <cellStyle name="Comma 2 2 3 2 3 5" xfId="7714"/>
    <cellStyle name="Comma 2 2 3 2 3 5 2" xfId="7715"/>
    <cellStyle name="Comma 2 2 3 2 3 6" xfId="7716"/>
    <cellStyle name="Comma 2 2 3 2 3 7" xfId="7717"/>
    <cellStyle name="Comma 2 2 3 2 3 8" xfId="7718"/>
    <cellStyle name="Comma 2 2 3 2 3 9" xfId="7719"/>
    <cellStyle name="Comma 2 2 3 2 4" xfId="7720"/>
    <cellStyle name="Comma 2 2 3 2 4 2" xfId="7721"/>
    <cellStyle name="Comma 2 2 3 2 4 2 2" xfId="7722"/>
    <cellStyle name="Comma 2 2 3 2 4 2 3" xfId="7723"/>
    <cellStyle name="Comma 2 2 3 2 4 3" xfId="7724"/>
    <cellStyle name="Comma 2 2 3 2 4 4" xfId="7725"/>
    <cellStyle name="Comma 2 2 3 2 4 5" xfId="7726"/>
    <cellStyle name="Comma 2 2 3 2 4 6" xfId="7727"/>
    <cellStyle name="Comma 2 2 3 2 5" xfId="7728"/>
    <cellStyle name="Comma 2 2 3 2 5 2" xfId="7729"/>
    <cellStyle name="Comma 2 2 3 2 5 2 2" xfId="7730"/>
    <cellStyle name="Comma 2 2 3 2 5 3" xfId="7731"/>
    <cellStyle name="Comma 2 2 3 2 5 4" xfId="7732"/>
    <cellStyle name="Comma 2 2 3 2 5 5" xfId="7733"/>
    <cellStyle name="Comma 2 2 3 2 6" xfId="7734"/>
    <cellStyle name="Comma 2 2 3 2 6 2" xfId="7735"/>
    <cellStyle name="Comma 2 2 3 2 6 3" xfId="7736"/>
    <cellStyle name="Comma 2 2 3 2 6 4" xfId="7737"/>
    <cellStyle name="Comma 2 2 3 2 7" xfId="7738"/>
    <cellStyle name="Comma 2 2 3 2 7 2" xfId="7739"/>
    <cellStyle name="Comma 2 2 3 2 8" xfId="7740"/>
    <cellStyle name="Comma 2 2 3 2 9" xfId="7741"/>
    <cellStyle name="Comma 2 2 3 20" xfId="7742"/>
    <cellStyle name="Comma 2 2 3 21" xfId="7743"/>
    <cellStyle name="Comma 2 2 3 22" xfId="7744"/>
    <cellStyle name="Comma 2 2 3 3" xfId="7745"/>
    <cellStyle name="Comma 2 2 3 3 10" xfId="7746"/>
    <cellStyle name="Comma 2 2 3 3 11" xfId="7747"/>
    <cellStyle name="Comma 2 2 3 3 2" xfId="7748"/>
    <cellStyle name="Comma 2 2 3 3 2 2" xfId="7749"/>
    <cellStyle name="Comma 2 2 3 3 2 2 2" xfId="7750"/>
    <cellStyle name="Comma 2 2 3 3 2 2 2 2" xfId="7751"/>
    <cellStyle name="Comma 2 2 3 3 2 2 2 3" xfId="7752"/>
    <cellStyle name="Comma 2 2 3 3 2 2 3" xfId="7753"/>
    <cellStyle name="Comma 2 2 3 3 2 2 4" xfId="7754"/>
    <cellStyle name="Comma 2 2 3 3 2 2 5" xfId="7755"/>
    <cellStyle name="Comma 2 2 3 3 2 2 6" xfId="7756"/>
    <cellStyle name="Comma 2 2 3 3 2 3" xfId="7757"/>
    <cellStyle name="Comma 2 2 3 3 2 3 2" xfId="7758"/>
    <cellStyle name="Comma 2 2 3 3 2 3 2 2" xfId="7759"/>
    <cellStyle name="Comma 2 2 3 3 2 3 3" xfId="7760"/>
    <cellStyle name="Comma 2 2 3 3 2 3 4" xfId="7761"/>
    <cellStyle name="Comma 2 2 3 3 2 3 5" xfId="7762"/>
    <cellStyle name="Comma 2 2 3 3 2 4" xfId="7763"/>
    <cellStyle name="Comma 2 2 3 3 2 4 2" xfId="7764"/>
    <cellStyle name="Comma 2 2 3 3 2 4 3" xfId="7765"/>
    <cellStyle name="Comma 2 2 3 3 2 4 4" xfId="7766"/>
    <cellStyle name="Comma 2 2 3 3 2 5" xfId="7767"/>
    <cellStyle name="Comma 2 2 3 3 2 5 2" xfId="7768"/>
    <cellStyle name="Comma 2 2 3 3 2 6" xfId="7769"/>
    <cellStyle name="Comma 2 2 3 3 2 7" xfId="7770"/>
    <cellStyle name="Comma 2 2 3 3 2 8" xfId="7771"/>
    <cellStyle name="Comma 2 2 3 3 2 9" xfId="7772"/>
    <cellStyle name="Comma 2 2 3 3 3" xfId="7773"/>
    <cellStyle name="Comma 2 2 3 3 3 2" xfId="7774"/>
    <cellStyle name="Comma 2 2 3 3 3 2 2" xfId="7775"/>
    <cellStyle name="Comma 2 2 3 3 3 2 2 2" xfId="7776"/>
    <cellStyle name="Comma 2 2 3 3 3 2 2 3" xfId="7777"/>
    <cellStyle name="Comma 2 2 3 3 3 2 3" xfId="7778"/>
    <cellStyle name="Comma 2 2 3 3 3 2 4" xfId="7779"/>
    <cellStyle name="Comma 2 2 3 3 3 2 5" xfId="7780"/>
    <cellStyle name="Comma 2 2 3 3 3 2 6" xfId="7781"/>
    <cellStyle name="Comma 2 2 3 3 3 3" xfId="7782"/>
    <cellStyle name="Comma 2 2 3 3 3 3 2" xfId="7783"/>
    <cellStyle name="Comma 2 2 3 3 3 3 2 2" xfId="7784"/>
    <cellStyle name="Comma 2 2 3 3 3 3 3" xfId="7785"/>
    <cellStyle name="Comma 2 2 3 3 3 3 4" xfId="7786"/>
    <cellStyle name="Comma 2 2 3 3 3 3 5" xfId="7787"/>
    <cellStyle name="Comma 2 2 3 3 3 4" xfId="7788"/>
    <cellStyle name="Comma 2 2 3 3 3 4 2" xfId="7789"/>
    <cellStyle name="Comma 2 2 3 3 3 4 3" xfId="7790"/>
    <cellStyle name="Comma 2 2 3 3 3 4 4" xfId="7791"/>
    <cellStyle name="Comma 2 2 3 3 3 5" xfId="7792"/>
    <cellStyle name="Comma 2 2 3 3 3 5 2" xfId="7793"/>
    <cellStyle name="Comma 2 2 3 3 3 6" xfId="7794"/>
    <cellStyle name="Comma 2 2 3 3 3 7" xfId="7795"/>
    <cellStyle name="Comma 2 2 3 3 3 8" xfId="7796"/>
    <cellStyle name="Comma 2 2 3 3 3 9" xfId="7797"/>
    <cellStyle name="Comma 2 2 3 3 4" xfId="7798"/>
    <cellStyle name="Comma 2 2 3 3 4 2" xfId="7799"/>
    <cellStyle name="Comma 2 2 3 3 4 2 2" xfId="7800"/>
    <cellStyle name="Comma 2 2 3 3 4 2 3" xfId="7801"/>
    <cellStyle name="Comma 2 2 3 3 4 3" xfId="7802"/>
    <cellStyle name="Comma 2 2 3 3 4 4" xfId="7803"/>
    <cellStyle name="Comma 2 2 3 3 4 5" xfId="7804"/>
    <cellStyle name="Comma 2 2 3 3 4 6" xfId="7805"/>
    <cellStyle name="Comma 2 2 3 3 5" xfId="7806"/>
    <cellStyle name="Comma 2 2 3 3 5 2" xfId="7807"/>
    <cellStyle name="Comma 2 2 3 3 5 2 2" xfId="7808"/>
    <cellStyle name="Comma 2 2 3 3 5 3" xfId="7809"/>
    <cellStyle name="Comma 2 2 3 3 5 4" xfId="7810"/>
    <cellStyle name="Comma 2 2 3 3 5 5" xfId="7811"/>
    <cellStyle name="Comma 2 2 3 3 6" xfId="7812"/>
    <cellStyle name="Comma 2 2 3 3 6 2" xfId="7813"/>
    <cellStyle name="Comma 2 2 3 3 6 3" xfId="7814"/>
    <cellStyle name="Comma 2 2 3 3 6 4" xfId="7815"/>
    <cellStyle name="Comma 2 2 3 3 7" xfId="7816"/>
    <cellStyle name="Comma 2 2 3 3 7 2" xfId="7817"/>
    <cellStyle name="Comma 2 2 3 3 8" xfId="7818"/>
    <cellStyle name="Comma 2 2 3 3 9" xfId="7819"/>
    <cellStyle name="Comma 2 2 3 4" xfId="7820"/>
    <cellStyle name="Comma 2 2 3 4 10" xfId="7821"/>
    <cellStyle name="Comma 2 2 3 4 11" xfId="7822"/>
    <cellStyle name="Comma 2 2 3 4 2" xfId="7823"/>
    <cellStyle name="Comma 2 2 3 4 2 2" xfId="7824"/>
    <cellStyle name="Comma 2 2 3 4 2 2 2" xfId="7825"/>
    <cellStyle name="Comma 2 2 3 4 2 2 2 2" xfId="7826"/>
    <cellStyle name="Comma 2 2 3 4 2 2 2 3" xfId="7827"/>
    <cellStyle name="Comma 2 2 3 4 2 2 3" xfId="7828"/>
    <cellStyle name="Comma 2 2 3 4 2 2 4" xfId="7829"/>
    <cellStyle name="Comma 2 2 3 4 2 2 5" xfId="7830"/>
    <cellStyle name="Comma 2 2 3 4 2 2 6" xfId="7831"/>
    <cellStyle name="Comma 2 2 3 4 2 3" xfId="7832"/>
    <cellStyle name="Comma 2 2 3 4 2 3 2" xfId="7833"/>
    <cellStyle name="Comma 2 2 3 4 2 3 2 2" xfId="7834"/>
    <cellStyle name="Comma 2 2 3 4 2 3 3" xfId="7835"/>
    <cellStyle name="Comma 2 2 3 4 2 3 4" xfId="7836"/>
    <cellStyle name="Comma 2 2 3 4 2 3 5" xfId="7837"/>
    <cellStyle name="Comma 2 2 3 4 2 4" xfId="7838"/>
    <cellStyle name="Comma 2 2 3 4 2 4 2" xfId="7839"/>
    <cellStyle name="Comma 2 2 3 4 2 4 3" xfId="7840"/>
    <cellStyle name="Comma 2 2 3 4 2 4 4" xfId="7841"/>
    <cellStyle name="Comma 2 2 3 4 2 5" xfId="7842"/>
    <cellStyle name="Comma 2 2 3 4 2 5 2" xfId="7843"/>
    <cellStyle name="Comma 2 2 3 4 2 6" xfId="7844"/>
    <cellStyle name="Comma 2 2 3 4 2 7" xfId="7845"/>
    <cellStyle name="Comma 2 2 3 4 2 8" xfId="7846"/>
    <cellStyle name="Comma 2 2 3 4 2 9" xfId="7847"/>
    <cellStyle name="Comma 2 2 3 4 3" xfId="7848"/>
    <cellStyle name="Comma 2 2 3 4 3 2" xfId="7849"/>
    <cellStyle name="Comma 2 2 3 4 3 2 2" xfId="7850"/>
    <cellStyle name="Comma 2 2 3 4 3 2 2 2" xfId="7851"/>
    <cellStyle name="Comma 2 2 3 4 3 2 2 3" xfId="7852"/>
    <cellStyle name="Comma 2 2 3 4 3 2 3" xfId="7853"/>
    <cellStyle name="Comma 2 2 3 4 3 2 4" xfId="7854"/>
    <cellStyle name="Comma 2 2 3 4 3 2 5" xfId="7855"/>
    <cellStyle name="Comma 2 2 3 4 3 2 6" xfId="7856"/>
    <cellStyle name="Comma 2 2 3 4 3 3" xfId="7857"/>
    <cellStyle name="Comma 2 2 3 4 3 3 2" xfId="7858"/>
    <cellStyle name="Comma 2 2 3 4 3 3 2 2" xfId="7859"/>
    <cellStyle name="Comma 2 2 3 4 3 3 3" xfId="7860"/>
    <cellStyle name="Comma 2 2 3 4 3 3 4" xfId="7861"/>
    <cellStyle name="Comma 2 2 3 4 3 3 5" xfId="7862"/>
    <cellStyle name="Comma 2 2 3 4 3 4" xfId="7863"/>
    <cellStyle name="Comma 2 2 3 4 3 4 2" xfId="7864"/>
    <cellStyle name="Comma 2 2 3 4 3 4 3" xfId="7865"/>
    <cellStyle name="Comma 2 2 3 4 3 4 4" xfId="7866"/>
    <cellStyle name="Comma 2 2 3 4 3 5" xfId="7867"/>
    <cellStyle name="Comma 2 2 3 4 3 5 2" xfId="7868"/>
    <cellStyle name="Comma 2 2 3 4 3 6" xfId="7869"/>
    <cellStyle name="Comma 2 2 3 4 3 7" xfId="7870"/>
    <cellStyle name="Comma 2 2 3 4 3 8" xfId="7871"/>
    <cellStyle name="Comma 2 2 3 4 3 9" xfId="7872"/>
    <cellStyle name="Comma 2 2 3 4 4" xfId="7873"/>
    <cellStyle name="Comma 2 2 3 4 4 2" xfId="7874"/>
    <cellStyle name="Comma 2 2 3 4 4 2 2" xfId="7875"/>
    <cellStyle name="Comma 2 2 3 4 4 2 3" xfId="7876"/>
    <cellStyle name="Comma 2 2 3 4 4 3" xfId="7877"/>
    <cellStyle name="Comma 2 2 3 4 4 4" xfId="7878"/>
    <cellStyle name="Comma 2 2 3 4 4 5" xfId="7879"/>
    <cellStyle name="Comma 2 2 3 4 4 6" xfId="7880"/>
    <cellStyle name="Comma 2 2 3 4 5" xfId="7881"/>
    <cellStyle name="Comma 2 2 3 4 5 2" xfId="7882"/>
    <cellStyle name="Comma 2 2 3 4 5 2 2" xfId="7883"/>
    <cellStyle name="Comma 2 2 3 4 5 3" xfId="7884"/>
    <cellStyle name="Comma 2 2 3 4 5 4" xfId="7885"/>
    <cellStyle name="Comma 2 2 3 4 5 5" xfId="7886"/>
    <cellStyle name="Comma 2 2 3 4 6" xfId="7887"/>
    <cellStyle name="Comma 2 2 3 4 6 2" xfId="7888"/>
    <cellStyle name="Comma 2 2 3 4 6 3" xfId="7889"/>
    <cellStyle name="Comma 2 2 3 4 6 4" xfId="7890"/>
    <cellStyle name="Comma 2 2 3 4 7" xfId="7891"/>
    <cellStyle name="Comma 2 2 3 4 7 2" xfId="7892"/>
    <cellStyle name="Comma 2 2 3 4 8" xfId="7893"/>
    <cellStyle name="Comma 2 2 3 4 9" xfId="7894"/>
    <cellStyle name="Comma 2 2 3 5" xfId="7895"/>
    <cellStyle name="Comma 2 2 3 5 10" xfId="7896"/>
    <cellStyle name="Comma 2 2 3 5 11" xfId="7897"/>
    <cellStyle name="Comma 2 2 3 5 2" xfId="7898"/>
    <cellStyle name="Comma 2 2 3 5 2 2" xfId="7899"/>
    <cellStyle name="Comma 2 2 3 5 2 2 2" xfId="7900"/>
    <cellStyle name="Comma 2 2 3 5 2 2 2 2" xfId="7901"/>
    <cellStyle name="Comma 2 2 3 5 2 2 2 3" xfId="7902"/>
    <cellStyle name="Comma 2 2 3 5 2 2 3" xfId="7903"/>
    <cellStyle name="Comma 2 2 3 5 2 2 4" xfId="7904"/>
    <cellStyle name="Comma 2 2 3 5 2 2 5" xfId="7905"/>
    <cellStyle name="Comma 2 2 3 5 2 2 6" xfId="7906"/>
    <cellStyle name="Comma 2 2 3 5 2 3" xfId="7907"/>
    <cellStyle name="Comma 2 2 3 5 2 3 2" xfId="7908"/>
    <cellStyle name="Comma 2 2 3 5 2 3 2 2" xfId="7909"/>
    <cellStyle name="Comma 2 2 3 5 2 3 3" xfId="7910"/>
    <cellStyle name="Comma 2 2 3 5 2 3 4" xfId="7911"/>
    <cellStyle name="Comma 2 2 3 5 2 3 5" xfId="7912"/>
    <cellStyle name="Comma 2 2 3 5 2 4" xfId="7913"/>
    <cellStyle name="Comma 2 2 3 5 2 4 2" xfId="7914"/>
    <cellStyle name="Comma 2 2 3 5 2 4 3" xfId="7915"/>
    <cellStyle name="Comma 2 2 3 5 2 4 4" xfId="7916"/>
    <cellStyle name="Comma 2 2 3 5 2 5" xfId="7917"/>
    <cellStyle name="Comma 2 2 3 5 2 5 2" xfId="7918"/>
    <cellStyle name="Comma 2 2 3 5 2 6" xfId="7919"/>
    <cellStyle name="Comma 2 2 3 5 2 7" xfId="7920"/>
    <cellStyle name="Comma 2 2 3 5 2 8" xfId="7921"/>
    <cellStyle name="Comma 2 2 3 5 2 9" xfId="7922"/>
    <cellStyle name="Comma 2 2 3 5 3" xfId="7923"/>
    <cellStyle name="Comma 2 2 3 5 3 2" xfId="7924"/>
    <cellStyle name="Comma 2 2 3 5 3 2 2" xfId="7925"/>
    <cellStyle name="Comma 2 2 3 5 3 2 2 2" xfId="7926"/>
    <cellStyle name="Comma 2 2 3 5 3 2 2 3" xfId="7927"/>
    <cellStyle name="Comma 2 2 3 5 3 2 3" xfId="7928"/>
    <cellStyle name="Comma 2 2 3 5 3 2 4" xfId="7929"/>
    <cellStyle name="Comma 2 2 3 5 3 2 5" xfId="7930"/>
    <cellStyle name="Comma 2 2 3 5 3 2 6" xfId="7931"/>
    <cellStyle name="Comma 2 2 3 5 3 3" xfId="7932"/>
    <cellStyle name="Comma 2 2 3 5 3 3 2" xfId="7933"/>
    <cellStyle name="Comma 2 2 3 5 3 3 2 2" xfId="7934"/>
    <cellStyle name="Comma 2 2 3 5 3 3 3" xfId="7935"/>
    <cellStyle name="Comma 2 2 3 5 3 3 4" xfId="7936"/>
    <cellStyle name="Comma 2 2 3 5 3 3 5" xfId="7937"/>
    <cellStyle name="Comma 2 2 3 5 3 4" xfId="7938"/>
    <cellStyle name="Comma 2 2 3 5 3 4 2" xfId="7939"/>
    <cellStyle name="Comma 2 2 3 5 3 4 3" xfId="7940"/>
    <cellStyle name="Comma 2 2 3 5 3 4 4" xfId="7941"/>
    <cellStyle name="Comma 2 2 3 5 3 5" xfId="7942"/>
    <cellStyle name="Comma 2 2 3 5 3 5 2" xfId="7943"/>
    <cellStyle name="Comma 2 2 3 5 3 6" xfId="7944"/>
    <cellStyle name="Comma 2 2 3 5 3 7" xfId="7945"/>
    <cellStyle name="Comma 2 2 3 5 3 8" xfId="7946"/>
    <cellStyle name="Comma 2 2 3 5 3 9" xfId="7947"/>
    <cellStyle name="Comma 2 2 3 5 4" xfId="7948"/>
    <cellStyle name="Comma 2 2 3 5 4 2" xfId="7949"/>
    <cellStyle name="Comma 2 2 3 5 4 2 2" xfId="7950"/>
    <cellStyle name="Comma 2 2 3 5 4 2 3" xfId="7951"/>
    <cellStyle name="Comma 2 2 3 5 4 3" xfId="7952"/>
    <cellStyle name="Comma 2 2 3 5 4 4" xfId="7953"/>
    <cellStyle name="Comma 2 2 3 5 4 5" xfId="7954"/>
    <cellStyle name="Comma 2 2 3 5 4 6" xfId="7955"/>
    <cellStyle name="Comma 2 2 3 5 5" xfId="7956"/>
    <cellStyle name="Comma 2 2 3 5 5 2" xfId="7957"/>
    <cellStyle name="Comma 2 2 3 5 5 2 2" xfId="7958"/>
    <cellStyle name="Comma 2 2 3 5 5 3" xfId="7959"/>
    <cellStyle name="Comma 2 2 3 5 5 4" xfId="7960"/>
    <cellStyle name="Comma 2 2 3 5 5 5" xfId="7961"/>
    <cellStyle name="Comma 2 2 3 5 6" xfId="7962"/>
    <cellStyle name="Comma 2 2 3 5 6 2" xfId="7963"/>
    <cellStyle name="Comma 2 2 3 5 6 3" xfId="7964"/>
    <cellStyle name="Comma 2 2 3 5 6 4" xfId="7965"/>
    <cellStyle name="Comma 2 2 3 5 7" xfId="7966"/>
    <cellStyle name="Comma 2 2 3 5 7 2" xfId="7967"/>
    <cellStyle name="Comma 2 2 3 5 8" xfId="7968"/>
    <cellStyle name="Comma 2 2 3 5 9" xfId="7969"/>
    <cellStyle name="Comma 2 2 3 6" xfId="7970"/>
    <cellStyle name="Comma 2 2 3 6 10" xfId="7971"/>
    <cellStyle name="Comma 2 2 3 6 11" xfId="7972"/>
    <cellStyle name="Comma 2 2 3 6 2" xfId="7973"/>
    <cellStyle name="Comma 2 2 3 6 2 2" xfId="7974"/>
    <cellStyle name="Comma 2 2 3 6 2 2 2" xfId="7975"/>
    <cellStyle name="Comma 2 2 3 6 2 2 2 2" xfId="7976"/>
    <cellStyle name="Comma 2 2 3 6 2 2 2 3" xfId="7977"/>
    <cellStyle name="Comma 2 2 3 6 2 2 3" xfId="7978"/>
    <cellStyle name="Comma 2 2 3 6 2 2 4" xfId="7979"/>
    <cellStyle name="Comma 2 2 3 6 2 2 5" xfId="7980"/>
    <cellStyle name="Comma 2 2 3 6 2 2 6" xfId="7981"/>
    <cellStyle name="Comma 2 2 3 6 2 3" xfId="7982"/>
    <cellStyle name="Comma 2 2 3 6 2 3 2" xfId="7983"/>
    <cellStyle name="Comma 2 2 3 6 2 3 2 2" xfId="7984"/>
    <cellStyle name="Comma 2 2 3 6 2 3 3" xfId="7985"/>
    <cellStyle name="Comma 2 2 3 6 2 3 4" xfId="7986"/>
    <cellStyle name="Comma 2 2 3 6 2 3 5" xfId="7987"/>
    <cellStyle name="Comma 2 2 3 6 2 4" xfId="7988"/>
    <cellStyle name="Comma 2 2 3 6 2 4 2" xfId="7989"/>
    <cellStyle name="Comma 2 2 3 6 2 4 3" xfId="7990"/>
    <cellStyle name="Comma 2 2 3 6 2 4 4" xfId="7991"/>
    <cellStyle name="Comma 2 2 3 6 2 5" xfId="7992"/>
    <cellStyle name="Comma 2 2 3 6 2 5 2" xfId="7993"/>
    <cellStyle name="Comma 2 2 3 6 2 6" xfId="7994"/>
    <cellStyle name="Comma 2 2 3 6 2 7" xfId="7995"/>
    <cellStyle name="Comma 2 2 3 6 2 8" xfId="7996"/>
    <cellStyle name="Comma 2 2 3 6 2 9" xfId="7997"/>
    <cellStyle name="Comma 2 2 3 6 3" xfId="7998"/>
    <cellStyle name="Comma 2 2 3 6 3 2" xfId="7999"/>
    <cellStyle name="Comma 2 2 3 6 3 2 2" xfId="8000"/>
    <cellStyle name="Comma 2 2 3 6 3 2 2 2" xfId="8001"/>
    <cellStyle name="Comma 2 2 3 6 3 2 2 3" xfId="8002"/>
    <cellStyle name="Comma 2 2 3 6 3 2 3" xfId="8003"/>
    <cellStyle name="Comma 2 2 3 6 3 2 4" xfId="8004"/>
    <cellStyle name="Comma 2 2 3 6 3 2 5" xfId="8005"/>
    <cellStyle name="Comma 2 2 3 6 3 2 6" xfId="8006"/>
    <cellStyle name="Comma 2 2 3 6 3 3" xfId="8007"/>
    <cellStyle name="Comma 2 2 3 6 3 3 2" xfId="8008"/>
    <cellStyle name="Comma 2 2 3 6 3 3 2 2" xfId="8009"/>
    <cellStyle name="Comma 2 2 3 6 3 3 3" xfId="8010"/>
    <cellStyle name="Comma 2 2 3 6 3 3 4" xfId="8011"/>
    <cellStyle name="Comma 2 2 3 6 3 3 5" xfId="8012"/>
    <cellStyle name="Comma 2 2 3 6 3 4" xfId="8013"/>
    <cellStyle name="Comma 2 2 3 6 3 4 2" xfId="8014"/>
    <cellStyle name="Comma 2 2 3 6 3 4 3" xfId="8015"/>
    <cellStyle name="Comma 2 2 3 6 3 4 4" xfId="8016"/>
    <cellStyle name="Comma 2 2 3 6 3 5" xfId="8017"/>
    <cellStyle name="Comma 2 2 3 6 3 5 2" xfId="8018"/>
    <cellStyle name="Comma 2 2 3 6 3 6" xfId="8019"/>
    <cellStyle name="Comma 2 2 3 6 3 7" xfId="8020"/>
    <cellStyle name="Comma 2 2 3 6 3 8" xfId="8021"/>
    <cellStyle name="Comma 2 2 3 6 3 9" xfId="8022"/>
    <cellStyle name="Comma 2 2 3 6 4" xfId="8023"/>
    <cellStyle name="Comma 2 2 3 6 4 2" xfId="8024"/>
    <cellStyle name="Comma 2 2 3 6 4 2 2" xfId="8025"/>
    <cellStyle name="Comma 2 2 3 6 4 2 3" xfId="8026"/>
    <cellStyle name="Comma 2 2 3 6 4 3" xfId="8027"/>
    <cellStyle name="Comma 2 2 3 6 4 4" xfId="8028"/>
    <cellStyle name="Comma 2 2 3 6 4 5" xfId="8029"/>
    <cellStyle name="Comma 2 2 3 6 4 6" xfId="8030"/>
    <cellStyle name="Comma 2 2 3 6 5" xfId="8031"/>
    <cellStyle name="Comma 2 2 3 6 5 2" xfId="8032"/>
    <cellStyle name="Comma 2 2 3 6 5 2 2" xfId="8033"/>
    <cellStyle name="Comma 2 2 3 6 5 3" xfId="8034"/>
    <cellStyle name="Comma 2 2 3 6 5 4" xfId="8035"/>
    <cellStyle name="Comma 2 2 3 6 5 5" xfId="8036"/>
    <cellStyle name="Comma 2 2 3 6 6" xfId="8037"/>
    <cellStyle name="Comma 2 2 3 6 6 2" xfId="8038"/>
    <cellStyle name="Comma 2 2 3 6 6 3" xfId="8039"/>
    <cellStyle name="Comma 2 2 3 6 6 4" xfId="8040"/>
    <cellStyle name="Comma 2 2 3 6 7" xfId="8041"/>
    <cellStyle name="Comma 2 2 3 6 7 2" xfId="8042"/>
    <cellStyle name="Comma 2 2 3 6 8" xfId="8043"/>
    <cellStyle name="Comma 2 2 3 6 9" xfId="8044"/>
    <cellStyle name="Comma 2 2 3 7" xfId="8045"/>
    <cellStyle name="Comma 2 2 3 7 10" xfId="8046"/>
    <cellStyle name="Comma 2 2 3 7 11" xfId="8047"/>
    <cellStyle name="Comma 2 2 3 7 2" xfId="8048"/>
    <cellStyle name="Comma 2 2 3 7 2 2" xfId="8049"/>
    <cellStyle name="Comma 2 2 3 7 2 2 2" xfId="8050"/>
    <cellStyle name="Comma 2 2 3 7 2 2 2 2" xfId="8051"/>
    <cellStyle name="Comma 2 2 3 7 2 2 2 3" xfId="8052"/>
    <cellStyle name="Comma 2 2 3 7 2 2 3" xfId="8053"/>
    <cellStyle name="Comma 2 2 3 7 2 2 4" xfId="8054"/>
    <cellStyle name="Comma 2 2 3 7 2 2 5" xfId="8055"/>
    <cellStyle name="Comma 2 2 3 7 2 2 6" xfId="8056"/>
    <cellStyle name="Comma 2 2 3 7 2 3" xfId="8057"/>
    <cellStyle name="Comma 2 2 3 7 2 3 2" xfId="8058"/>
    <cellStyle name="Comma 2 2 3 7 2 3 2 2" xfId="8059"/>
    <cellStyle name="Comma 2 2 3 7 2 3 3" xfId="8060"/>
    <cellStyle name="Comma 2 2 3 7 2 3 4" xfId="8061"/>
    <cellStyle name="Comma 2 2 3 7 2 3 5" xfId="8062"/>
    <cellStyle name="Comma 2 2 3 7 2 4" xfId="8063"/>
    <cellStyle name="Comma 2 2 3 7 2 4 2" xfId="8064"/>
    <cellStyle name="Comma 2 2 3 7 2 4 3" xfId="8065"/>
    <cellStyle name="Comma 2 2 3 7 2 4 4" xfId="8066"/>
    <cellStyle name="Comma 2 2 3 7 2 5" xfId="8067"/>
    <cellStyle name="Comma 2 2 3 7 2 5 2" xfId="8068"/>
    <cellStyle name="Comma 2 2 3 7 2 6" xfId="8069"/>
    <cellStyle name="Comma 2 2 3 7 2 7" xfId="8070"/>
    <cellStyle name="Comma 2 2 3 7 2 8" xfId="8071"/>
    <cellStyle name="Comma 2 2 3 7 2 9" xfId="8072"/>
    <cellStyle name="Comma 2 2 3 7 3" xfId="8073"/>
    <cellStyle name="Comma 2 2 3 7 3 2" xfId="8074"/>
    <cellStyle name="Comma 2 2 3 7 3 2 2" xfId="8075"/>
    <cellStyle name="Comma 2 2 3 7 3 2 2 2" xfId="8076"/>
    <cellStyle name="Comma 2 2 3 7 3 2 2 3" xfId="8077"/>
    <cellStyle name="Comma 2 2 3 7 3 2 3" xfId="8078"/>
    <cellStyle name="Comma 2 2 3 7 3 2 4" xfId="8079"/>
    <cellStyle name="Comma 2 2 3 7 3 2 5" xfId="8080"/>
    <cellStyle name="Comma 2 2 3 7 3 2 6" xfId="8081"/>
    <cellStyle name="Comma 2 2 3 7 3 3" xfId="8082"/>
    <cellStyle name="Comma 2 2 3 7 3 3 2" xfId="8083"/>
    <cellStyle name="Comma 2 2 3 7 3 3 2 2" xfId="8084"/>
    <cellStyle name="Comma 2 2 3 7 3 3 3" xfId="8085"/>
    <cellStyle name="Comma 2 2 3 7 3 3 4" xfId="8086"/>
    <cellStyle name="Comma 2 2 3 7 3 3 5" xfId="8087"/>
    <cellStyle name="Comma 2 2 3 7 3 4" xfId="8088"/>
    <cellStyle name="Comma 2 2 3 7 3 4 2" xfId="8089"/>
    <cellStyle name="Comma 2 2 3 7 3 4 3" xfId="8090"/>
    <cellStyle name="Comma 2 2 3 7 3 4 4" xfId="8091"/>
    <cellStyle name="Comma 2 2 3 7 3 5" xfId="8092"/>
    <cellStyle name="Comma 2 2 3 7 3 5 2" xfId="8093"/>
    <cellStyle name="Comma 2 2 3 7 3 6" xfId="8094"/>
    <cellStyle name="Comma 2 2 3 7 3 7" xfId="8095"/>
    <cellStyle name="Comma 2 2 3 7 3 8" xfId="8096"/>
    <cellStyle name="Comma 2 2 3 7 3 9" xfId="8097"/>
    <cellStyle name="Comma 2 2 3 7 4" xfId="8098"/>
    <cellStyle name="Comma 2 2 3 7 4 2" xfId="8099"/>
    <cellStyle name="Comma 2 2 3 7 4 2 2" xfId="8100"/>
    <cellStyle name="Comma 2 2 3 7 4 2 3" xfId="8101"/>
    <cellStyle name="Comma 2 2 3 7 4 3" xfId="8102"/>
    <cellStyle name="Comma 2 2 3 7 4 4" xfId="8103"/>
    <cellStyle name="Comma 2 2 3 7 4 5" xfId="8104"/>
    <cellStyle name="Comma 2 2 3 7 4 6" xfId="8105"/>
    <cellStyle name="Comma 2 2 3 7 5" xfId="8106"/>
    <cellStyle name="Comma 2 2 3 7 5 2" xfId="8107"/>
    <cellStyle name="Comma 2 2 3 7 5 2 2" xfId="8108"/>
    <cellStyle name="Comma 2 2 3 7 5 3" xfId="8109"/>
    <cellStyle name="Comma 2 2 3 7 5 4" xfId="8110"/>
    <cellStyle name="Comma 2 2 3 7 5 5" xfId="8111"/>
    <cellStyle name="Comma 2 2 3 7 6" xfId="8112"/>
    <cellStyle name="Comma 2 2 3 7 6 2" xfId="8113"/>
    <cellStyle name="Comma 2 2 3 7 6 3" xfId="8114"/>
    <cellStyle name="Comma 2 2 3 7 6 4" xfId="8115"/>
    <cellStyle name="Comma 2 2 3 7 7" xfId="8116"/>
    <cellStyle name="Comma 2 2 3 7 7 2" xfId="8117"/>
    <cellStyle name="Comma 2 2 3 7 8" xfId="8118"/>
    <cellStyle name="Comma 2 2 3 7 9" xfId="8119"/>
    <cellStyle name="Comma 2 2 3 8" xfId="8120"/>
    <cellStyle name="Comma 2 2 3 8 10" xfId="8121"/>
    <cellStyle name="Comma 2 2 3 8 2" xfId="8122"/>
    <cellStyle name="Comma 2 2 3 8 2 2" xfId="8123"/>
    <cellStyle name="Comma 2 2 3 8 2 2 2" xfId="8124"/>
    <cellStyle name="Comma 2 2 3 8 2 2 3" xfId="8125"/>
    <cellStyle name="Comma 2 2 3 8 2 3" xfId="8126"/>
    <cellStyle name="Comma 2 2 3 8 2 4" xfId="8127"/>
    <cellStyle name="Comma 2 2 3 8 2 5" xfId="8128"/>
    <cellStyle name="Comma 2 2 3 8 2 6" xfId="8129"/>
    <cellStyle name="Comma 2 2 3 8 3" xfId="8130"/>
    <cellStyle name="Comma 2 2 3 8 3 2" xfId="8131"/>
    <cellStyle name="Comma 2 2 3 8 3 2 2" xfId="8132"/>
    <cellStyle name="Comma 2 2 3 8 3 2 3" xfId="8133"/>
    <cellStyle name="Comma 2 2 3 8 3 3" xfId="8134"/>
    <cellStyle name="Comma 2 2 3 8 3 4" xfId="8135"/>
    <cellStyle name="Comma 2 2 3 8 3 5" xfId="8136"/>
    <cellStyle name="Comma 2 2 3 8 3 6" xfId="8137"/>
    <cellStyle name="Comma 2 2 3 8 4" xfId="8138"/>
    <cellStyle name="Comma 2 2 3 8 4 2" xfId="8139"/>
    <cellStyle name="Comma 2 2 3 8 4 2 2" xfId="8140"/>
    <cellStyle name="Comma 2 2 3 8 4 3" xfId="8141"/>
    <cellStyle name="Comma 2 2 3 8 4 4" xfId="8142"/>
    <cellStyle name="Comma 2 2 3 8 4 5" xfId="8143"/>
    <cellStyle name="Comma 2 2 3 8 5" xfId="8144"/>
    <cellStyle name="Comma 2 2 3 8 5 2" xfId="8145"/>
    <cellStyle name="Comma 2 2 3 8 5 3" xfId="8146"/>
    <cellStyle name="Comma 2 2 3 8 5 4" xfId="8147"/>
    <cellStyle name="Comma 2 2 3 8 6" xfId="8148"/>
    <cellStyle name="Comma 2 2 3 8 6 2" xfId="8149"/>
    <cellStyle name="Comma 2 2 3 8 7" xfId="8150"/>
    <cellStyle name="Comma 2 2 3 8 8" xfId="8151"/>
    <cellStyle name="Comma 2 2 3 8 9" xfId="8152"/>
    <cellStyle name="Comma 2 2 3 9" xfId="8153"/>
    <cellStyle name="Comma 2 2 3 9 10" xfId="8154"/>
    <cellStyle name="Comma 2 2 3 9 2" xfId="8155"/>
    <cellStyle name="Comma 2 2 3 9 2 2" xfId="8156"/>
    <cellStyle name="Comma 2 2 3 9 2 2 2" xfId="8157"/>
    <cellStyle name="Comma 2 2 3 9 2 2 3" xfId="8158"/>
    <cellStyle name="Comma 2 2 3 9 2 3" xfId="8159"/>
    <cellStyle name="Comma 2 2 3 9 2 4" xfId="8160"/>
    <cellStyle name="Comma 2 2 3 9 2 5" xfId="8161"/>
    <cellStyle name="Comma 2 2 3 9 2 6" xfId="8162"/>
    <cellStyle name="Comma 2 2 3 9 3" xfId="8163"/>
    <cellStyle name="Comma 2 2 3 9 3 2" xfId="8164"/>
    <cellStyle name="Comma 2 2 3 9 3 2 2" xfId="8165"/>
    <cellStyle name="Comma 2 2 3 9 3 2 3" xfId="8166"/>
    <cellStyle name="Comma 2 2 3 9 3 3" xfId="8167"/>
    <cellStyle name="Comma 2 2 3 9 3 4" xfId="8168"/>
    <cellStyle name="Comma 2 2 3 9 3 5" xfId="8169"/>
    <cellStyle name="Comma 2 2 3 9 3 6" xfId="8170"/>
    <cellStyle name="Comma 2 2 3 9 4" xfId="8171"/>
    <cellStyle name="Comma 2 2 3 9 4 2" xfId="8172"/>
    <cellStyle name="Comma 2 2 3 9 4 2 2" xfId="8173"/>
    <cellStyle name="Comma 2 2 3 9 4 3" xfId="8174"/>
    <cellStyle name="Comma 2 2 3 9 4 4" xfId="8175"/>
    <cellStyle name="Comma 2 2 3 9 4 5" xfId="8176"/>
    <cellStyle name="Comma 2 2 3 9 5" xfId="8177"/>
    <cellStyle name="Comma 2 2 3 9 5 2" xfId="8178"/>
    <cellStyle name="Comma 2 2 3 9 5 3" xfId="8179"/>
    <cellStyle name="Comma 2 2 3 9 5 4" xfId="8180"/>
    <cellStyle name="Comma 2 2 3 9 6" xfId="8181"/>
    <cellStyle name="Comma 2 2 3 9 6 2" xfId="8182"/>
    <cellStyle name="Comma 2 2 3 9 7" xfId="8183"/>
    <cellStyle name="Comma 2 2 3 9 8" xfId="8184"/>
    <cellStyle name="Comma 2 2 3 9 9" xfId="8185"/>
    <cellStyle name="Comma 2 2 30" xfId="8186"/>
    <cellStyle name="Comma 2 2 30 2" xfId="8187"/>
    <cellStyle name="Comma 2 2 30 2 2" xfId="8188"/>
    <cellStyle name="Comma 2 2 30 2 2 2" xfId="8189"/>
    <cellStyle name="Comma 2 2 30 2 2 3" xfId="8190"/>
    <cellStyle name="Comma 2 2 30 2 3" xfId="8191"/>
    <cellStyle name="Comma 2 2 30 2 4" xfId="8192"/>
    <cellStyle name="Comma 2 2 30 2 5" xfId="8193"/>
    <cellStyle name="Comma 2 2 30 2 6" xfId="8194"/>
    <cellStyle name="Comma 2 2 30 3" xfId="8195"/>
    <cellStyle name="Comma 2 2 30 3 2" xfId="8196"/>
    <cellStyle name="Comma 2 2 30 3 2 2" xfId="8197"/>
    <cellStyle name="Comma 2 2 30 3 3" xfId="8198"/>
    <cellStyle name="Comma 2 2 30 3 4" xfId="8199"/>
    <cellStyle name="Comma 2 2 30 3 5" xfId="8200"/>
    <cellStyle name="Comma 2 2 30 4" xfId="8201"/>
    <cellStyle name="Comma 2 2 30 4 2" xfId="8202"/>
    <cellStyle name="Comma 2 2 30 4 3" xfId="8203"/>
    <cellStyle name="Comma 2 2 30 4 4" xfId="8204"/>
    <cellStyle name="Comma 2 2 30 5" xfId="8205"/>
    <cellStyle name="Comma 2 2 30 5 2" xfId="8206"/>
    <cellStyle name="Comma 2 2 30 6" xfId="8207"/>
    <cellStyle name="Comma 2 2 30 7" xfId="8208"/>
    <cellStyle name="Comma 2 2 30 8" xfId="8209"/>
    <cellStyle name="Comma 2 2 30 9" xfId="8210"/>
    <cellStyle name="Comma 2 2 31" xfId="8211"/>
    <cellStyle name="Comma 2 2 31 2" xfId="8212"/>
    <cellStyle name="Comma 2 2 31 2 2" xfId="8213"/>
    <cellStyle name="Comma 2 2 31 2 3" xfId="8214"/>
    <cellStyle name="Comma 2 2 31 3" xfId="8215"/>
    <cellStyle name="Comma 2 2 31 4" xfId="8216"/>
    <cellStyle name="Comma 2 2 31 5" xfId="8217"/>
    <cellStyle name="Comma 2 2 31 6" xfId="8218"/>
    <cellStyle name="Comma 2 2 32" xfId="8219"/>
    <cellStyle name="Comma 2 2 32 2" xfId="8220"/>
    <cellStyle name="Comma 2 2 32 2 2" xfId="8221"/>
    <cellStyle name="Comma 2 2 32 3" xfId="8222"/>
    <cellStyle name="Comma 2 2 32 4" xfId="8223"/>
    <cellStyle name="Comma 2 2 32 5" xfId="8224"/>
    <cellStyle name="Comma 2 2 32 6" xfId="8225"/>
    <cellStyle name="Comma 2 2 33" xfId="8226"/>
    <cellStyle name="Comma 2 2 33 2" xfId="8227"/>
    <cellStyle name="Comma 2 2 33 2 2" xfId="8228"/>
    <cellStyle name="Comma 2 2 33 3" xfId="8229"/>
    <cellStyle name="Comma 2 2 33 4" xfId="8230"/>
    <cellStyle name="Comma 2 2 33 5" xfId="8231"/>
    <cellStyle name="Comma 2 2 33 6" xfId="8232"/>
    <cellStyle name="Comma 2 2 34" xfId="8233"/>
    <cellStyle name="Comma 2 2 34 2" xfId="8234"/>
    <cellStyle name="Comma 2 2 34 3" xfId="8235"/>
    <cellStyle name="Comma 2 2 34 4" xfId="8236"/>
    <cellStyle name="Comma 2 2 35" xfId="8237"/>
    <cellStyle name="Comma 2 2 35 2" xfId="8238"/>
    <cellStyle name="Comma 2 2 35 3" xfId="8239"/>
    <cellStyle name="Comma 2 2 36" xfId="8240"/>
    <cellStyle name="Comma 2 2 36 2" xfId="8241"/>
    <cellStyle name="Comma 2 2 36 3" xfId="8242"/>
    <cellStyle name="Comma 2 2 37" xfId="8243"/>
    <cellStyle name="Comma 2 2 38" xfId="8244"/>
    <cellStyle name="Comma 2 2 39" xfId="8245"/>
    <cellStyle name="Comma 2 2 4" xfId="8246"/>
    <cellStyle name="Comma 2 2 4 10" xfId="8247"/>
    <cellStyle name="Comma 2 2 4 11" xfId="8248"/>
    <cellStyle name="Comma 2 2 4 2" xfId="8249"/>
    <cellStyle name="Comma 2 2 4 2 2" xfId="8250"/>
    <cellStyle name="Comma 2 2 4 2 2 2" xfId="8251"/>
    <cellStyle name="Comma 2 2 4 2 2 2 2" xfId="8252"/>
    <cellStyle name="Comma 2 2 4 2 2 2 3" xfId="8253"/>
    <cellStyle name="Comma 2 2 4 2 2 3" xfId="8254"/>
    <cellStyle name="Comma 2 2 4 2 2 4" xfId="8255"/>
    <cellStyle name="Comma 2 2 4 2 2 5" xfId="8256"/>
    <cellStyle name="Comma 2 2 4 2 2 6" xfId="8257"/>
    <cellStyle name="Comma 2 2 4 2 3" xfId="8258"/>
    <cellStyle name="Comma 2 2 4 2 3 2" xfId="8259"/>
    <cellStyle name="Comma 2 2 4 2 3 2 2" xfId="8260"/>
    <cellStyle name="Comma 2 2 4 2 3 3" xfId="8261"/>
    <cellStyle name="Comma 2 2 4 2 3 4" xfId="8262"/>
    <cellStyle name="Comma 2 2 4 2 3 5" xfId="8263"/>
    <cellStyle name="Comma 2 2 4 2 4" xfId="8264"/>
    <cellStyle name="Comma 2 2 4 2 4 2" xfId="8265"/>
    <cellStyle name="Comma 2 2 4 2 4 3" xfId="8266"/>
    <cellStyle name="Comma 2 2 4 2 4 4" xfId="8267"/>
    <cellStyle name="Comma 2 2 4 2 5" xfId="8268"/>
    <cellStyle name="Comma 2 2 4 2 5 2" xfId="8269"/>
    <cellStyle name="Comma 2 2 4 2 6" xfId="8270"/>
    <cellStyle name="Comma 2 2 4 2 7" xfId="8271"/>
    <cellStyle name="Comma 2 2 4 2 8" xfId="8272"/>
    <cellStyle name="Comma 2 2 4 2 9" xfId="8273"/>
    <cellStyle name="Comma 2 2 4 3" xfId="8274"/>
    <cellStyle name="Comma 2 2 4 3 2" xfId="8275"/>
    <cellStyle name="Comma 2 2 4 3 2 2" xfId="8276"/>
    <cellStyle name="Comma 2 2 4 3 2 2 2" xfId="8277"/>
    <cellStyle name="Comma 2 2 4 3 2 2 3" xfId="8278"/>
    <cellStyle name="Comma 2 2 4 3 2 3" xfId="8279"/>
    <cellStyle name="Comma 2 2 4 3 2 4" xfId="8280"/>
    <cellStyle name="Comma 2 2 4 3 2 5" xfId="8281"/>
    <cellStyle name="Comma 2 2 4 3 2 6" xfId="8282"/>
    <cellStyle name="Comma 2 2 4 3 3" xfId="8283"/>
    <cellStyle name="Comma 2 2 4 3 3 2" xfId="8284"/>
    <cellStyle name="Comma 2 2 4 3 3 2 2" xfId="8285"/>
    <cellStyle name="Comma 2 2 4 3 3 3" xfId="8286"/>
    <cellStyle name="Comma 2 2 4 3 3 4" xfId="8287"/>
    <cellStyle name="Comma 2 2 4 3 3 5" xfId="8288"/>
    <cellStyle name="Comma 2 2 4 3 4" xfId="8289"/>
    <cellStyle name="Comma 2 2 4 3 4 2" xfId="8290"/>
    <cellStyle name="Comma 2 2 4 3 4 3" xfId="8291"/>
    <cellStyle name="Comma 2 2 4 3 4 4" xfId="8292"/>
    <cellStyle name="Comma 2 2 4 3 5" xfId="8293"/>
    <cellStyle name="Comma 2 2 4 3 5 2" xfId="8294"/>
    <cellStyle name="Comma 2 2 4 3 6" xfId="8295"/>
    <cellStyle name="Comma 2 2 4 3 7" xfId="8296"/>
    <cellStyle name="Comma 2 2 4 3 8" xfId="8297"/>
    <cellStyle name="Comma 2 2 4 3 9" xfId="8298"/>
    <cellStyle name="Comma 2 2 4 4" xfId="8299"/>
    <cellStyle name="Comma 2 2 4 4 2" xfId="8300"/>
    <cellStyle name="Comma 2 2 4 4 2 2" xfId="8301"/>
    <cellStyle name="Comma 2 2 4 4 2 3" xfId="8302"/>
    <cellStyle name="Comma 2 2 4 4 3" xfId="8303"/>
    <cellStyle name="Comma 2 2 4 4 4" xfId="8304"/>
    <cellStyle name="Comma 2 2 4 4 5" xfId="8305"/>
    <cellStyle name="Comma 2 2 4 4 6" xfId="8306"/>
    <cellStyle name="Comma 2 2 4 5" xfId="8307"/>
    <cellStyle name="Comma 2 2 4 5 2" xfId="8308"/>
    <cellStyle name="Comma 2 2 4 5 2 2" xfId="8309"/>
    <cellStyle name="Comma 2 2 4 5 3" xfId="8310"/>
    <cellStyle name="Comma 2 2 4 5 4" xfId="8311"/>
    <cellStyle name="Comma 2 2 4 5 5" xfId="8312"/>
    <cellStyle name="Comma 2 2 4 6" xfId="8313"/>
    <cellStyle name="Comma 2 2 4 6 2" xfId="8314"/>
    <cellStyle name="Comma 2 2 4 6 3" xfId="8315"/>
    <cellStyle name="Comma 2 2 4 6 4" xfId="8316"/>
    <cellStyle name="Comma 2 2 4 7" xfId="8317"/>
    <cellStyle name="Comma 2 2 4 7 2" xfId="8318"/>
    <cellStyle name="Comma 2 2 4 8" xfId="8319"/>
    <cellStyle name="Comma 2 2 4 9" xfId="8320"/>
    <cellStyle name="Comma 2 2 40" xfId="8321"/>
    <cellStyle name="Comma 2 2 41" xfId="8322"/>
    <cellStyle name="Comma 2 2 42" xfId="8323"/>
    <cellStyle name="Comma 2 2 43" xfId="8324"/>
    <cellStyle name="Comma 2 2 44" xfId="8325"/>
    <cellStyle name="Comma 2 2 45" xfId="8326"/>
    <cellStyle name="Comma 2 2 46" xfId="8327"/>
    <cellStyle name="Comma 2 2 47" xfId="8328"/>
    <cellStyle name="Comma 2 2 48" xfId="8329"/>
    <cellStyle name="Comma 2 2 49" xfId="8330"/>
    <cellStyle name="Comma 2 2 5" xfId="8331"/>
    <cellStyle name="Comma 2 2 5 10" xfId="8332"/>
    <cellStyle name="Comma 2 2 5 11" xfId="8333"/>
    <cellStyle name="Comma 2 2 5 2" xfId="8334"/>
    <cellStyle name="Comma 2 2 5 2 2" xfId="8335"/>
    <cellStyle name="Comma 2 2 5 2 2 2" xfId="8336"/>
    <cellStyle name="Comma 2 2 5 2 2 2 2" xfId="8337"/>
    <cellStyle name="Comma 2 2 5 2 2 2 3" xfId="8338"/>
    <cellStyle name="Comma 2 2 5 2 2 3" xfId="8339"/>
    <cellStyle name="Comma 2 2 5 2 2 4" xfId="8340"/>
    <cellStyle name="Comma 2 2 5 2 2 5" xfId="8341"/>
    <cellStyle name="Comma 2 2 5 2 2 6" xfId="8342"/>
    <cellStyle name="Comma 2 2 5 2 3" xfId="8343"/>
    <cellStyle name="Comma 2 2 5 2 3 2" xfId="8344"/>
    <cellStyle name="Comma 2 2 5 2 3 2 2" xfId="8345"/>
    <cellStyle name="Comma 2 2 5 2 3 3" xfId="8346"/>
    <cellStyle name="Comma 2 2 5 2 3 4" xfId="8347"/>
    <cellStyle name="Comma 2 2 5 2 3 5" xfId="8348"/>
    <cellStyle name="Comma 2 2 5 2 4" xfId="8349"/>
    <cellStyle name="Comma 2 2 5 2 4 2" xfId="8350"/>
    <cellStyle name="Comma 2 2 5 2 4 3" xfId="8351"/>
    <cellStyle name="Comma 2 2 5 2 4 4" xfId="8352"/>
    <cellStyle name="Comma 2 2 5 2 5" xfId="8353"/>
    <cellStyle name="Comma 2 2 5 2 5 2" xfId="8354"/>
    <cellStyle name="Comma 2 2 5 2 6" xfId="8355"/>
    <cellStyle name="Comma 2 2 5 2 7" xfId="8356"/>
    <cellStyle name="Comma 2 2 5 2 8" xfId="8357"/>
    <cellStyle name="Comma 2 2 5 2 9" xfId="8358"/>
    <cellStyle name="Comma 2 2 5 3" xfId="8359"/>
    <cellStyle name="Comma 2 2 5 3 2" xfId="8360"/>
    <cellStyle name="Comma 2 2 5 3 2 2" xfId="8361"/>
    <cellStyle name="Comma 2 2 5 3 2 2 2" xfId="8362"/>
    <cellStyle name="Comma 2 2 5 3 2 2 3" xfId="8363"/>
    <cellStyle name="Comma 2 2 5 3 2 3" xfId="8364"/>
    <cellStyle name="Comma 2 2 5 3 2 4" xfId="8365"/>
    <cellStyle name="Comma 2 2 5 3 2 5" xfId="8366"/>
    <cellStyle name="Comma 2 2 5 3 2 6" xfId="8367"/>
    <cellStyle name="Comma 2 2 5 3 3" xfId="8368"/>
    <cellStyle name="Comma 2 2 5 3 3 2" xfId="8369"/>
    <cellStyle name="Comma 2 2 5 3 3 2 2" xfId="8370"/>
    <cellStyle name="Comma 2 2 5 3 3 3" xfId="8371"/>
    <cellStyle name="Comma 2 2 5 3 3 4" xfId="8372"/>
    <cellStyle name="Comma 2 2 5 3 3 5" xfId="8373"/>
    <cellStyle name="Comma 2 2 5 3 4" xfId="8374"/>
    <cellStyle name="Comma 2 2 5 3 4 2" xfId="8375"/>
    <cellStyle name="Comma 2 2 5 3 4 3" xfId="8376"/>
    <cellStyle name="Comma 2 2 5 3 4 4" xfId="8377"/>
    <cellStyle name="Comma 2 2 5 3 5" xfId="8378"/>
    <cellStyle name="Comma 2 2 5 3 5 2" xfId="8379"/>
    <cellStyle name="Comma 2 2 5 3 6" xfId="8380"/>
    <cellStyle name="Comma 2 2 5 3 7" xfId="8381"/>
    <cellStyle name="Comma 2 2 5 3 8" xfId="8382"/>
    <cellStyle name="Comma 2 2 5 3 9" xfId="8383"/>
    <cellStyle name="Comma 2 2 5 4" xfId="8384"/>
    <cellStyle name="Comma 2 2 5 4 2" xfId="8385"/>
    <cellStyle name="Comma 2 2 5 4 2 2" xfId="8386"/>
    <cellStyle name="Comma 2 2 5 4 2 3" xfId="8387"/>
    <cellStyle name="Comma 2 2 5 4 3" xfId="8388"/>
    <cellStyle name="Comma 2 2 5 4 4" xfId="8389"/>
    <cellStyle name="Comma 2 2 5 4 5" xfId="8390"/>
    <cellStyle name="Comma 2 2 5 4 6" xfId="8391"/>
    <cellStyle name="Comma 2 2 5 5" xfId="8392"/>
    <cellStyle name="Comma 2 2 5 5 2" xfId="8393"/>
    <cellStyle name="Comma 2 2 5 5 2 2" xfId="8394"/>
    <cellStyle name="Comma 2 2 5 5 3" xfId="8395"/>
    <cellStyle name="Comma 2 2 5 5 4" xfId="8396"/>
    <cellStyle name="Comma 2 2 5 5 5" xfId="8397"/>
    <cellStyle name="Comma 2 2 5 6" xfId="8398"/>
    <cellStyle name="Comma 2 2 5 6 2" xfId="8399"/>
    <cellStyle name="Comma 2 2 5 6 3" xfId="8400"/>
    <cellStyle name="Comma 2 2 5 6 4" xfId="8401"/>
    <cellStyle name="Comma 2 2 5 7" xfId="8402"/>
    <cellStyle name="Comma 2 2 5 7 2" xfId="8403"/>
    <cellStyle name="Comma 2 2 5 8" xfId="8404"/>
    <cellStyle name="Comma 2 2 5 9" xfId="8405"/>
    <cellStyle name="Comma 2 2 50" xfId="8406"/>
    <cellStyle name="Comma 2 2 51" xfId="8407"/>
    <cellStyle name="Comma 2 2 52" xfId="8408"/>
    <cellStyle name="Comma 2 2 53" xfId="8409"/>
    <cellStyle name="Comma 2 2 54" xfId="8410"/>
    <cellStyle name="Comma 2 2 55" xfId="8411"/>
    <cellStyle name="Comma 2 2 6" xfId="8412"/>
    <cellStyle name="Comma 2 2 6 10" xfId="8413"/>
    <cellStyle name="Comma 2 2 6 11" xfId="8414"/>
    <cellStyle name="Comma 2 2 6 2" xfId="8415"/>
    <cellStyle name="Comma 2 2 6 2 2" xfId="8416"/>
    <cellStyle name="Comma 2 2 6 2 2 2" xfId="8417"/>
    <cellStyle name="Comma 2 2 6 2 2 2 2" xfId="8418"/>
    <cellStyle name="Comma 2 2 6 2 2 2 3" xfId="8419"/>
    <cellStyle name="Comma 2 2 6 2 2 3" xfId="8420"/>
    <cellStyle name="Comma 2 2 6 2 2 4" xfId="8421"/>
    <cellStyle name="Comma 2 2 6 2 2 5" xfId="8422"/>
    <cellStyle name="Comma 2 2 6 2 2 6" xfId="8423"/>
    <cellStyle name="Comma 2 2 6 2 3" xfId="8424"/>
    <cellStyle name="Comma 2 2 6 2 3 2" xfId="8425"/>
    <cellStyle name="Comma 2 2 6 2 3 2 2" xfId="8426"/>
    <cellStyle name="Comma 2 2 6 2 3 3" xfId="8427"/>
    <cellStyle name="Comma 2 2 6 2 3 4" xfId="8428"/>
    <cellStyle name="Comma 2 2 6 2 3 5" xfId="8429"/>
    <cellStyle name="Comma 2 2 6 2 4" xfId="8430"/>
    <cellStyle name="Comma 2 2 6 2 4 2" xfId="8431"/>
    <cellStyle name="Comma 2 2 6 2 4 3" xfId="8432"/>
    <cellStyle name="Comma 2 2 6 2 4 4" xfId="8433"/>
    <cellStyle name="Comma 2 2 6 2 5" xfId="8434"/>
    <cellStyle name="Comma 2 2 6 2 5 2" xfId="8435"/>
    <cellStyle name="Comma 2 2 6 2 6" xfId="8436"/>
    <cellStyle name="Comma 2 2 6 2 7" xfId="8437"/>
    <cellStyle name="Comma 2 2 6 2 8" xfId="8438"/>
    <cellStyle name="Comma 2 2 6 2 9" xfId="8439"/>
    <cellStyle name="Comma 2 2 6 3" xfId="8440"/>
    <cellStyle name="Comma 2 2 6 3 2" xfId="8441"/>
    <cellStyle name="Comma 2 2 6 3 2 2" xfId="8442"/>
    <cellStyle name="Comma 2 2 6 3 2 2 2" xfId="8443"/>
    <cellStyle name="Comma 2 2 6 3 2 2 3" xfId="8444"/>
    <cellStyle name="Comma 2 2 6 3 2 3" xfId="8445"/>
    <cellStyle name="Comma 2 2 6 3 2 4" xfId="8446"/>
    <cellStyle name="Comma 2 2 6 3 2 5" xfId="8447"/>
    <cellStyle name="Comma 2 2 6 3 2 6" xfId="8448"/>
    <cellStyle name="Comma 2 2 6 3 3" xfId="8449"/>
    <cellStyle name="Comma 2 2 6 3 3 2" xfId="8450"/>
    <cellStyle name="Comma 2 2 6 3 3 2 2" xfId="8451"/>
    <cellStyle name="Comma 2 2 6 3 3 3" xfId="8452"/>
    <cellStyle name="Comma 2 2 6 3 3 4" xfId="8453"/>
    <cellStyle name="Comma 2 2 6 3 3 5" xfId="8454"/>
    <cellStyle name="Comma 2 2 6 3 4" xfId="8455"/>
    <cellStyle name="Comma 2 2 6 3 4 2" xfId="8456"/>
    <cellStyle name="Comma 2 2 6 3 4 3" xfId="8457"/>
    <cellStyle name="Comma 2 2 6 3 4 4" xfId="8458"/>
    <cellStyle name="Comma 2 2 6 3 5" xfId="8459"/>
    <cellStyle name="Comma 2 2 6 3 5 2" xfId="8460"/>
    <cellStyle name="Comma 2 2 6 3 6" xfId="8461"/>
    <cellStyle name="Comma 2 2 6 3 7" xfId="8462"/>
    <cellStyle name="Comma 2 2 6 3 8" xfId="8463"/>
    <cellStyle name="Comma 2 2 6 3 9" xfId="8464"/>
    <cellStyle name="Comma 2 2 6 4" xfId="8465"/>
    <cellStyle name="Comma 2 2 6 4 2" xfId="8466"/>
    <cellStyle name="Comma 2 2 6 4 2 2" xfId="8467"/>
    <cellStyle name="Comma 2 2 6 4 2 3" xfId="8468"/>
    <cellStyle name="Comma 2 2 6 4 3" xfId="8469"/>
    <cellStyle name="Comma 2 2 6 4 4" xfId="8470"/>
    <cellStyle name="Comma 2 2 6 4 5" xfId="8471"/>
    <cellStyle name="Comma 2 2 6 4 6" xfId="8472"/>
    <cellStyle name="Comma 2 2 6 5" xfId="8473"/>
    <cellStyle name="Comma 2 2 6 5 2" xfId="8474"/>
    <cellStyle name="Comma 2 2 6 5 2 2" xfId="8475"/>
    <cellStyle name="Comma 2 2 6 5 3" xfId="8476"/>
    <cellStyle name="Comma 2 2 6 5 4" xfId="8477"/>
    <cellStyle name="Comma 2 2 6 5 5" xfId="8478"/>
    <cellStyle name="Comma 2 2 6 6" xfId="8479"/>
    <cellStyle name="Comma 2 2 6 6 2" xfId="8480"/>
    <cellStyle name="Comma 2 2 6 6 3" xfId="8481"/>
    <cellStyle name="Comma 2 2 6 6 4" xfId="8482"/>
    <cellStyle name="Comma 2 2 6 7" xfId="8483"/>
    <cellStyle name="Comma 2 2 6 7 2" xfId="8484"/>
    <cellStyle name="Comma 2 2 6 8" xfId="8485"/>
    <cellStyle name="Comma 2 2 6 9" xfId="8486"/>
    <cellStyle name="Comma 2 2 7" xfId="8487"/>
    <cellStyle name="Comma 2 2 7 10" xfId="8488"/>
    <cellStyle name="Comma 2 2 7 11" xfId="8489"/>
    <cellStyle name="Comma 2 2 7 2" xfId="8490"/>
    <cellStyle name="Comma 2 2 7 2 2" xfId="8491"/>
    <cellStyle name="Comma 2 2 7 2 2 2" xfId="8492"/>
    <cellStyle name="Comma 2 2 7 2 2 2 2" xfId="8493"/>
    <cellStyle name="Comma 2 2 7 2 2 2 3" xfId="8494"/>
    <cellStyle name="Comma 2 2 7 2 2 3" xfId="8495"/>
    <cellStyle name="Comma 2 2 7 2 2 4" xfId="8496"/>
    <cellStyle name="Comma 2 2 7 2 2 5" xfId="8497"/>
    <cellStyle name="Comma 2 2 7 2 2 6" xfId="8498"/>
    <cellStyle name="Comma 2 2 7 2 3" xfId="8499"/>
    <cellStyle name="Comma 2 2 7 2 3 2" xfId="8500"/>
    <cellStyle name="Comma 2 2 7 2 3 2 2" xfId="8501"/>
    <cellStyle name="Comma 2 2 7 2 3 3" xfId="8502"/>
    <cellStyle name="Comma 2 2 7 2 3 4" xfId="8503"/>
    <cellStyle name="Comma 2 2 7 2 3 5" xfId="8504"/>
    <cellStyle name="Comma 2 2 7 2 4" xfId="8505"/>
    <cellStyle name="Comma 2 2 7 2 4 2" xfId="8506"/>
    <cellStyle name="Comma 2 2 7 2 4 3" xfId="8507"/>
    <cellStyle name="Comma 2 2 7 2 4 4" xfId="8508"/>
    <cellStyle name="Comma 2 2 7 2 5" xfId="8509"/>
    <cellStyle name="Comma 2 2 7 2 5 2" xfId="8510"/>
    <cellStyle name="Comma 2 2 7 2 6" xfId="8511"/>
    <cellStyle name="Comma 2 2 7 2 7" xfId="8512"/>
    <cellStyle name="Comma 2 2 7 2 8" xfId="8513"/>
    <cellStyle name="Comma 2 2 7 2 9" xfId="8514"/>
    <cellStyle name="Comma 2 2 7 3" xfId="8515"/>
    <cellStyle name="Comma 2 2 7 3 2" xfId="8516"/>
    <cellStyle name="Comma 2 2 7 3 2 2" xfId="8517"/>
    <cellStyle name="Comma 2 2 7 3 2 2 2" xfId="8518"/>
    <cellStyle name="Comma 2 2 7 3 2 2 3" xfId="8519"/>
    <cellStyle name="Comma 2 2 7 3 2 3" xfId="8520"/>
    <cellStyle name="Comma 2 2 7 3 2 4" xfId="8521"/>
    <cellStyle name="Comma 2 2 7 3 2 5" xfId="8522"/>
    <cellStyle name="Comma 2 2 7 3 2 6" xfId="8523"/>
    <cellStyle name="Comma 2 2 7 3 3" xfId="8524"/>
    <cellStyle name="Comma 2 2 7 3 3 2" xfId="8525"/>
    <cellStyle name="Comma 2 2 7 3 3 2 2" xfId="8526"/>
    <cellStyle name="Comma 2 2 7 3 3 3" xfId="8527"/>
    <cellStyle name="Comma 2 2 7 3 3 4" xfId="8528"/>
    <cellStyle name="Comma 2 2 7 3 3 5" xfId="8529"/>
    <cellStyle name="Comma 2 2 7 3 4" xfId="8530"/>
    <cellStyle name="Comma 2 2 7 3 4 2" xfId="8531"/>
    <cellStyle name="Comma 2 2 7 3 4 3" xfId="8532"/>
    <cellStyle name="Comma 2 2 7 3 4 4" xfId="8533"/>
    <cellStyle name="Comma 2 2 7 3 5" xfId="8534"/>
    <cellStyle name="Comma 2 2 7 3 5 2" xfId="8535"/>
    <cellStyle name="Comma 2 2 7 3 6" xfId="8536"/>
    <cellStyle name="Comma 2 2 7 3 7" xfId="8537"/>
    <cellStyle name="Comma 2 2 7 3 8" xfId="8538"/>
    <cellStyle name="Comma 2 2 7 3 9" xfId="8539"/>
    <cellStyle name="Comma 2 2 7 4" xfId="8540"/>
    <cellStyle name="Comma 2 2 7 4 2" xfId="8541"/>
    <cellStyle name="Comma 2 2 7 4 2 2" xfId="8542"/>
    <cellStyle name="Comma 2 2 7 4 2 3" xfId="8543"/>
    <cellStyle name="Comma 2 2 7 4 3" xfId="8544"/>
    <cellStyle name="Comma 2 2 7 4 4" xfId="8545"/>
    <cellStyle name="Comma 2 2 7 4 5" xfId="8546"/>
    <cellStyle name="Comma 2 2 7 4 6" xfId="8547"/>
    <cellStyle name="Comma 2 2 7 5" xfId="8548"/>
    <cellStyle name="Comma 2 2 7 5 2" xfId="8549"/>
    <cellStyle name="Comma 2 2 7 5 2 2" xfId="8550"/>
    <cellStyle name="Comma 2 2 7 5 3" xfId="8551"/>
    <cellStyle name="Comma 2 2 7 5 4" xfId="8552"/>
    <cellStyle name="Comma 2 2 7 5 5" xfId="8553"/>
    <cellStyle name="Comma 2 2 7 6" xfId="8554"/>
    <cellStyle name="Comma 2 2 7 6 2" xfId="8555"/>
    <cellStyle name="Comma 2 2 7 6 3" xfId="8556"/>
    <cellStyle name="Comma 2 2 7 6 4" xfId="8557"/>
    <cellStyle name="Comma 2 2 7 7" xfId="8558"/>
    <cellStyle name="Comma 2 2 7 7 2" xfId="8559"/>
    <cellStyle name="Comma 2 2 7 8" xfId="8560"/>
    <cellStyle name="Comma 2 2 7 9" xfId="8561"/>
    <cellStyle name="Comma 2 2 8" xfId="8562"/>
    <cellStyle name="Comma 2 2 8 10" xfId="8563"/>
    <cellStyle name="Comma 2 2 8 11" xfId="8564"/>
    <cellStyle name="Comma 2 2 8 2" xfId="8565"/>
    <cellStyle name="Comma 2 2 8 2 2" xfId="8566"/>
    <cellStyle name="Comma 2 2 8 2 2 2" xfId="8567"/>
    <cellStyle name="Comma 2 2 8 2 2 2 2" xfId="8568"/>
    <cellStyle name="Comma 2 2 8 2 2 2 3" xfId="8569"/>
    <cellStyle name="Comma 2 2 8 2 2 3" xfId="8570"/>
    <cellStyle name="Comma 2 2 8 2 2 4" xfId="8571"/>
    <cellStyle name="Comma 2 2 8 2 2 5" xfId="8572"/>
    <cellStyle name="Comma 2 2 8 2 2 6" xfId="8573"/>
    <cellStyle name="Comma 2 2 8 2 3" xfId="8574"/>
    <cellStyle name="Comma 2 2 8 2 3 2" xfId="8575"/>
    <cellStyle name="Comma 2 2 8 2 3 2 2" xfId="8576"/>
    <cellStyle name="Comma 2 2 8 2 3 3" xfId="8577"/>
    <cellStyle name="Comma 2 2 8 2 3 4" xfId="8578"/>
    <cellStyle name="Comma 2 2 8 2 3 5" xfId="8579"/>
    <cellStyle name="Comma 2 2 8 2 4" xfId="8580"/>
    <cellStyle name="Comma 2 2 8 2 4 2" xfId="8581"/>
    <cellStyle name="Comma 2 2 8 2 4 3" xfId="8582"/>
    <cellStyle name="Comma 2 2 8 2 4 4" xfId="8583"/>
    <cellStyle name="Comma 2 2 8 2 5" xfId="8584"/>
    <cellStyle name="Comma 2 2 8 2 5 2" xfId="8585"/>
    <cellStyle name="Comma 2 2 8 2 6" xfId="8586"/>
    <cellStyle name="Comma 2 2 8 2 7" xfId="8587"/>
    <cellStyle name="Comma 2 2 8 2 8" xfId="8588"/>
    <cellStyle name="Comma 2 2 8 2 9" xfId="8589"/>
    <cellStyle name="Comma 2 2 8 3" xfId="8590"/>
    <cellStyle name="Comma 2 2 8 3 2" xfId="8591"/>
    <cellStyle name="Comma 2 2 8 3 2 2" xfId="8592"/>
    <cellStyle name="Comma 2 2 8 3 2 2 2" xfId="8593"/>
    <cellStyle name="Comma 2 2 8 3 2 2 3" xfId="8594"/>
    <cellStyle name="Comma 2 2 8 3 2 3" xfId="8595"/>
    <cellStyle name="Comma 2 2 8 3 2 4" xfId="8596"/>
    <cellStyle name="Comma 2 2 8 3 2 5" xfId="8597"/>
    <cellStyle name="Comma 2 2 8 3 2 6" xfId="8598"/>
    <cellStyle name="Comma 2 2 8 3 3" xfId="8599"/>
    <cellStyle name="Comma 2 2 8 3 3 2" xfId="8600"/>
    <cellStyle name="Comma 2 2 8 3 3 2 2" xfId="8601"/>
    <cellStyle name="Comma 2 2 8 3 3 3" xfId="8602"/>
    <cellStyle name="Comma 2 2 8 3 3 4" xfId="8603"/>
    <cellStyle name="Comma 2 2 8 3 3 5" xfId="8604"/>
    <cellStyle name="Comma 2 2 8 3 4" xfId="8605"/>
    <cellStyle name="Comma 2 2 8 3 4 2" xfId="8606"/>
    <cellStyle name="Comma 2 2 8 3 4 3" xfId="8607"/>
    <cellStyle name="Comma 2 2 8 3 4 4" xfId="8608"/>
    <cellStyle name="Comma 2 2 8 3 5" xfId="8609"/>
    <cellStyle name="Comma 2 2 8 3 5 2" xfId="8610"/>
    <cellStyle name="Comma 2 2 8 3 6" xfId="8611"/>
    <cellStyle name="Comma 2 2 8 3 7" xfId="8612"/>
    <cellStyle name="Comma 2 2 8 3 8" xfId="8613"/>
    <cellStyle name="Comma 2 2 8 3 9" xfId="8614"/>
    <cellStyle name="Comma 2 2 8 4" xfId="8615"/>
    <cellStyle name="Comma 2 2 8 4 2" xfId="8616"/>
    <cellStyle name="Comma 2 2 8 4 2 2" xfId="8617"/>
    <cellStyle name="Comma 2 2 8 4 2 3" xfId="8618"/>
    <cellStyle name="Comma 2 2 8 4 3" xfId="8619"/>
    <cellStyle name="Comma 2 2 8 4 4" xfId="8620"/>
    <cellStyle name="Comma 2 2 8 4 5" xfId="8621"/>
    <cellStyle name="Comma 2 2 8 4 6" xfId="8622"/>
    <cellStyle name="Comma 2 2 8 5" xfId="8623"/>
    <cellStyle name="Comma 2 2 8 5 2" xfId="8624"/>
    <cellStyle name="Comma 2 2 8 5 2 2" xfId="8625"/>
    <cellStyle name="Comma 2 2 8 5 3" xfId="8626"/>
    <cellStyle name="Comma 2 2 8 5 4" xfId="8627"/>
    <cellStyle name="Comma 2 2 8 5 5" xfId="8628"/>
    <cellStyle name="Comma 2 2 8 6" xfId="8629"/>
    <cellStyle name="Comma 2 2 8 6 2" xfId="8630"/>
    <cellStyle name="Comma 2 2 8 6 3" xfId="8631"/>
    <cellStyle name="Comma 2 2 8 6 4" xfId="8632"/>
    <cellStyle name="Comma 2 2 8 7" xfId="8633"/>
    <cellStyle name="Comma 2 2 8 7 2" xfId="8634"/>
    <cellStyle name="Comma 2 2 8 8" xfId="8635"/>
    <cellStyle name="Comma 2 2 8 9" xfId="8636"/>
    <cellStyle name="Comma 2 2 9" xfId="8637"/>
    <cellStyle name="Comma 2 2 9 10" xfId="8638"/>
    <cellStyle name="Comma 2 2 9 11" xfId="8639"/>
    <cellStyle name="Comma 2 2 9 2" xfId="8640"/>
    <cellStyle name="Comma 2 2 9 2 2" xfId="8641"/>
    <cellStyle name="Comma 2 2 9 2 2 2" xfId="8642"/>
    <cellStyle name="Comma 2 2 9 2 2 2 2" xfId="8643"/>
    <cellStyle name="Comma 2 2 9 2 2 2 3" xfId="8644"/>
    <cellStyle name="Comma 2 2 9 2 2 3" xfId="8645"/>
    <cellStyle name="Comma 2 2 9 2 2 4" xfId="8646"/>
    <cellStyle name="Comma 2 2 9 2 2 5" xfId="8647"/>
    <cellStyle name="Comma 2 2 9 2 2 6" xfId="8648"/>
    <cellStyle name="Comma 2 2 9 2 3" xfId="8649"/>
    <cellStyle name="Comma 2 2 9 2 3 2" xfId="8650"/>
    <cellStyle name="Comma 2 2 9 2 3 2 2" xfId="8651"/>
    <cellStyle name="Comma 2 2 9 2 3 3" xfId="8652"/>
    <cellStyle name="Comma 2 2 9 2 3 4" xfId="8653"/>
    <cellStyle name="Comma 2 2 9 2 3 5" xfId="8654"/>
    <cellStyle name="Comma 2 2 9 2 4" xfId="8655"/>
    <cellStyle name="Comma 2 2 9 2 4 2" xfId="8656"/>
    <cellStyle name="Comma 2 2 9 2 4 3" xfId="8657"/>
    <cellStyle name="Comma 2 2 9 2 4 4" xfId="8658"/>
    <cellStyle name="Comma 2 2 9 2 5" xfId="8659"/>
    <cellStyle name="Comma 2 2 9 2 5 2" xfId="8660"/>
    <cellStyle name="Comma 2 2 9 2 6" xfId="8661"/>
    <cellStyle name="Comma 2 2 9 2 7" xfId="8662"/>
    <cellStyle name="Comma 2 2 9 2 8" xfId="8663"/>
    <cellStyle name="Comma 2 2 9 2 9" xfId="8664"/>
    <cellStyle name="Comma 2 2 9 3" xfId="8665"/>
    <cellStyle name="Comma 2 2 9 3 2" xfId="8666"/>
    <cellStyle name="Comma 2 2 9 3 2 2" xfId="8667"/>
    <cellStyle name="Comma 2 2 9 3 2 2 2" xfId="8668"/>
    <cellStyle name="Comma 2 2 9 3 2 2 3" xfId="8669"/>
    <cellStyle name="Comma 2 2 9 3 2 3" xfId="8670"/>
    <cellStyle name="Comma 2 2 9 3 2 4" xfId="8671"/>
    <cellStyle name="Comma 2 2 9 3 2 5" xfId="8672"/>
    <cellStyle name="Comma 2 2 9 3 2 6" xfId="8673"/>
    <cellStyle name="Comma 2 2 9 3 3" xfId="8674"/>
    <cellStyle name="Comma 2 2 9 3 3 2" xfId="8675"/>
    <cellStyle name="Comma 2 2 9 3 3 2 2" xfId="8676"/>
    <cellStyle name="Comma 2 2 9 3 3 3" xfId="8677"/>
    <cellStyle name="Comma 2 2 9 3 3 4" xfId="8678"/>
    <cellStyle name="Comma 2 2 9 3 3 5" xfId="8679"/>
    <cellStyle name="Comma 2 2 9 3 4" xfId="8680"/>
    <cellStyle name="Comma 2 2 9 3 4 2" xfId="8681"/>
    <cellStyle name="Comma 2 2 9 3 4 3" xfId="8682"/>
    <cellStyle name="Comma 2 2 9 3 4 4" xfId="8683"/>
    <cellStyle name="Comma 2 2 9 3 5" xfId="8684"/>
    <cellStyle name="Comma 2 2 9 3 5 2" xfId="8685"/>
    <cellStyle name="Comma 2 2 9 3 6" xfId="8686"/>
    <cellStyle name="Comma 2 2 9 3 7" xfId="8687"/>
    <cellStyle name="Comma 2 2 9 3 8" xfId="8688"/>
    <cellStyle name="Comma 2 2 9 3 9" xfId="8689"/>
    <cellStyle name="Comma 2 2 9 4" xfId="8690"/>
    <cellStyle name="Comma 2 2 9 4 2" xfId="8691"/>
    <cellStyle name="Comma 2 2 9 4 2 2" xfId="8692"/>
    <cellStyle name="Comma 2 2 9 4 2 3" xfId="8693"/>
    <cellStyle name="Comma 2 2 9 4 3" xfId="8694"/>
    <cellStyle name="Comma 2 2 9 4 4" xfId="8695"/>
    <cellStyle name="Comma 2 2 9 4 5" xfId="8696"/>
    <cellStyle name="Comma 2 2 9 4 6" xfId="8697"/>
    <cellStyle name="Comma 2 2 9 5" xfId="8698"/>
    <cellStyle name="Comma 2 2 9 5 2" xfId="8699"/>
    <cellStyle name="Comma 2 2 9 5 2 2" xfId="8700"/>
    <cellStyle name="Comma 2 2 9 5 3" xfId="8701"/>
    <cellStyle name="Comma 2 2 9 5 4" xfId="8702"/>
    <cellStyle name="Comma 2 2 9 5 5" xfId="8703"/>
    <cellStyle name="Comma 2 2 9 6" xfId="8704"/>
    <cellStyle name="Comma 2 2 9 6 2" xfId="8705"/>
    <cellStyle name="Comma 2 2 9 6 3" xfId="8706"/>
    <cellStyle name="Comma 2 2 9 6 4" xfId="8707"/>
    <cellStyle name="Comma 2 2 9 7" xfId="8708"/>
    <cellStyle name="Comma 2 2 9 7 2" xfId="8709"/>
    <cellStyle name="Comma 2 2 9 8" xfId="8710"/>
    <cellStyle name="Comma 2 2 9 9" xfId="8711"/>
    <cellStyle name="Comma 2 20" xfId="8712"/>
    <cellStyle name="Comma 2 20 10" xfId="8713"/>
    <cellStyle name="Comma 2 20 2" xfId="8714"/>
    <cellStyle name="Comma 2 20 2 2" xfId="8715"/>
    <cellStyle name="Comma 2 20 2 2 2" xfId="8716"/>
    <cellStyle name="Comma 2 20 2 2 3" xfId="8717"/>
    <cellStyle name="Comma 2 20 2 3" xfId="8718"/>
    <cellStyle name="Comma 2 20 2 4" xfId="8719"/>
    <cellStyle name="Comma 2 20 2 5" xfId="8720"/>
    <cellStyle name="Comma 2 20 2 6" xfId="8721"/>
    <cellStyle name="Comma 2 20 3" xfId="8722"/>
    <cellStyle name="Comma 2 20 3 2" xfId="8723"/>
    <cellStyle name="Comma 2 20 3 2 2" xfId="8724"/>
    <cellStyle name="Comma 2 20 3 2 3" xfId="8725"/>
    <cellStyle name="Comma 2 20 3 3" xfId="8726"/>
    <cellStyle name="Comma 2 20 3 4" xfId="8727"/>
    <cellStyle name="Comma 2 20 3 5" xfId="8728"/>
    <cellStyle name="Comma 2 20 3 6" xfId="8729"/>
    <cellStyle name="Comma 2 20 4" xfId="8730"/>
    <cellStyle name="Comma 2 20 4 2" xfId="8731"/>
    <cellStyle name="Comma 2 20 4 2 2" xfId="8732"/>
    <cellStyle name="Comma 2 20 4 3" xfId="8733"/>
    <cellStyle name="Comma 2 20 4 4" xfId="8734"/>
    <cellStyle name="Comma 2 20 4 5" xfId="8735"/>
    <cellStyle name="Comma 2 20 4 6" xfId="8736"/>
    <cellStyle name="Comma 2 20 5" xfId="8737"/>
    <cellStyle name="Comma 2 20 5 2" xfId="8738"/>
    <cellStyle name="Comma 2 20 5 3" xfId="8739"/>
    <cellStyle name="Comma 2 20 5 4" xfId="8740"/>
    <cellStyle name="Comma 2 20 5 5" xfId="8741"/>
    <cellStyle name="Comma 2 20 6" xfId="8742"/>
    <cellStyle name="Comma 2 20 6 2" xfId="8743"/>
    <cellStyle name="Comma 2 20 6 3" xfId="8744"/>
    <cellStyle name="Comma 2 20 7" xfId="8745"/>
    <cellStyle name="Comma 2 20 7 2" xfId="8746"/>
    <cellStyle name="Comma 2 20 8" xfId="8747"/>
    <cellStyle name="Comma 2 20 9" xfId="8748"/>
    <cellStyle name="Comma 2 21" xfId="8749"/>
    <cellStyle name="Comma 2 21 10" xfId="8750"/>
    <cellStyle name="Comma 2 21 2" xfId="8751"/>
    <cellStyle name="Comma 2 21 2 2" xfId="8752"/>
    <cellStyle name="Comma 2 21 2 2 2" xfId="8753"/>
    <cellStyle name="Comma 2 21 2 2 3" xfId="8754"/>
    <cellStyle name="Comma 2 21 2 3" xfId="8755"/>
    <cellStyle name="Comma 2 21 2 4" xfId="8756"/>
    <cellStyle name="Comma 2 21 2 5" xfId="8757"/>
    <cellStyle name="Comma 2 21 2 6" xfId="8758"/>
    <cellStyle name="Comma 2 21 3" xfId="8759"/>
    <cellStyle name="Comma 2 21 3 2" xfId="8760"/>
    <cellStyle name="Comma 2 21 3 2 2" xfId="8761"/>
    <cellStyle name="Comma 2 21 3 2 3" xfId="8762"/>
    <cellStyle name="Comma 2 21 3 3" xfId="8763"/>
    <cellStyle name="Comma 2 21 3 4" xfId="8764"/>
    <cellStyle name="Comma 2 21 3 5" xfId="8765"/>
    <cellStyle name="Comma 2 21 3 6" xfId="8766"/>
    <cellStyle name="Comma 2 21 4" xfId="8767"/>
    <cellStyle name="Comma 2 21 4 2" xfId="8768"/>
    <cellStyle name="Comma 2 21 4 2 2" xfId="8769"/>
    <cellStyle name="Comma 2 21 4 3" xfId="8770"/>
    <cellStyle name="Comma 2 21 4 4" xfId="8771"/>
    <cellStyle name="Comma 2 21 4 5" xfId="8772"/>
    <cellStyle name="Comma 2 21 4 6" xfId="8773"/>
    <cellStyle name="Comma 2 21 5" xfId="8774"/>
    <cellStyle name="Comma 2 21 5 2" xfId="8775"/>
    <cellStyle name="Comma 2 21 5 3" xfId="8776"/>
    <cellStyle name="Comma 2 21 5 4" xfId="8777"/>
    <cellStyle name="Comma 2 21 5 5" xfId="8778"/>
    <cellStyle name="Comma 2 21 6" xfId="8779"/>
    <cellStyle name="Comma 2 21 6 2" xfId="8780"/>
    <cellStyle name="Comma 2 21 6 3" xfId="8781"/>
    <cellStyle name="Comma 2 21 7" xfId="8782"/>
    <cellStyle name="Comma 2 21 7 2" xfId="8783"/>
    <cellStyle name="Comma 2 21 8" xfId="8784"/>
    <cellStyle name="Comma 2 21 9" xfId="8785"/>
    <cellStyle name="Comma 2 22" xfId="8786"/>
    <cellStyle name="Comma 2 22 10" xfId="8787"/>
    <cellStyle name="Comma 2 22 2" xfId="8788"/>
    <cellStyle name="Comma 2 22 2 2" xfId="8789"/>
    <cellStyle name="Comma 2 22 2 2 2" xfId="8790"/>
    <cellStyle name="Comma 2 22 2 2 3" xfId="8791"/>
    <cellStyle name="Comma 2 22 2 3" xfId="8792"/>
    <cellStyle name="Comma 2 22 2 4" xfId="8793"/>
    <cellStyle name="Comma 2 22 2 5" xfId="8794"/>
    <cellStyle name="Comma 2 22 2 6" xfId="8795"/>
    <cellStyle name="Comma 2 22 3" xfId="8796"/>
    <cellStyle name="Comma 2 22 3 2" xfId="8797"/>
    <cellStyle name="Comma 2 22 3 2 2" xfId="8798"/>
    <cellStyle name="Comma 2 22 3 2 3" xfId="8799"/>
    <cellStyle name="Comma 2 22 3 3" xfId="8800"/>
    <cellStyle name="Comma 2 22 3 4" xfId="8801"/>
    <cellStyle name="Comma 2 22 3 5" xfId="8802"/>
    <cellStyle name="Comma 2 22 3 6" xfId="8803"/>
    <cellStyle name="Comma 2 22 4" xfId="8804"/>
    <cellStyle name="Comma 2 22 4 2" xfId="8805"/>
    <cellStyle name="Comma 2 22 4 2 2" xfId="8806"/>
    <cellStyle name="Comma 2 22 4 3" xfId="8807"/>
    <cellStyle name="Comma 2 22 4 4" xfId="8808"/>
    <cellStyle name="Comma 2 22 4 5" xfId="8809"/>
    <cellStyle name="Comma 2 22 4 6" xfId="8810"/>
    <cellStyle name="Comma 2 22 5" xfId="8811"/>
    <cellStyle name="Comma 2 22 5 2" xfId="8812"/>
    <cellStyle name="Comma 2 22 5 3" xfId="8813"/>
    <cellStyle name="Comma 2 22 5 4" xfId="8814"/>
    <cellStyle name="Comma 2 22 5 5" xfId="8815"/>
    <cellStyle name="Comma 2 22 6" xfId="8816"/>
    <cellStyle name="Comma 2 22 6 2" xfId="8817"/>
    <cellStyle name="Comma 2 22 6 3" xfId="8818"/>
    <cellStyle name="Comma 2 22 7" xfId="8819"/>
    <cellStyle name="Comma 2 22 7 2" xfId="8820"/>
    <cellStyle name="Comma 2 22 8" xfId="8821"/>
    <cellStyle name="Comma 2 22 9" xfId="8822"/>
    <cellStyle name="Comma 2 23" xfId="8823"/>
    <cellStyle name="Comma 2 23 10" xfId="8824"/>
    <cellStyle name="Comma 2 23 2" xfId="8825"/>
    <cellStyle name="Comma 2 23 2 2" xfId="8826"/>
    <cellStyle name="Comma 2 23 2 2 2" xfId="8827"/>
    <cellStyle name="Comma 2 23 2 2 3" xfId="8828"/>
    <cellStyle name="Comma 2 23 2 3" xfId="8829"/>
    <cellStyle name="Comma 2 23 2 4" xfId="8830"/>
    <cellStyle name="Comma 2 23 2 5" xfId="8831"/>
    <cellStyle name="Comma 2 23 2 6" xfId="8832"/>
    <cellStyle name="Comma 2 23 3" xfId="8833"/>
    <cellStyle name="Comma 2 23 3 2" xfId="8834"/>
    <cellStyle name="Comma 2 23 3 2 2" xfId="8835"/>
    <cellStyle name="Comma 2 23 3 2 3" xfId="8836"/>
    <cellStyle name="Comma 2 23 3 3" xfId="8837"/>
    <cellStyle name="Comma 2 23 3 4" xfId="8838"/>
    <cellStyle name="Comma 2 23 3 5" xfId="8839"/>
    <cellStyle name="Comma 2 23 3 6" xfId="8840"/>
    <cellStyle name="Comma 2 23 4" xfId="8841"/>
    <cellStyle name="Comma 2 23 4 2" xfId="8842"/>
    <cellStyle name="Comma 2 23 4 2 2" xfId="8843"/>
    <cellStyle name="Comma 2 23 4 3" xfId="8844"/>
    <cellStyle name="Comma 2 23 4 4" xfId="8845"/>
    <cellStyle name="Comma 2 23 4 5" xfId="8846"/>
    <cellStyle name="Comma 2 23 4 6" xfId="8847"/>
    <cellStyle name="Comma 2 23 5" xfId="8848"/>
    <cellStyle name="Comma 2 23 5 2" xfId="8849"/>
    <cellStyle name="Comma 2 23 5 3" xfId="8850"/>
    <cellStyle name="Comma 2 23 5 4" xfId="8851"/>
    <cellStyle name="Comma 2 23 5 5" xfId="8852"/>
    <cellStyle name="Comma 2 23 6" xfId="8853"/>
    <cellStyle name="Comma 2 23 6 2" xfId="8854"/>
    <cellStyle name="Comma 2 23 6 3" xfId="8855"/>
    <cellStyle name="Comma 2 23 7" xfId="8856"/>
    <cellStyle name="Comma 2 23 7 2" xfId="8857"/>
    <cellStyle name="Comma 2 23 8" xfId="8858"/>
    <cellStyle name="Comma 2 23 9" xfId="8859"/>
    <cellStyle name="Comma 2 24" xfId="8860"/>
    <cellStyle name="Comma 2 24 10" xfId="8861"/>
    <cellStyle name="Comma 2 24 2" xfId="8862"/>
    <cellStyle name="Comma 2 24 2 2" xfId="8863"/>
    <cellStyle name="Comma 2 24 2 2 2" xfId="8864"/>
    <cellStyle name="Comma 2 24 2 2 3" xfId="8865"/>
    <cellStyle name="Comma 2 24 2 3" xfId="8866"/>
    <cellStyle name="Comma 2 24 2 4" xfId="8867"/>
    <cellStyle name="Comma 2 24 2 5" xfId="8868"/>
    <cellStyle name="Comma 2 24 2 6" xfId="8869"/>
    <cellStyle name="Comma 2 24 3" xfId="8870"/>
    <cellStyle name="Comma 2 24 3 2" xfId="8871"/>
    <cellStyle name="Comma 2 24 3 2 2" xfId="8872"/>
    <cellStyle name="Comma 2 24 3 2 3" xfId="8873"/>
    <cellStyle name="Comma 2 24 3 3" xfId="8874"/>
    <cellStyle name="Comma 2 24 3 4" xfId="8875"/>
    <cellStyle name="Comma 2 24 3 5" xfId="8876"/>
    <cellStyle name="Comma 2 24 3 6" xfId="8877"/>
    <cellStyle name="Comma 2 24 4" xfId="8878"/>
    <cellStyle name="Comma 2 24 4 2" xfId="8879"/>
    <cellStyle name="Comma 2 24 4 2 2" xfId="8880"/>
    <cellStyle name="Comma 2 24 4 3" xfId="8881"/>
    <cellStyle name="Comma 2 24 4 4" xfId="8882"/>
    <cellStyle name="Comma 2 24 4 5" xfId="8883"/>
    <cellStyle name="Comma 2 24 4 6" xfId="8884"/>
    <cellStyle name="Comma 2 24 5" xfId="8885"/>
    <cellStyle name="Comma 2 24 5 2" xfId="8886"/>
    <cellStyle name="Comma 2 24 5 3" xfId="8887"/>
    <cellStyle name="Comma 2 24 5 4" xfId="8888"/>
    <cellStyle name="Comma 2 24 5 5" xfId="8889"/>
    <cellStyle name="Comma 2 24 6" xfId="8890"/>
    <cellStyle name="Comma 2 24 6 2" xfId="8891"/>
    <cellStyle name="Comma 2 24 6 3" xfId="8892"/>
    <cellStyle name="Comma 2 24 7" xfId="8893"/>
    <cellStyle name="Comma 2 24 7 2" xfId="8894"/>
    <cellStyle name="Comma 2 24 8" xfId="8895"/>
    <cellStyle name="Comma 2 24 9" xfId="8896"/>
    <cellStyle name="Comma 2 25" xfId="8897"/>
    <cellStyle name="Comma 2 25 10" xfId="8898"/>
    <cellStyle name="Comma 2 25 2" xfId="8899"/>
    <cellStyle name="Comma 2 25 2 2" xfId="8900"/>
    <cellStyle name="Comma 2 25 2 2 2" xfId="8901"/>
    <cellStyle name="Comma 2 25 2 2 3" xfId="8902"/>
    <cellStyle name="Comma 2 25 2 3" xfId="8903"/>
    <cellStyle name="Comma 2 25 2 4" xfId="8904"/>
    <cellStyle name="Comma 2 25 2 5" xfId="8905"/>
    <cellStyle name="Comma 2 25 2 6" xfId="8906"/>
    <cellStyle name="Comma 2 25 3" xfId="8907"/>
    <cellStyle name="Comma 2 25 3 2" xfId="8908"/>
    <cellStyle name="Comma 2 25 3 2 2" xfId="8909"/>
    <cellStyle name="Comma 2 25 3 2 3" xfId="8910"/>
    <cellStyle name="Comma 2 25 3 3" xfId="8911"/>
    <cellStyle name="Comma 2 25 3 4" xfId="8912"/>
    <cellStyle name="Comma 2 25 3 5" xfId="8913"/>
    <cellStyle name="Comma 2 25 3 6" xfId="8914"/>
    <cellStyle name="Comma 2 25 4" xfId="8915"/>
    <cellStyle name="Comma 2 25 4 2" xfId="8916"/>
    <cellStyle name="Comma 2 25 4 2 2" xfId="8917"/>
    <cellStyle name="Comma 2 25 4 3" xfId="8918"/>
    <cellStyle name="Comma 2 25 4 4" xfId="8919"/>
    <cellStyle name="Comma 2 25 4 5" xfId="8920"/>
    <cellStyle name="Comma 2 25 4 6" xfId="8921"/>
    <cellStyle name="Comma 2 25 5" xfId="8922"/>
    <cellStyle name="Comma 2 25 5 2" xfId="8923"/>
    <cellStyle name="Comma 2 25 5 3" xfId="8924"/>
    <cellStyle name="Comma 2 25 5 4" xfId="8925"/>
    <cellStyle name="Comma 2 25 5 5" xfId="8926"/>
    <cellStyle name="Comma 2 25 6" xfId="8927"/>
    <cellStyle name="Comma 2 25 6 2" xfId="8928"/>
    <cellStyle name="Comma 2 25 6 3" xfId="8929"/>
    <cellStyle name="Comma 2 25 7" xfId="8930"/>
    <cellStyle name="Comma 2 25 7 2" xfId="8931"/>
    <cellStyle name="Comma 2 25 8" xfId="8932"/>
    <cellStyle name="Comma 2 25 9" xfId="8933"/>
    <cellStyle name="Comma 2 26" xfId="8934"/>
    <cellStyle name="Comma 2 26 10" xfId="8935"/>
    <cellStyle name="Comma 2 26 2" xfId="8936"/>
    <cellStyle name="Comma 2 26 2 2" xfId="8937"/>
    <cellStyle name="Comma 2 26 2 2 2" xfId="8938"/>
    <cellStyle name="Comma 2 26 2 2 3" xfId="8939"/>
    <cellStyle name="Comma 2 26 2 3" xfId="8940"/>
    <cellStyle name="Comma 2 26 2 4" xfId="8941"/>
    <cellStyle name="Comma 2 26 2 5" xfId="8942"/>
    <cellStyle name="Comma 2 26 2 6" xfId="8943"/>
    <cellStyle name="Comma 2 26 3" xfId="8944"/>
    <cellStyle name="Comma 2 26 3 2" xfId="8945"/>
    <cellStyle name="Comma 2 26 3 2 2" xfId="8946"/>
    <cellStyle name="Comma 2 26 3 2 3" xfId="8947"/>
    <cellStyle name="Comma 2 26 3 3" xfId="8948"/>
    <cellStyle name="Comma 2 26 3 4" xfId="8949"/>
    <cellStyle name="Comma 2 26 3 5" xfId="8950"/>
    <cellStyle name="Comma 2 26 3 6" xfId="8951"/>
    <cellStyle name="Comma 2 26 4" xfId="8952"/>
    <cellStyle name="Comma 2 26 4 2" xfId="8953"/>
    <cellStyle name="Comma 2 26 4 2 2" xfId="8954"/>
    <cellStyle name="Comma 2 26 4 3" xfId="8955"/>
    <cellStyle name="Comma 2 26 4 4" xfId="8956"/>
    <cellStyle name="Comma 2 26 4 5" xfId="8957"/>
    <cellStyle name="Comma 2 26 4 6" xfId="8958"/>
    <cellStyle name="Comma 2 26 5" xfId="8959"/>
    <cellStyle name="Comma 2 26 5 2" xfId="8960"/>
    <cellStyle name="Comma 2 26 5 3" xfId="8961"/>
    <cellStyle name="Comma 2 26 5 4" xfId="8962"/>
    <cellStyle name="Comma 2 26 5 5" xfId="8963"/>
    <cellStyle name="Comma 2 26 6" xfId="8964"/>
    <cellStyle name="Comma 2 26 6 2" xfId="8965"/>
    <cellStyle name="Comma 2 26 6 3" xfId="8966"/>
    <cellStyle name="Comma 2 26 7" xfId="8967"/>
    <cellStyle name="Comma 2 26 7 2" xfId="8968"/>
    <cellStyle name="Comma 2 26 8" xfId="8969"/>
    <cellStyle name="Comma 2 26 9" xfId="8970"/>
    <cellStyle name="Comma 2 27" xfId="8971"/>
    <cellStyle name="Comma 2 27 10" xfId="8972"/>
    <cellStyle name="Comma 2 27 2" xfId="8973"/>
    <cellStyle name="Comma 2 27 2 2" xfId="8974"/>
    <cellStyle name="Comma 2 27 2 2 2" xfId="8975"/>
    <cellStyle name="Comma 2 27 2 2 3" xfId="8976"/>
    <cellStyle name="Comma 2 27 2 3" xfId="8977"/>
    <cellStyle name="Comma 2 27 2 4" xfId="8978"/>
    <cellStyle name="Comma 2 27 2 5" xfId="8979"/>
    <cellStyle name="Comma 2 27 2 6" xfId="8980"/>
    <cellStyle name="Comma 2 27 3" xfId="8981"/>
    <cellStyle name="Comma 2 27 3 2" xfId="8982"/>
    <cellStyle name="Comma 2 27 3 2 2" xfId="8983"/>
    <cellStyle name="Comma 2 27 3 2 3" xfId="8984"/>
    <cellStyle name="Comma 2 27 3 3" xfId="8985"/>
    <cellStyle name="Comma 2 27 3 4" xfId="8986"/>
    <cellStyle name="Comma 2 27 3 5" xfId="8987"/>
    <cellStyle name="Comma 2 27 3 6" xfId="8988"/>
    <cellStyle name="Comma 2 27 4" xfId="8989"/>
    <cellStyle name="Comma 2 27 4 2" xfId="8990"/>
    <cellStyle name="Comma 2 27 4 2 2" xfId="8991"/>
    <cellStyle name="Comma 2 27 4 3" xfId="8992"/>
    <cellStyle name="Comma 2 27 4 4" xfId="8993"/>
    <cellStyle name="Comma 2 27 4 5" xfId="8994"/>
    <cellStyle name="Comma 2 27 4 6" xfId="8995"/>
    <cellStyle name="Comma 2 27 5" xfId="8996"/>
    <cellStyle name="Comma 2 27 5 2" xfId="8997"/>
    <cellStyle name="Comma 2 27 5 3" xfId="8998"/>
    <cellStyle name="Comma 2 27 5 4" xfId="8999"/>
    <cellStyle name="Comma 2 27 5 5" xfId="9000"/>
    <cellStyle name="Comma 2 27 6" xfId="9001"/>
    <cellStyle name="Comma 2 27 6 2" xfId="9002"/>
    <cellStyle name="Comma 2 27 6 3" xfId="9003"/>
    <cellStyle name="Comma 2 27 7" xfId="9004"/>
    <cellStyle name="Comma 2 27 7 2" xfId="9005"/>
    <cellStyle name="Comma 2 27 8" xfId="9006"/>
    <cellStyle name="Comma 2 27 9" xfId="9007"/>
    <cellStyle name="Comma 2 28" xfId="9008"/>
    <cellStyle name="Comma 2 28 10" xfId="9009"/>
    <cellStyle name="Comma 2 28 2" xfId="9010"/>
    <cellStyle name="Comma 2 28 2 2" xfId="9011"/>
    <cellStyle name="Comma 2 28 2 2 2" xfId="9012"/>
    <cellStyle name="Comma 2 28 2 2 3" xfId="9013"/>
    <cellStyle name="Comma 2 28 2 3" xfId="9014"/>
    <cellStyle name="Comma 2 28 2 4" xfId="9015"/>
    <cellStyle name="Comma 2 28 2 5" xfId="9016"/>
    <cellStyle name="Comma 2 28 2 6" xfId="9017"/>
    <cellStyle name="Comma 2 28 3" xfId="9018"/>
    <cellStyle name="Comma 2 28 3 2" xfId="9019"/>
    <cellStyle name="Comma 2 28 3 2 2" xfId="9020"/>
    <cellStyle name="Comma 2 28 3 2 3" xfId="9021"/>
    <cellStyle name="Comma 2 28 3 3" xfId="9022"/>
    <cellStyle name="Comma 2 28 3 4" xfId="9023"/>
    <cellStyle name="Comma 2 28 3 5" xfId="9024"/>
    <cellStyle name="Comma 2 28 3 6" xfId="9025"/>
    <cellStyle name="Comma 2 28 4" xfId="9026"/>
    <cellStyle name="Comma 2 28 4 2" xfId="9027"/>
    <cellStyle name="Comma 2 28 4 2 2" xfId="9028"/>
    <cellStyle name="Comma 2 28 4 3" xfId="9029"/>
    <cellStyle name="Comma 2 28 4 4" xfId="9030"/>
    <cellStyle name="Comma 2 28 4 5" xfId="9031"/>
    <cellStyle name="Comma 2 28 4 6" xfId="9032"/>
    <cellStyle name="Comma 2 28 5" xfId="9033"/>
    <cellStyle name="Comma 2 28 5 2" xfId="9034"/>
    <cellStyle name="Comma 2 28 5 3" xfId="9035"/>
    <cellStyle name="Comma 2 28 5 4" xfId="9036"/>
    <cellStyle name="Comma 2 28 5 5" xfId="9037"/>
    <cellStyle name="Comma 2 28 6" xfId="9038"/>
    <cellStyle name="Comma 2 28 6 2" xfId="9039"/>
    <cellStyle name="Comma 2 28 6 3" xfId="9040"/>
    <cellStyle name="Comma 2 28 7" xfId="9041"/>
    <cellStyle name="Comma 2 28 7 2" xfId="9042"/>
    <cellStyle name="Comma 2 28 8" xfId="9043"/>
    <cellStyle name="Comma 2 28 9" xfId="9044"/>
    <cellStyle name="Comma 2 29" xfId="9045"/>
    <cellStyle name="Comma 2 29 10" xfId="9046"/>
    <cellStyle name="Comma 2 29 2" xfId="9047"/>
    <cellStyle name="Comma 2 29 2 2" xfId="9048"/>
    <cellStyle name="Comma 2 29 2 2 2" xfId="9049"/>
    <cellStyle name="Comma 2 29 2 2 3" xfId="9050"/>
    <cellStyle name="Comma 2 29 2 3" xfId="9051"/>
    <cellStyle name="Comma 2 29 2 4" xfId="9052"/>
    <cellStyle name="Comma 2 29 2 5" xfId="9053"/>
    <cellStyle name="Comma 2 29 2 6" xfId="9054"/>
    <cellStyle name="Comma 2 29 3" xfId="9055"/>
    <cellStyle name="Comma 2 29 3 2" xfId="9056"/>
    <cellStyle name="Comma 2 29 3 2 2" xfId="9057"/>
    <cellStyle name="Comma 2 29 3 2 3" xfId="9058"/>
    <cellStyle name="Comma 2 29 3 3" xfId="9059"/>
    <cellStyle name="Comma 2 29 3 4" xfId="9060"/>
    <cellStyle name="Comma 2 29 3 5" xfId="9061"/>
    <cellStyle name="Comma 2 29 3 6" xfId="9062"/>
    <cellStyle name="Comma 2 29 4" xfId="9063"/>
    <cellStyle name="Comma 2 29 4 2" xfId="9064"/>
    <cellStyle name="Comma 2 29 4 2 2" xfId="9065"/>
    <cellStyle name="Comma 2 29 4 3" xfId="9066"/>
    <cellStyle name="Comma 2 29 4 4" xfId="9067"/>
    <cellStyle name="Comma 2 29 4 5" xfId="9068"/>
    <cellStyle name="Comma 2 29 4 6" xfId="9069"/>
    <cellStyle name="Comma 2 29 5" xfId="9070"/>
    <cellStyle name="Comma 2 29 5 2" xfId="9071"/>
    <cellStyle name="Comma 2 29 5 3" xfId="9072"/>
    <cellStyle name="Comma 2 29 5 4" xfId="9073"/>
    <cellStyle name="Comma 2 29 5 5" xfId="9074"/>
    <cellStyle name="Comma 2 29 6" xfId="9075"/>
    <cellStyle name="Comma 2 29 6 2" xfId="9076"/>
    <cellStyle name="Comma 2 29 6 3" xfId="9077"/>
    <cellStyle name="Comma 2 29 7" xfId="9078"/>
    <cellStyle name="Comma 2 29 7 2" xfId="9079"/>
    <cellStyle name="Comma 2 29 8" xfId="9080"/>
    <cellStyle name="Comma 2 29 9" xfId="9081"/>
    <cellStyle name="Comma 2 3" xfId="9082"/>
    <cellStyle name="Comma 2 3 10" xfId="9083"/>
    <cellStyle name="Comma 2 3 10 10" xfId="9084"/>
    <cellStyle name="Comma 2 3 10 2" xfId="9085"/>
    <cellStyle name="Comma 2 3 10 2 2" xfId="9086"/>
    <cellStyle name="Comma 2 3 10 2 2 2" xfId="9087"/>
    <cellStyle name="Comma 2 3 10 2 2 3" xfId="9088"/>
    <cellStyle name="Comma 2 3 10 2 3" xfId="9089"/>
    <cellStyle name="Comma 2 3 10 2 4" xfId="9090"/>
    <cellStyle name="Comma 2 3 10 2 5" xfId="9091"/>
    <cellStyle name="Comma 2 3 10 2 6" xfId="9092"/>
    <cellStyle name="Comma 2 3 10 3" xfId="9093"/>
    <cellStyle name="Comma 2 3 10 3 2" xfId="9094"/>
    <cellStyle name="Comma 2 3 10 3 2 2" xfId="9095"/>
    <cellStyle name="Comma 2 3 10 3 2 3" xfId="9096"/>
    <cellStyle name="Comma 2 3 10 3 3" xfId="9097"/>
    <cellStyle name="Comma 2 3 10 3 4" xfId="9098"/>
    <cellStyle name="Comma 2 3 10 3 5" xfId="9099"/>
    <cellStyle name="Comma 2 3 10 3 6" xfId="9100"/>
    <cellStyle name="Comma 2 3 10 4" xfId="9101"/>
    <cellStyle name="Comma 2 3 10 4 2" xfId="9102"/>
    <cellStyle name="Comma 2 3 10 4 2 2" xfId="9103"/>
    <cellStyle name="Comma 2 3 10 4 3" xfId="9104"/>
    <cellStyle name="Comma 2 3 10 4 4" xfId="9105"/>
    <cellStyle name="Comma 2 3 10 4 5" xfId="9106"/>
    <cellStyle name="Comma 2 3 10 5" xfId="9107"/>
    <cellStyle name="Comma 2 3 10 5 2" xfId="9108"/>
    <cellStyle name="Comma 2 3 10 5 3" xfId="9109"/>
    <cellStyle name="Comma 2 3 10 5 4" xfId="9110"/>
    <cellStyle name="Comma 2 3 10 6" xfId="9111"/>
    <cellStyle name="Comma 2 3 10 6 2" xfId="9112"/>
    <cellStyle name="Comma 2 3 10 7" xfId="9113"/>
    <cellStyle name="Comma 2 3 10 8" xfId="9114"/>
    <cellStyle name="Comma 2 3 10 9" xfId="9115"/>
    <cellStyle name="Comma 2 3 11" xfId="9116"/>
    <cellStyle name="Comma 2 3 11 10" xfId="9117"/>
    <cellStyle name="Comma 2 3 11 2" xfId="9118"/>
    <cellStyle name="Comma 2 3 11 2 2" xfId="9119"/>
    <cellStyle name="Comma 2 3 11 2 2 2" xfId="9120"/>
    <cellStyle name="Comma 2 3 11 2 2 3" xfId="9121"/>
    <cellStyle name="Comma 2 3 11 2 3" xfId="9122"/>
    <cellStyle name="Comma 2 3 11 2 4" xfId="9123"/>
    <cellStyle name="Comma 2 3 11 2 5" xfId="9124"/>
    <cellStyle name="Comma 2 3 11 2 6" xfId="9125"/>
    <cellStyle name="Comma 2 3 11 3" xfId="9126"/>
    <cellStyle name="Comma 2 3 11 3 2" xfId="9127"/>
    <cellStyle name="Comma 2 3 11 3 2 2" xfId="9128"/>
    <cellStyle name="Comma 2 3 11 3 2 3" xfId="9129"/>
    <cellStyle name="Comma 2 3 11 3 3" xfId="9130"/>
    <cellStyle name="Comma 2 3 11 3 4" xfId="9131"/>
    <cellStyle name="Comma 2 3 11 3 5" xfId="9132"/>
    <cellStyle name="Comma 2 3 11 3 6" xfId="9133"/>
    <cellStyle name="Comma 2 3 11 4" xfId="9134"/>
    <cellStyle name="Comma 2 3 11 4 2" xfId="9135"/>
    <cellStyle name="Comma 2 3 11 4 2 2" xfId="9136"/>
    <cellStyle name="Comma 2 3 11 4 3" xfId="9137"/>
    <cellStyle name="Comma 2 3 11 4 4" xfId="9138"/>
    <cellStyle name="Comma 2 3 11 4 5" xfId="9139"/>
    <cellStyle name="Comma 2 3 11 5" xfId="9140"/>
    <cellStyle name="Comma 2 3 11 5 2" xfId="9141"/>
    <cellStyle name="Comma 2 3 11 5 3" xfId="9142"/>
    <cellStyle name="Comma 2 3 11 5 4" xfId="9143"/>
    <cellStyle name="Comma 2 3 11 6" xfId="9144"/>
    <cellStyle name="Comma 2 3 11 6 2" xfId="9145"/>
    <cellStyle name="Comma 2 3 11 7" xfId="9146"/>
    <cellStyle name="Comma 2 3 11 8" xfId="9147"/>
    <cellStyle name="Comma 2 3 11 9" xfId="9148"/>
    <cellStyle name="Comma 2 3 12" xfId="9149"/>
    <cellStyle name="Comma 2 3 12 10" xfId="9150"/>
    <cellStyle name="Comma 2 3 12 2" xfId="9151"/>
    <cellStyle name="Comma 2 3 12 2 2" xfId="9152"/>
    <cellStyle name="Comma 2 3 12 2 2 2" xfId="9153"/>
    <cellStyle name="Comma 2 3 12 2 2 3" xfId="9154"/>
    <cellStyle name="Comma 2 3 12 2 3" xfId="9155"/>
    <cellStyle name="Comma 2 3 12 2 4" xfId="9156"/>
    <cellStyle name="Comma 2 3 12 2 5" xfId="9157"/>
    <cellStyle name="Comma 2 3 12 2 6" xfId="9158"/>
    <cellStyle name="Comma 2 3 12 3" xfId="9159"/>
    <cellStyle name="Comma 2 3 12 3 2" xfId="9160"/>
    <cellStyle name="Comma 2 3 12 3 2 2" xfId="9161"/>
    <cellStyle name="Comma 2 3 12 3 2 3" xfId="9162"/>
    <cellStyle name="Comma 2 3 12 3 3" xfId="9163"/>
    <cellStyle name="Comma 2 3 12 3 4" xfId="9164"/>
    <cellStyle name="Comma 2 3 12 3 5" xfId="9165"/>
    <cellStyle name="Comma 2 3 12 3 6" xfId="9166"/>
    <cellStyle name="Comma 2 3 12 4" xfId="9167"/>
    <cellStyle name="Comma 2 3 12 4 2" xfId="9168"/>
    <cellStyle name="Comma 2 3 12 4 2 2" xfId="9169"/>
    <cellStyle name="Comma 2 3 12 4 3" xfId="9170"/>
    <cellStyle name="Comma 2 3 12 4 4" xfId="9171"/>
    <cellStyle name="Comma 2 3 12 4 5" xfId="9172"/>
    <cellStyle name="Comma 2 3 12 5" xfId="9173"/>
    <cellStyle name="Comma 2 3 12 5 2" xfId="9174"/>
    <cellStyle name="Comma 2 3 12 5 3" xfId="9175"/>
    <cellStyle name="Comma 2 3 12 5 4" xfId="9176"/>
    <cellStyle name="Comma 2 3 12 6" xfId="9177"/>
    <cellStyle name="Comma 2 3 12 6 2" xfId="9178"/>
    <cellStyle name="Comma 2 3 12 7" xfId="9179"/>
    <cellStyle name="Comma 2 3 12 8" xfId="9180"/>
    <cellStyle name="Comma 2 3 12 9" xfId="9181"/>
    <cellStyle name="Comma 2 3 13" xfId="9182"/>
    <cellStyle name="Comma 2 3 13 10" xfId="9183"/>
    <cellStyle name="Comma 2 3 13 2" xfId="9184"/>
    <cellStyle name="Comma 2 3 13 2 2" xfId="9185"/>
    <cellStyle name="Comma 2 3 13 2 2 2" xfId="9186"/>
    <cellStyle name="Comma 2 3 13 2 2 3" xfId="9187"/>
    <cellStyle name="Comma 2 3 13 2 3" xfId="9188"/>
    <cellStyle name="Comma 2 3 13 2 4" xfId="9189"/>
    <cellStyle name="Comma 2 3 13 2 5" xfId="9190"/>
    <cellStyle name="Comma 2 3 13 2 6" xfId="9191"/>
    <cellStyle name="Comma 2 3 13 3" xfId="9192"/>
    <cellStyle name="Comma 2 3 13 3 2" xfId="9193"/>
    <cellStyle name="Comma 2 3 13 3 2 2" xfId="9194"/>
    <cellStyle name="Comma 2 3 13 3 2 3" xfId="9195"/>
    <cellStyle name="Comma 2 3 13 3 3" xfId="9196"/>
    <cellStyle name="Comma 2 3 13 3 4" xfId="9197"/>
    <cellStyle name="Comma 2 3 13 3 5" xfId="9198"/>
    <cellStyle name="Comma 2 3 13 3 6" xfId="9199"/>
    <cellStyle name="Comma 2 3 13 4" xfId="9200"/>
    <cellStyle name="Comma 2 3 13 4 2" xfId="9201"/>
    <cellStyle name="Comma 2 3 13 4 2 2" xfId="9202"/>
    <cellStyle name="Comma 2 3 13 4 3" xfId="9203"/>
    <cellStyle name="Comma 2 3 13 4 4" xfId="9204"/>
    <cellStyle name="Comma 2 3 13 4 5" xfId="9205"/>
    <cellStyle name="Comma 2 3 13 5" xfId="9206"/>
    <cellStyle name="Comma 2 3 13 5 2" xfId="9207"/>
    <cellStyle name="Comma 2 3 13 5 3" xfId="9208"/>
    <cellStyle name="Comma 2 3 13 5 4" xfId="9209"/>
    <cellStyle name="Comma 2 3 13 6" xfId="9210"/>
    <cellStyle name="Comma 2 3 13 6 2" xfId="9211"/>
    <cellStyle name="Comma 2 3 13 7" xfId="9212"/>
    <cellStyle name="Comma 2 3 13 8" xfId="9213"/>
    <cellStyle name="Comma 2 3 13 9" xfId="9214"/>
    <cellStyle name="Comma 2 3 14" xfId="9215"/>
    <cellStyle name="Comma 2 3 14 10" xfId="9216"/>
    <cellStyle name="Comma 2 3 14 2" xfId="9217"/>
    <cellStyle name="Comma 2 3 14 2 2" xfId="9218"/>
    <cellStyle name="Comma 2 3 14 2 2 2" xfId="9219"/>
    <cellStyle name="Comma 2 3 14 2 2 3" xfId="9220"/>
    <cellStyle name="Comma 2 3 14 2 3" xfId="9221"/>
    <cellStyle name="Comma 2 3 14 2 4" xfId="9222"/>
    <cellStyle name="Comma 2 3 14 2 5" xfId="9223"/>
    <cellStyle name="Comma 2 3 14 2 6" xfId="9224"/>
    <cellStyle name="Comma 2 3 14 3" xfId="9225"/>
    <cellStyle name="Comma 2 3 14 3 2" xfId="9226"/>
    <cellStyle name="Comma 2 3 14 3 2 2" xfId="9227"/>
    <cellStyle name="Comma 2 3 14 3 2 3" xfId="9228"/>
    <cellStyle name="Comma 2 3 14 3 3" xfId="9229"/>
    <cellStyle name="Comma 2 3 14 3 4" xfId="9230"/>
    <cellStyle name="Comma 2 3 14 3 5" xfId="9231"/>
    <cellStyle name="Comma 2 3 14 3 6" xfId="9232"/>
    <cellStyle name="Comma 2 3 14 4" xfId="9233"/>
    <cellStyle name="Comma 2 3 14 4 2" xfId="9234"/>
    <cellStyle name="Comma 2 3 14 4 2 2" xfId="9235"/>
    <cellStyle name="Comma 2 3 14 4 3" xfId="9236"/>
    <cellStyle name="Comma 2 3 14 4 4" xfId="9237"/>
    <cellStyle name="Comma 2 3 14 4 5" xfId="9238"/>
    <cellStyle name="Comma 2 3 14 5" xfId="9239"/>
    <cellStyle name="Comma 2 3 14 5 2" xfId="9240"/>
    <cellStyle name="Comma 2 3 14 5 3" xfId="9241"/>
    <cellStyle name="Comma 2 3 14 5 4" xfId="9242"/>
    <cellStyle name="Comma 2 3 14 6" xfId="9243"/>
    <cellStyle name="Comma 2 3 14 6 2" xfId="9244"/>
    <cellStyle name="Comma 2 3 14 7" xfId="9245"/>
    <cellStyle name="Comma 2 3 14 8" xfId="9246"/>
    <cellStyle name="Comma 2 3 14 9" xfId="9247"/>
    <cellStyle name="Comma 2 3 15" xfId="9248"/>
    <cellStyle name="Comma 2 3 15 10" xfId="9249"/>
    <cellStyle name="Comma 2 3 15 2" xfId="9250"/>
    <cellStyle name="Comma 2 3 15 2 2" xfId="9251"/>
    <cellStyle name="Comma 2 3 15 2 2 2" xfId="9252"/>
    <cellStyle name="Comma 2 3 15 2 2 3" xfId="9253"/>
    <cellStyle name="Comma 2 3 15 2 3" xfId="9254"/>
    <cellStyle name="Comma 2 3 15 2 4" xfId="9255"/>
    <cellStyle name="Comma 2 3 15 2 5" xfId="9256"/>
    <cellStyle name="Comma 2 3 15 2 6" xfId="9257"/>
    <cellStyle name="Comma 2 3 15 3" xfId="9258"/>
    <cellStyle name="Comma 2 3 15 3 2" xfId="9259"/>
    <cellStyle name="Comma 2 3 15 3 2 2" xfId="9260"/>
    <cellStyle name="Comma 2 3 15 3 2 3" xfId="9261"/>
    <cellStyle name="Comma 2 3 15 3 3" xfId="9262"/>
    <cellStyle name="Comma 2 3 15 3 4" xfId="9263"/>
    <cellStyle name="Comma 2 3 15 3 5" xfId="9264"/>
    <cellStyle name="Comma 2 3 15 3 6" xfId="9265"/>
    <cellStyle name="Comma 2 3 15 4" xfId="9266"/>
    <cellStyle name="Comma 2 3 15 4 2" xfId="9267"/>
    <cellStyle name="Comma 2 3 15 4 2 2" xfId="9268"/>
    <cellStyle name="Comma 2 3 15 4 3" xfId="9269"/>
    <cellStyle name="Comma 2 3 15 4 4" xfId="9270"/>
    <cellStyle name="Comma 2 3 15 4 5" xfId="9271"/>
    <cellStyle name="Comma 2 3 15 5" xfId="9272"/>
    <cellStyle name="Comma 2 3 15 5 2" xfId="9273"/>
    <cellStyle name="Comma 2 3 15 5 3" xfId="9274"/>
    <cellStyle name="Comma 2 3 15 5 4" xfId="9275"/>
    <cellStyle name="Comma 2 3 15 6" xfId="9276"/>
    <cellStyle name="Comma 2 3 15 6 2" xfId="9277"/>
    <cellStyle name="Comma 2 3 15 7" xfId="9278"/>
    <cellStyle name="Comma 2 3 15 8" xfId="9279"/>
    <cellStyle name="Comma 2 3 15 9" xfId="9280"/>
    <cellStyle name="Comma 2 3 16" xfId="9281"/>
    <cellStyle name="Comma 2 3 16 10" xfId="9282"/>
    <cellStyle name="Comma 2 3 16 2" xfId="9283"/>
    <cellStyle name="Comma 2 3 16 2 2" xfId="9284"/>
    <cellStyle name="Comma 2 3 16 2 2 2" xfId="9285"/>
    <cellStyle name="Comma 2 3 16 2 2 3" xfId="9286"/>
    <cellStyle name="Comma 2 3 16 2 3" xfId="9287"/>
    <cellStyle name="Comma 2 3 16 2 4" xfId="9288"/>
    <cellStyle name="Comma 2 3 16 2 5" xfId="9289"/>
    <cellStyle name="Comma 2 3 16 2 6" xfId="9290"/>
    <cellStyle name="Comma 2 3 16 3" xfId="9291"/>
    <cellStyle name="Comma 2 3 16 3 2" xfId="9292"/>
    <cellStyle name="Comma 2 3 16 3 2 2" xfId="9293"/>
    <cellStyle name="Comma 2 3 16 3 2 3" xfId="9294"/>
    <cellStyle name="Comma 2 3 16 3 3" xfId="9295"/>
    <cellStyle name="Comma 2 3 16 3 4" xfId="9296"/>
    <cellStyle name="Comma 2 3 16 3 5" xfId="9297"/>
    <cellStyle name="Comma 2 3 16 3 6" xfId="9298"/>
    <cellStyle name="Comma 2 3 16 4" xfId="9299"/>
    <cellStyle name="Comma 2 3 16 4 2" xfId="9300"/>
    <cellStyle name="Comma 2 3 16 4 2 2" xfId="9301"/>
    <cellStyle name="Comma 2 3 16 4 3" xfId="9302"/>
    <cellStyle name="Comma 2 3 16 4 4" xfId="9303"/>
    <cellStyle name="Comma 2 3 16 4 5" xfId="9304"/>
    <cellStyle name="Comma 2 3 16 5" xfId="9305"/>
    <cellStyle name="Comma 2 3 16 5 2" xfId="9306"/>
    <cellStyle name="Comma 2 3 16 5 3" xfId="9307"/>
    <cellStyle name="Comma 2 3 16 5 4" xfId="9308"/>
    <cellStyle name="Comma 2 3 16 6" xfId="9309"/>
    <cellStyle name="Comma 2 3 16 6 2" xfId="9310"/>
    <cellStyle name="Comma 2 3 16 7" xfId="9311"/>
    <cellStyle name="Comma 2 3 16 8" xfId="9312"/>
    <cellStyle name="Comma 2 3 16 9" xfId="9313"/>
    <cellStyle name="Comma 2 3 17" xfId="9314"/>
    <cellStyle name="Comma 2 3 17 10" xfId="9315"/>
    <cellStyle name="Comma 2 3 17 2" xfId="9316"/>
    <cellStyle name="Comma 2 3 17 2 2" xfId="9317"/>
    <cellStyle name="Comma 2 3 17 2 2 2" xfId="9318"/>
    <cellStyle name="Comma 2 3 17 2 2 3" xfId="9319"/>
    <cellStyle name="Comma 2 3 17 2 3" xfId="9320"/>
    <cellStyle name="Comma 2 3 17 2 4" xfId="9321"/>
    <cellStyle name="Comma 2 3 17 2 5" xfId="9322"/>
    <cellStyle name="Comma 2 3 17 2 6" xfId="9323"/>
    <cellStyle name="Comma 2 3 17 3" xfId="9324"/>
    <cellStyle name="Comma 2 3 17 3 2" xfId="9325"/>
    <cellStyle name="Comma 2 3 17 3 2 2" xfId="9326"/>
    <cellStyle name="Comma 2 3 17 3 2 3" xfId="9327"/>
    <cellStyle name="Comma 2 3 17 3 3" xfId="9328"/>
    <cellStyle name="Comma 2 3 17 3 4" xfId="9329"/>
    <cellStyle name="Comma 2 3 17 3 5" xfId="9330"/>
    <cellStyle name="Comma 2 3 17 3 6" xfId="9331"/>
    <cellStyle name="Comma 2 3 17 4" xfId="9332"/>
    <cellStyle name="Comma 2 3 17 4 2" xfId="9333"/>
    <cellStyle name="Comma 2 3 17 4 2 2" xfId="9334"/>
    <cellStyle name="Comma 2 3 17 4 3" xfId="9335"/>
    <cellStyle name="Comma 2 3 17 4 4" xfId="9336"/>
    <cellStyle name="Comma 2 3 17 4 5" xfId="9337"/>
    <cellStyle name="Comma 2 3 17 5" xfId="9338"/>
    <cellStyle name="Comma 2 3 17 5 2" xfId="9339"/>
    <cellStyle name="Comma 2 3 17 5 3" xfId="9340"/>
    <cellStyle name="Comma 2 3 17 5 4" xfId="9341"/>
    <cellStyle name="Comma 2 3 17 6" xfId="9342"/>
    <cellStyle name="Comma 2 3 17 6 2" xfId="9343"/>
    <cellStyle name="Comma 2 3 17 7" xfId="9344"/>
    <cellStyle name="Comma 2 3 17 8" xfId="9345"/>
    <cellStyle name="Comma 2 3 17 9" xfId="9346"/>
    <cellStyle name="Comma 2 3 18" xfId="9347"/>
    <cellStyle name="Comma 2 3 18 10" xfId="9348"/>
    <cellStyle name="Comma 2 3 18 2" xfId="9349"/>
    <cellStyle name="Comma 2 3 18 2 2" xfId="9350"/>
    <cellStyle name="Comma 2 3 18 2 2 2" xfId="9351"/>
    <cellStyle name="Comma 2 3 18 2 2 3" xfId="9352"/>
    <cellStyle name="Comma 2 3 18 2 3" xfId="9353"/>
    <cellStyle name="Comma 2 3 18 2 4" xfId="9354"/>
    <cellStyle name="Comma 2 3 18 2 5" xfId="9355"/>
    <cellStyle name="Comma 2 3 18 2 6" xfId="9356"/>
    <cellStyle name="Comma 2 3 18 3" xfId="9357"/>
    <cellStyle name="Comma 2 3 18 3 2" xfId="9358"/>
    <cellStyle name="Comma 2 3 18 3 2 2" xfId="9359"/>
    <cellStyle name="Comma 2 3 18 3 2 3" xfId="9360"/>
    <cellStyle name="Comma 2 3 18 3 3" xfId="9361"/>
    <cellStyle name="Comma 2 3 18 3 4" xfId="9362"/>
    <cellStyle name="Comma 2 3 18 3 5" xfId="9363"/>
    <cellStyle name="Comma 2 3 18 3 6" xfId="9364"/>
    <cellStyle name="Comma 2 3 18 4" xfId="9365"/>
    <cellStyle name="Comma 2 3 18 4 2" xfId="9366"/>
    <cellStyle name="Comma 2 3 18 4 2 2" xfId="9367"/>
    <cellStyle name="Comma 2 3 18 4 3" xfId="9368"/>
    <cellStyle name="Comma 2 3 18 4 4" xfId="9369"/>
    <cellStyle name="Comma 2 3 18 4 5" xfId="9370"/>
    <cellStyle name="Comma 2 3 18 5" xfId="9371"/>
    <cellStyle name="Comma 2 3 18 5 2" xfId="9372"/>
    <cellStyle name="Comma 2 3 18 5 3" xfId="9373"/>
    <cellStyle name="Comma 2 3 18 5 4" xfId="9374"/>
    <cellStyle name="Comma 2 3 18 6" xfId="9375"/>
    <cellStyle name="Comma 2 3 18 6 2" xfId="9376"/>
    <cellStyle name="Comma 2 3 18 7" xfId="9377"/>
    <cellStyle name="Comma 2 3 18 8" xfId="9378"/>
    <cellStyle name="Comma 2 3 18 9" xfId="9379"/>
    <cellStyle name="Comma 2 3 19" xfId="9380"/>
    <cellStyle name="Comma 2 3 19 10" xfId="9381"/>
    <cellStyle name="Comma 2 3 19 2" xfId="9382"/>
    <cellStyle name="Comma 2 3 19 2 2" xfId="9383"/>
    <cellStyle name="Comma 2 3 19 2 2 2" xfId="9384"/>
    <cellStyle name="Comma 2 3 19 2 2 3" xfId="9385"/>
    <cellStyle name="Comma 2 3 19 2 3" xfId="9386"/>
    <cellStyle name="Comma 2 3 19 2 4" xfId="9387"/>
    <cellStyle name="Comma 2 3 19 2 5" xfId="9388"/>
    <cellStyle name="Comma 2 3 19 2 6" xfId="9389"/>
    <cellStyle name="Comma 2 3 19 3" xfId="9390"/>
    <cellStyle name="Comma 2 3 19 3 2" xfId="9391"/>
    <cellStyle name="Comma 2 3 19 3 2 2" xfId="9392"/>
    <cellStyle name="Comma 2 3 19 3 2 3" xfId="9393"/>
    <cellStyle name="Comma 2 3 19 3 3" xfId="9394"/>
    <cellStyle name="Comma 2 3 19 3 4" xfId="9395"/>
    <cellStyle name="Comma 2 3 19 3 5" xfId="9396"/>
    <cellStyle name="Comma 2 3 19 3 6" xfId="9397"/>
    <cellStyle name="Comma 2 3 19 4" xfId="9398"/>
    <cellStyle name="Comma 2 3 19 4 2" xfId="9399"/>
    <cellStyle name="Comma 2 3 19 4 2 2" xfId="9400"/>
    <cellStyle name="Comma 2 3 19 4 3" xfId="9401"/>
    <cellStyle name="Comma 2 3 19 4 4" xfId="9402"/>
    <cellStyle name="Comma 2 3 19 4 5" xfId="9403"/>
    <cellStyle name="Comma 2 3 19 5" xfId="9404"/>
    <cellStyle name="Comma 2 3 19 5 2" xfId="9405"/>
    <cellStyle name="Comma 2 3 19 5 3" xfId="9406"/>
    <cellStyle name="Comma 2 3 19 5 4" xfId="9407"/>
    <cellStyle name="Comma 2 3 19 6" xfId="9408"/>
    <cellStyle name="Comma 2 3 19 6 2" xfId="9409"/>
    <cellStyle name="Comma 2 3 19 7" xfId="9410"/>
    <cellStyle name="Comma 2 3 19 8" xfId="9411"/>
    <cellStyle name="Comma 2 3 19 9" xfId="9412"/>
    <cellStyle name="Comma 2 3 2" xfId="9413"/>
    <cellStyle name="Comma 2 3 2 10" xfId="9414"/>
    <cellStyle name="Comma 2 3 2 10 10" xfId="9415"/>
    <cellStyle name="Comma 2 3 2 10 2" xfId="9416"/>
    <cellStyle name="Comma 2 3 2 10 2 2" xfId="9417"/>
    <cellStyle name="Comma 2 3 2 10 2 2 2" xfId="9418"/>
    <cellStyle name="Comma 2 3 2 10 2 2 3" xfId="9419"/>
    <cellStyle name="Comma 2 3 2 10 2 3" xfId="9420"/>
    <cellStyle name="Comma 2 3 2 10 2 4" xfId="9421"/>
    <cellStyle name="Comma 2 3 2 10 2 5" xfId="9422"/>
    <cellStyle name="Comma 2 3 2 10 2 6" xfId="9423"/>
    <cellStyle name="Comma 2 3 2 10 3" xfId="9424"/>
    <cellStyle name="Comma 2 3 2 10 3 2" xfId="9425"/>
    <cellStyle name="Comma 2 3 2 10 3 2 2" xfId="9426"/>
    <cellStyle name="Comma 2 3 2 10 3 2 3" xfId="9427"/>
    <cellStyle name="Comma 2 3 2 10 3 3" xfId="9428"/>
    <cellStyle name="Comma 2 3 2 10 3 4" xfId="9429"/>
    <cellStyle name="Comma 2 3 2 10 3 5" xfId="9430"/>
    <cellStyle name="Comma 2 3 2 10 3 6" xfId="9431"/>
    <cellStyle name="Comma 2 3 2 10 4" xfId="9432"/>
    <cellStyle name="Comma 2 3 2 10 4 2" xfId="9433"/>
    <cellStyle name="Comma 2 3 2 10 4 2 2" xfId="9434"/>
    <cellStyle name="Comma 2 3 2 10 4 3" xfId="9435"/>
    <cellStyle name="Comma 2 3 2 10 4 4" xfId="9436"/>
    <cellStyle name="Comma 2 3 2 10 4 5" xfId="9437"/>
    <cellStyle name="Comma 2 3 2 10 5" xfId="9438"/>
    <cellStyle name="Comma 2 3 2 10 5 2" xfId="9439"/>
    <cellStyle name="Comma 2 3 2 10 5 3" xfId="9440"/>
    <cellStyle name="Comma 2 3 2 10 5 4" xfId="9441"/>
    <cellStyle name="Comma 2 3 2 10 6" xfId="9442"/>
    <cellStyle name="Comma 2 3 2 10 6 2" xfId="9443"/>
    <cellStyle name="Comma 2 3 2 10 7" xfId="9444"/>
    <cellStyle name="Comma 2 3 2 10 8" xfId="9445"/>
    <cellStyle name="Comma 2 3 2 10 9" xfId="9446"/>
    <cellStyle name="Comma 2 3 2 11" xfId="9447"/>
    <cellStyle name="Comma 2 3 2 11 10" xfId="9448"/>
    <cellStyle name="Comma 2 3 2 11 2" xfId="9449"/>
    <cellStyle name="Comma 2 3 2 11 2 2" xfId="9450"/>
    <cellStyle name="Comma 2 3 2 11 2 2 2" xfId="9451"/>
    <cellStyle name="Comma 2 3 2 11 2 2 3" xfId="9452"/>
    <cellStyle name="Comma 2 3 2 11 2 3" xfId="9453"/>
    <cellStyle name="Comma 2 3 2 11 2 4" xfId="9454"/>
    <cellStyle name="Comma 2 3 2 11 2 5" xfId="9455"/>
    <cellStyle name="Comma 2 3 2 11 2 6" xfId="9456"/>
    <cellStyle name="Comma 2 3 2 11 3" xfId="9457"/>
    <cellStyle name="Comma 2 3 2 11 3 2" xfId="9458"/>
    <cellStyle name="Comma 2 3 2 11 3 2 2" xfId="9459"/>
    <cellStyle name="Comma 2 3 2 11 3 2 3" xfId="9460"/>
    <cellStyle name="Comma 2 3 2 11 3 3" xfId="9461"/>
    <cellStyle name="Comma 2 3 2 11 3 4" xfId="9462"/>
    <cellStyle name="Comma 2 3 2 11 3 5" xfId="9463"/>
    <cellStyle name="Comma 2 3 2 11 3 6" xfId="9464"/>
    <cellStyle name="Comma 2 3 2 11 4" xfId="9465"/>
    <cellStyle name="Comma 2 3 2 11 4 2" xfId="9466"/>
    <cellStyle name="Comma 2 3 2 11 4 2 2" xfId="9467"/>
    <cellStyle name="Comma 2 3 2 11 4 3" xfId="9468"/>
    <cellStyle name="Comma 2 3 2 11 4 4" xfId="9469"/>
    <cellStyle name="Comma 2 3 2 11 4 5" xfId="9470"/>
    <cellStyle name="Comma 2 3 2 11 5" xfId="9471"/>
    <cellStyle name="Comma 2 3 2 11 5 2" xfId="9472"/>
    <cellStyle name="Comma 2 3 2 11 5 3" xfId="9473"/>
    <cellStyle name="Comma 2 3 2 11 5 4" xfId="9474"/>
    <cellStyle name="Comma 2 3 2 11 6" xfId="9475"/>
    <cellStyle name="Comma 2 3 2 11 6 2" xfId="9476"/>
    <cellStyle name="Comma 2 3 2 11 7" xfId="9477"/>
    <cellStyle name="Comma 2 3 2 11 8" xfId="9478"/>
    <cellStyle name="Comma 2 3 2 11 9" xfId="9479"/>
    <cellStyle name="Comma 2 3 2 12" xfId="9480"/>
    <cellStyle name="Comma 2 3 2 12 10" xfId="9481"/>
    <cellStyle name="Comma 2 3 2 12 2" xfId="9482"/>
    <cellStyle name="Comma 2 3 2 12 2 2" xfId="9483"/>
    <cellStyle name="Comma 2 3 2 12 2 2 2" xfId="9484"/>
    <cellStyle name="Comma 2 3 2 12 2 2 3" xfId="9485"/>
    <cellStyle name="Comma 2 3 2 12 2 3" xfId="9486"/>
    <cellStyle name="Comma 2 3 2 12 2 4" xfId="9487"/>
    <cellStyle name="Comma 2 3 2 12 2 5" xfId="9488"/>
    <cellStyle name="Comma 2 3 2 12 2 6" xfId="9489"/>
    <cellStyle name="Comma 2 3 2 12 3" xfId="9490"/>
    <cellStyle name="Comma 2 3 2 12 3 2" xfId="9491"/>
    <cellStyle name="Comma 2 3 2 12 3 2 2" xfId="9492"/>
    <cellStyle name="Comma 2 3 2 12 3 2 3" xfId="9493"/>
    <cellStyle name="Comma 2 3 2 12 3 3" xfId="9494"/>
    <cellStyle name="Comma 2 3 2 12 3 4" xfId="9495"/>
    <cellStyle name="Comma 2 3 2 12 3 5" xfId="9496"/>
    <cellStyle name="Comma 2 3 2 12 3 6" xfId="9497"/>
    <cellStyle name="Comma 2 3 2 12 4" xfId="9498"/>
    <cellStyle name="Comma 2 3 2 12 4 2" xfId="9499"/>
    <cellStyle name="Comma 2 3 2 12 4 2 2" xfId="9500"/>
    <cellStyle name="Comma 2 3 2 12 4 3" xfId="9501"/>
    <cellStyle name="Comma 2 3 2 12 4 4" xfId="9502"/>
    <cellStyle name="Comma 2 3 2 12 4 5" xfId="9503"/>
    <cellStyle name="Comma 2 3 2 12 5" xfId="9504"/>
    <cellStyle name="Comma 2 3 2 12 5 2" xfId="9505"/>
    <cellStyle name="Comma 2 3 2 12 5 3" xfId="9506"/>
    <cellStyle name="Comma 2 3 2 12 5 4" xfId="9507"/>
    <cellStyle name="Comma 2 3 2 12 6" xfId="9508"/>
    <cellStyle name="Comma 2 3 2 12 6 2" xfId="9509"/>
    <cellStyle name="Comma 2 3 2 12 7" xfId="9510"/>
    <cellStyle name="Comma 2 3 2 12 8" xfId="9511"/>
    <cellStyle name="Comma 2 3 2 12 9" xfId="9512"/>
    <cellStyle name="Comma 2 3 2 13" xfId="9513"/>
    <cellStyle name="Comma 2 3 2 13 2" xfId="9514"/>
    <cellStyle name="Comma 2 3 2 13 2 2" xfId="9515"/>
    <cellStyle name="Comma 2 3 2 13 2 2 2" xfId="9516"/>
    <cellStyle name="Comma 2 3 2 13 2 2 3" xfId="9517"/>
    <cellStyle name="Comma 2 3 2 13 2 3" xfId="9518"/>
    <cellStyle name="Comma 2 3 2 13 2 4" xfId="9519"/>
    <cellStyle name="Comma 2 3 2 13 2 5" xfId="9520"/>
    <cellStyle name="Comma 2 3 2 13 2 6" xfId="9521"/>
    <cellStyle name="Comma 2 3 2 13 3" xfId="9522"/>
    <cellStyle name="Comma 2 3 2 13 3 2" xfId="9523"/>
    <cellStyle name="Comma 2 3 2 13 3 2 2" xfId="9524"/>
    <cellStyle name="Comma 2 3 2 13 3 3" xfId="9525"/>
    <cellStyle name="Comma 2 3 2 13 3 4" xfId="9526"/>
    <cellStyle name="Comma 2 3 2 13 3 5" xfId="9527"/>
    <cellStyle name="Comma 2 3 2 13 4" xfId="9528"/>
    <cellStyle name="Comma 2 3 2 13 4 2" xfId="9529"/>
    <cellStyle name="Comma 2 3 2 13 4 3" xfId="9530"/>
    <cellStyle name="Comma 2 3 2 13 4 4" xfId="9531"/>
    <cellStyle name="Comma 2 3 2 13 5" xfId="9532"/>
    <cellStyle name="Comma 2 3 2 13 5 2" xfId="9533"/>
    <cellStyle name="Comma 2 3 2 13 6" xfId="9534"/>
    <cellStyle name="Comma 2 3 2 13 7" xfId="9535"/>
    <cellStyle name="Comma 2 3 2 13 8" xfId="9536"/>
    <cellStyle name="Comma 2 3 2 13 9" xfId="9537"/>
    <cellStyle name="Comma 2 3 2 14" xfId="9538"/>
    <cellStyle name="Comma 2 3 2 14 2" xfId="9539"/>
    <cellStyle name="Comma 2 3 2 14 2 2" xfId="9540"/>
    <cellStyle name="Comma 2 3 2 14 2 2 2" xfId="9541"/>
    <cellStyle name="Comma 2 3 2 14 2 2 3" xfId="9542"/>
    <cellStyle name="Comma 2 3 2 14 2 3" xfId="9543"/>
    <cellStyle name="Comma 2 3 2 14 2 4" xfId="9544"/>
    <cellStyle name="Comma 2 3 2 14 2 5" xfId="9545"/>
    <cellStyle name="Comma 2 3 2 14 2 6" xfId="9546"/>
    <cellStyle name="Comma 2 3 2 14 3" xfId="9547"/>
    <cellStyle name="Comma 2 3 2 14 3 2" xfId="9548"/>
    <cellStyle name="Comma 2 3 2 14 3 2 2" xfId="9549"/>
    <cellStyle name="Comma 2 3 2 14 3 3" xfId="9550"/>
    <cellStyle name="Comma 2 3 2 14 3 4" xfId="9551"/>
    <cellStyle name="Comma 2 3 2 14 3 5" xfId="9552"/>
    <cellStyle name="Comma 2 3 2 14 4" xfId="9553"/>
    <cellStyle name="Comma 2 3 2 14 4 2" xfId="9554"/>
    <cellStyle name="Comma 2 3 2 14 4 3" xfId="9555"/>
    <cellStyle name="Comma 2 3 2 14 4 4" xfId="9556"/>
    <cellStyle name="Comma 2 3 2 14 5" xfId="9557"/>
    <cellStyle name="Comma 2 3 2 14 5 2" xfId="9558"/>
    <cellStyle name="Comma 2 3 2 14 6" xfId="9559"/>
    <cellStyle name="Comma 2 3 2 14 7" xfId="9560"/>
    <cellStyle name="Comma 2 3 2 14 8" xfId="9561"/>
    <cellStyle name="Comma 2 3 2 14 9" xfId="9562"/>
    <cellStyle name="Comma 2 3 2 15" xfId="9563"/>
    <cellStyle name="Comma 2 3 2 15 2" xfId="9564"/>
    <cellStyle name="Comma 2 3 2 15 2 2" xfId="9565"/>
    <cellStyle name="Comma 2 3 2 15 2 3" xfId="9566"/>
    <cellStyle name="Comma 2 3 2 15 3" xfId="9567"/>
    <cellStyle name="Comma 2 3 2 15 4" xfId="9568"/>
    <cellStyle name="Comma 2 3 2 15 5" xfId="9569"/>
    <cellStyle name="Comma 2 3 2 15 6" xfId="9570"/>
    <cellStyle name="Comma 2 3 2 16" xfId="9571"/>
    <cellStyle name="Comma 2 3 2 16 2" xfId="9572"/>
    <cellStyle name="Comma 2 3 2 16 2 2" xfId="9573"/>
    <cellStyle name="Comma 2 3 2 16 3" xfId="9574"/>
    <cellStyle name="Comma 2 3 2 16 4" xfId="9575"/>
    <cellStyle name="Comma 2 3 2 16 5" xfId="9576"/>
    <cellStyle name="Comma 2 3 2 17" xfId="9577"/>
    <cellStyle name="Comma 2 3 2 17 2" xfId="9578"/>
    <cellStyle name="Comma 2 3 2 17 2 2" xfId="9579"/>
    <cellStyle name="Comma 2 3 2 17 3" xfId="9580"/>
    <cellStyle name="Comma 2 3 2 17 4" xfId="9581"/>
    <cellStyle name="Comma 2 3 2 17 5" xfId="9582"/>
    <cellStyle name="Comma 2 3 2 18" xfId="9583"/>
    <cellStyle name="Comma 2 3 2 18 2" xfId="9584"/>
    <cellStyle name="Comma 2 3 2 19" xfId="9585"/>
    <cellStyle name="Comma 2 3 2 2" xfId="9586"/>
    <cellStyle name="Comma 2 3 2 2 10" xfId="9587"/>
    <cellStyle name="Comma 2 3 2 2 11" xfId="9588"/>
    <cellStyle name="Comma 2 3 2 2 2" xfId="9589"/>
    <cellStyle name="Comma 2 3 2 2 2 2" xfId="9590"/>
    <cellStyle name="Comma 2 3 2 2 2 2 2" xfId="9591"/>
    <cellStyle name="Comma 2 3 2 2 2 2 2 2" xfId="9592"/>
    <cellStyle name="Comma 2 3 2 2 2 2 2 3" xfId="9593"/>
    <cellStyle name="Comma 2 3 2 2 2 2 3" xfId="9594"/>
    <cellStyle name="Comma 2 3 2 2 2 2 4" xfId="9595"/>
    <cellStyle name="Comma 2 3 2 2 2 2 5" xfId="9596"/>
    <cellStyle name="Comma 2 3 2 2 2 2 6" xfId="9597"/>
    <cellStyle name="Comma 2 3 2 2 2 3" xfId="9598"/>
    <cellStyle name="Comma 2 3 2 2 2 3 2" xfId="9599"/>
    <cellStyle name="Comma 2 3 2 2 2 3 2 2" xfId="9600"/>
    <cellStyle name="Comma 2 3 2 2 2 3 3" xfId="9601"/>
    <cellStyle name="Comma 2 3 2 2 2 3 4" xfId="9602"/>
    <cellStyle name="Comma 2 3 2 2 2 3 5" xfId="9603"/>
    <cellStyle name="Comma 2 3 2 2 2 4" xfId="9604"/>
    <cellStyle name="Comma 2 3 2 2 2 4 2" xfId="9605"/>
    <cellStyle name="Comma 2 3 2 2 2 4 3" xfId="9606"/>
    <cellStyle name="Comma 2 3 2 2 2 4 4" xfId="9607"/>
    <cellStyle name="Comma 2 3 2 2 2 5" xfId="9608"/>
    <cellStyle name="Comma 2 3 2 2 2 5 2" xfId="9609"/>
    <cellStyle name="Comma 2 3 2 2 2 6" xfId="9610"/>
    <cellStyle name="Comma 2 3 2 2 2 7" xfId="9611"/>
    <cellStyle name="Comma 2 3 2 2 2 8" xfId="9612"/>
    <cellStyle name="Comma 2 3 2 2 2 9" xfId="9613"/>
    <cellStyle name="Comma 2 3 2 2 3" xfId="9614"/>
    <cellStyle name="Comma 2 3 2 2 3 2" xfId="9615"/>
    <cellStyle name="Comma 2 3 2 2 3 2 2" xfId="9616"/>
    <cellStyle name="Comma 2 3 2 2 3 2 2 2" xfId="9617"/>
    <cellStyle name="Comma 2 3 2 2 3 2 2 3" xfId="9618"/>
    <cellStyle name="Comma 2 3 2 2 3 2 3" xfId="9619"/>
    <cellStyle name="Comma 2 3 2 2 3 2 4" xfId="9620"/>
    <cellStyle name="Comma 2 3 2 2 3 2 5" xfId="9621"/>
    <cellStyle name="Comma 2 3 2 2 3 2 6" xfId="9622"/>
    <cellStyle name="Comma 2 3 2 2 3 3" xfId="9623"/>
    <cellStyle name="Comma 2 3 2 2 3 3 2" xfId="9624"/>
    <cellStyle name="Comma 2 3 2 2 3 3 2 2" xfId="9625"/>
    <cellStyle name="Comma 2 3 2 2 3 3 3" xfId="9626"/>
    <cellStyle name="Comma 2 3 2 2 3 3 4" xfId="9627"/>
    <cellStyle name="Comma 2 3 2 2 3 3 5" xfId="9628"/>
    <cellStyle name="Comma 2 3 2 2 3 4" xfId="9629"/>
    <cellStyle name="Comma 2 3 2 2 3 4 2" xfId="9630"/>
    <cellStyle name="Comma 2 3 2 2 3 4 3" xfId="9631"/>
    <cellStyle name="Comma 2 3 2 2 3 4 4" xfId="9632"/>
    <cellStyle name="Comma 2 3 2 2 3 5" xfId="9633"/>
    <cellStyle name="Comma 2 3 2 2 3 5 2" xfId="9634"/>
    <cellStyle name="Comma 2 3 2 2 3 6" xfId="9635"/>
    <cellStyle name="Comma 2 3 2 2 3 7" xfId="9636"/>
    <cellStyle name="Comma 2 3 2 2 3 8" xfId="9637"/>
    <cellStyle name="Comma 2 3 2 2 3 9" xfId="9638"/>
    <cellStyle name="Comma 2 3 2 2 4" xfId="9639"/>
    <cellStyle name="Comma 2 3 2 2 4 2" xfId="9640"/>
    <cellStyle name="Comma 2 3 2 2 4 2 2" xfId="9641"/>
    <cellStyle name="Comma 2 3 2 2 4 2 3" xfId="9642"/>
    <cellStyle name="Comma 2 3 2 2 4 3" xfId="9643"/>
    <cellStyle name="Comma 2 3 2 2 4 4" xfId="9644"/>
    <cellStyle name="Comma 2 3 2 2 4 5" xfId="9645"/>
    <cellStyle name="Comma 2 3 2 2 4 6" xfId="9646"/>
    <cellStyle name="Comma 2 3 2 2 5" xfId="9647"/>
    <cellStyle name="Comma 2 3 2 2 5 2" xfId="9648"/>
    <cellStyle name="Comma 2 3 2 2 5 2 2" xfId="9649"/>
    <cellStyle name="Comma 2 3 2 2 5 3" xfId="9650"/>
    <cellStyle name="Comma 2 3 2 2 5 4" xfId="9651"/>
    <cellStyle name="Comma 2 3 2 2 5 5" xfId="9652"/>
    <cellStyle name="Comma 2 3 2 2 6" xfId="9653"/>
    <cellStyle name="Comma 2 3 2 2 6 2" xfId="9654"/>
    <cellStyle name="Comma 2 3 2 2 6 3" xfId="9655"/>
    <cellStyle name="Comma 2 3 2 2 6 4" xfId="9656"/>
    <cellStyle name="Comma 2 3 2 2 7" xfId="9657"/>
    <cellStyle name="Comma 2 3 2 2 7 2" xfId="9658"/>
    <cellStyle name="Comma 2 3 2 2 8" xfId="9659"/>
    <cellStyle name="Comma 2 3 2 2 9" xfId="9660"/>
    <cellStyle name="Comma 2 3 2 20" xfId="9661"/>
    <cellStyle name="Comma 2 3 2 21" xfId="9662"/>
    <cellStyle name="Comma 2 3 2 22" xfId="9663"/>
    <cellStyle name="Comma 2 3 2 3" xfId="9664"/>
    <cellStyle name="Comma 2 3 2 3 10" xfId="9665"/>
    <cellStyle name="Comma 2 3 2 3 11" xfId="9666"/>
    <cellStyle name="Comma 2 3 2 3 2" xfId="9667"/>
    <cellStyle name="Comma 2 3 2 3 2 2" xfId="9668"/>
    <cellStyle name="Comma 2 3 2 3 2 2 2" xfId="9669"/>
    <cellStyle name="Comma 2 3 2 3 2 2 2 2" xfId="9670"/>
    <cellStyle name="Comma 2 3 2 3 2 2 2 3" xfId="9671"/>
    <cellStyle name="Comma 2 3 2 3 2 2 3" xfId="9672"/>
    <cellStyle name="Comma 2 3 2 3 2 2 4" xfId="9673"/>
    <cellStyle name="Comma 2 3 2 3 2 2 5" xfId="9674"/>
    <cellStyle name="Comma 2 3 2 3 2 2 6" xfId="9675"/>
    <cellStyle name="Comma 2 3 2 3 2 3" xfId="9676"/>
    <cellStyle name="Comma 2 3 2 3 2 3 2" xfId="9677"/>
    <cellStyle name="Comma 2 3 2 3 2 3 2 2" xfId="9678"/>
    <cellStyle name="Comma 2 3 2 3 2 3 3" xfId="9679"/>
    <cellStyle name="Comma 2 3 2 3 2 3 4" xfId="9680"/>
    <cellStyle name="Comma 2 3 2 3 2 3 5" xfId="9681"/>
    <cellStyle name="Comma 2 3 2 3 2 4" xfId="9682"/>
    <cellStyle name="Comma 2 3 2 3 2 4 2" xfId="9683"/>
    <cellStyle name="Comma 2 3 2 3 2 4 3" xfId="9684"/>
    <cellStyle name="Comma 2 3 2 3 2 4 4" xfId="9685"/>
    <cellStyle name="Comma 2 3 2 3 2 5" xfId="9686"/>
    <cellStyle name="Comma 2 3 2 3 2 5 2" xfId="9687"/>
    <cellStyle name="Comma 2 3 2 3 2 6" xfId="9688"/>
    <cellStyle name="Comma 2 3 2 3 2 7" xfId="9689"/>
    <cellStyle name="Comma 2 3 2 3 2 8" xfId="9690"/>
    <cellStyle name="Comma 2 3 2 3 2 9" xfId="9691"/>
    <cellStyle name="Comma 2 3 2 3 3" xfId="9692"/>
    <cellStyle name="Comma 2 3 2 3 3 2" xfId="9693"/>
    <cellStyle name="Comma 2 3 2 3 3 2 2" xfId="9694"/>
    <cellStyle name="Comma 2 3 2 3 3 2 2 2" xfId="9695"/>
    <cellStyle name="Comma 2 3 2 3 3 2 2 3" xfId="9696"/>
    <cellStyle name="Comma 2 3 2 3 3 2 3" xfId="9697"/>
    <cellStyle name="Comma 2 3 2 3 3 2 4" xfId="9698"/>
    <cellStyle name="Comma 2 3 2 3 3 2 5" xfId="9699"/>
    <cellStyle name="Comma 2 3 2 3 3 2 6" xfId="9700"/>
    <cellStyle name="Comma 2 3 2 3 3 3" xfId="9701"/>
    <cellStyle name="Comma 2 3 2 3 3 3 2" xfId="9702"/>
    <cellStyle name="Comma 2 3 2 3 3 3 2 2" xfId="9703"/>
    <cellStyle name="Comma 2 3 2 3 3 3 3" xfId="9704"/>
    <cellStyle name="Comma 2 3 2 3 3 3 4" xfId="9705"/>
    <cellStyle name="Comma 2 3 2 3 3 3 5" xfId="9706"/>
    <cellStyle name="Comma 2 3 2 3 3 4" xfId="9707"/>
    <cellStyle name="Comma 2 3 2 3 3 4 2" xfId="9708"/>
    <cellStyle name="Comma 2 3 2 3 3 4 3" xfId="9709"/>
    <cellStyle name="Comma 2 3 2 3 3 4 4" xfId="9710"/>
    <cellStyle name="Comma 2 3 2 3 3 5" xfId="9711"/>
    <cellStyle name="Comma 2 3 2 3 3 5 2" xfId="9712"/>
    <cellStyle name="Comma 2 3 2 3 3 6" xfId="9713"/>
    <cellStyle name="Comma 2 3 2 3 3 7" xfId="9714"/>
    <cellStyle name="Comma 2 3 2 3 3 8" xfId="9715"/>
    <cellStyle name="Comma 2 3 2 3 3 9" xfId="9716"/>
    <cellStyle name="Comma 2 3 2 3 4" xfId="9717"/>
    <cellStyle name="Comma 2 3 2 3 4 2" xfId="9718"/>
    <cellStyle name="Comma 2 3 2 3 4 2 2" xfId="9719"/>
    <cellStyle name="Comma 2 3 2 3 4 2 3" xfId="9720"/>
    <cellStyle name="Comma 2 3 2 3 4 3" xfId="9721"/>
    <cellStyle name="Comma 2 3 2 3 4 4" xfId="9722"/>
    <cellStyle name="Comma 2 3 2 3 4 5" xfId="9723"/>
    <cellStyle name="Comma 2 3 2 3 4 6" xfId="9724"/>
    <cellStyle name="Comma 2 3 2 3 5" xfId="9725"/>
    <cellStyle name="Comma 2 3 2 3 5 2" xfId="9726"/>
    <cellStyle name="Comma 2 3 2 3 5 2 2" xfId="9727"/>
    <cellStyle name="Comma 2 3 2 3 5 3" xfId="9728"/>
    <cellStyle name="Comma 2 3 2 3 5 4" xfId="9729"/>
    <cellStyle name="Comma 2 3 2 3 5 5" xfId="9730"/>
    <cellStyle name="Comma 2 3 2 3 6" xfId="9731"/>
    <cellStyle name="Comma 2 3 2 3 6 2" xfId="9732"/>
    <cellStyle name="Comma 2 3 2 3 6 3" xfId="9733"/>
    <cellStyle name="Comma 2 3 2 3 6 4" xfId="9734"/>
    <cellStyle name="Comma 2 3 2 3 7" xfId="9735"/>
    <cellStyle name="Comma 2 3 2 3 7 2" xfId="9736"/>
    <cellStyle name="Comma 2 3 2 3 8" xfId="9737"/>
    <cellStyle name="Comma 2 3 2 3 9" xfId="9738"/>
    <cellStyle name="Comma 2 3 2 4" xfId="9739"/>
    <cellStyle name="Comma 2 3 2 4 10" xfId="9740"/>
    <cellStyle name="Comma 2 3 2 4 11" xfId="9741"/>
    <cellStyle name="Comma 2 3 2 4 2" xfId="9742"/>
    <cellStyle name="Comma 2 3 2 4 2 2" xfId="9743"/>
    <cellStyle name="Comma 2 3 2 4 2 2 2" xfId="9744"/>
    <cellStyle name="Comma 2 3 2 4 2 2 2 2" xfId="9745"/>
    <cellStyle name="Comma 2 3 2 4 2 2 2 3" xfId="9746"/>
    <cellStyle name="Comma 2 3 2 4 2 2 3" xfId="9747"/>
    <cellStyle name="Comma 2 3 2 4 2 2 4" xfId="9748"/>
    <cellStyle name="Comma 2 3 2 4 2 2 5" xfId="9749"/>
    <cellStyle name="Comma 2 3 2 4 2 2 6" xfId="9750"/>
    <cellStyle name="Comma 2 3 2 4 2 3" xfId="9751"/>
    <cellStyle name="Comma 2 3 2 4 2 3 2" xfId="9752"/>
    <cellStyle name="Comma 2 3 2 4 2 3 2 2" xfId="9753"/>
    <cellStyle name="Comma 2 3 2 4 2 3 3" xfId="9754"/>
    <cellStyle name="Comma 2 3 2 4 2 3 4" xfId="9755"/>
    <cellStyle name="Comma 2 3 2 4 2 3 5" xfId="9756"/>
    <cellStyle name="Comma 2 3 2 4 2 4" xfId="9757"/>
    <cellStyle name="Comma 2 3 2 4 2 4 2" xfId="9758"/>
    <cellStyle name="Comma 2 3 2 4 2 4 3" xfId="9759"/>
    <cellStyle name="Comma 2 3 2 4 2 4 4" xfId="9760"/>
    <cellStyle name="Comma 2 3 2 4 2 5" xfId="9761"/>
    <cellStyle name="Comma 2 3 2 4 2 5 2" xfId="9762"/>
    <cellStyle name="Comma 2 3 2 4 2 6" xfId="9763"/>
    <cellStyle name="Comma 2 3 2 4 2 7" xfId="9764"/>
    <cellStyle name="Comma 2 3 2 4 2 8" xfId="9765"/>
    <cellStyle name="Comma 2 3 2 4 2 9" xfId="9766"/>
    <cellStyle name="Comma 2 3 2 4 3" xfId="9767"/>
    <cellStyle name="Comma 2 3 2 4 3 2" xfId="9768"/>
    <cellStyle name="Comma 2 3 2 4 3 2 2" xfId="9769"/>
    <cellStyle name="Comma 2 3 2 4 3 2 2 2" xfId="9770"/>
    <cellStyle name="Comma 2 3 2 4 3 2 2 3" xfId="9771"/>
    <cellStyle name="Comma 2 3 2 4 3 2 3" xfId="9772"/>
    <cellStyle name="Comma 2 3 2 4 3 2 4" xfId="9773"/>
    <cellStyle name="Comma 2 3 2 4 3 2 5" xfId="9774"/>
    <cellStyle name="Comma 2 3 2 4 3 2 6" xfId="9775"/>
    <cellStyle name="Comma 2 3 2 4 3 3" xfId="9776"/>
    <cellStyle name="Comma 2 3 2 4 3 3 2" xfId="9777"/>
    <cellStyle name="Comma 2 3 2 4 3 3 2 2" xfId="9778"/>
    <cellStyle name="Comma 2 3 2 4 3 3 3" xfId="9779"/>
    <cellStyle name="Comma 2 3 2 4 3 3 4" xfId="9780"/>
    <cellStyle name="Comma 2 3 2 4 3 3 5" xfId="9781"/>
    <cellStyle name="Comma 2 3 2 4 3 4" xfId="9782"/>
    <cellStyle name="Comma 2 3 2 4 3 4 2" xfId="9783"/>
    <cellStyle name="Comma 2 3 2 4 3 4 3" xfId="9784"/>
    <cellStyle name="Comma 2 3 2 4 3 4 4" xfId="9785"/>
    <cellStyle name="Comma 2 3 2 4 3 5" xfId="9786"/>
    <cellStyle name="Comma 2 3 2 4 3 5 2" xfId="9787"/>
    <cellStyle name="Comma 2 3 2 4 3 6" xfId="9788"/>
    <cellStyle name="Comma 2 3 2 4 3 7" xfId="9789"/>
    <cellStyle name="Comma 2 3 2 4 3 8" xfId="9790"/>
    <cellStyle name="Comma 2 3 2 4 3 9" xfId="9791"/>
    <cellStyle name="Comma 2 3 2 4 4" xfId="9792"/>
    <cellStyle name="Comma 2 3 2 4 4 2" xfId="9793"/>
    <cellStyle name="Comma 2 3 2 4 4 2 2" xfId="9794"/>
    <cellStyle name="Comma 2 3 2 4 4 2 3" xfId="9795"/>
    <cellStyle name="Comma 2 3 2 4 4 3" xfId="9796"/>
    <cellStyle name="Comma 2 3 2 4 4 4" xfId="9797"/>
    <cellStyle name="Comma 2 3 2 4 4 5" xfId="9798"/>
    <cellStyle name="Comma 2 3 2 4 4 6" xfId="9799"/>
    <cellStyle name="Comma 2 3 2 4 5" xfId="9800"/>
    <cellStyle name="Comma 2 3 2 4 5 2" xfId="9801"/>
    <cellStyle name="Comma 2 3 2 4 5 2 2" xfId="9802"/>
    <cellStyle name="Comma 2 3 2 4 5 3" xfId="9803"/>
    <cellStyle name="Comma 2 3 2 4 5 4" xfId="9804"/>
    <cellStyle name="Comma 2 3 2 4 5 5" xfId="9805"/>
    <cellStyle name="Comma 2 3 2 4 6" xfId="9806"/>
    <cellStyle name="Comma 2 3 2 4 6 2" xfId="9807"/>
    <cellStyle name="Comma 2 3 2 4 6 3" xfId="9808"/>
    <cellStyle name="Comma 2 3 2 4 6 4" xfId="9809"/>
    <cellStyle name="Comma 2 3 2 4 7" xfId="9810"/>
    <cellStyle name="Comma 2 3 2 4 7 2" xfId="9811"/>
    <cellStyle name="Comma 2 3 2 4 8" xfId="9812"/>
    <cellStyle name="Comma 2 3 2 4 9" xfId="9813"/>
    <cellStyle name="Comma 2 3 2 5" xfId="9814"/>
    <cellStyle name="Comma 2 3 2 5 10" xfId="9815"/>
    <cellStyle name="Comma 2 3 2 5 11" xfId="9816"/>
    <cellStyle name="Comma 2 3 2 5 2" xfId="9817"/>
    <cellStyle name="Comma 2 3 2 5 2 2" xfId="9818"/>
    <cellStyle name="Comma 2 3 2 5 2 2 2" xfId="9819"/>
    <cellStyle name="Comma 2 3 2 5 2 2 2 2" xfId="9820"/>
    <cellStyle name="Comma 2 3 2 5 2 2 2 3" xfId="9821"/>
    <cellStyle name="Comma 2 3 2 5 2 2 3" xfId="9822"/>
    <cellStyle name="Comma 2 3 2 5 2 2 4" xfId="9823"/>
    <cellStyle name="Comma 2 3 2 5 2 2 5" xfId="9824"/>
    <cellStyle name="Comma 2 3 2 5 2 2 6" xfId="9825"/>
    <cellStyle name="Comma 2 3 2 5 2 3" xfId="9826"/>
    <cellStyle name="Comma 2 3 2 5 2 3 2" xfId="9827"/>
    <cellStyle name="Comma 2 3 2 5 2 3 2 2" xfId="9828"/>
    <cellStyle name="Comma 2 3 2 5 2 3 3" xfId="9829"/>
    <cellStyle name="Comma 2 3 2 5 2 3 4" xfId="9830"/>
    <cellStyle name="Comma 2 3 2 5 2 3 5" xfId="9831"/>
    <cellStyle name="Comma 2 3 2 5 2 4" xfId="9832"/>
    <cellStyle name="Comma 2 3 2 5 2 4 2" xfId="9833"/>
    <cellStyle name="Comma 2 3 2 5 2 4 3" xfId="9834"/>
    <cellStyle name="Comma 2 3 2 5 2 4 4" xfId="9835"/>
    <cellStyle name="Comma 2 3 2 5 2 5" xfId="9836"/>
    <cellStyle name="Comma 2 3 2 5 2 5 2" xfId="9837"/>
    <cellStyle name="Comma 2 3 2 5 2 6" xfId="9838"/>
    <cellStyle name="Comma 2 3 2 5 2 7" xfId="9839"/>
    <cellStyle name="Comma 2 3 2 5 2 8" xfId="9840"/>
    <cellStyle name="Comma 2 3 2 5 2 9" xfId="9841"/>
    <cellStyle name="Comma 2 3 2 5 3" xfId="9842"/>
    <cellStyle name="Comma 2 3 2 5 3 2" xfId="9843"/>
    <cellStyle name="Comma 2 3 2 5 3 2 2" xfId="9844"/>
    <cellStyle name="Comma 2 3 2 5 3 2 2 2" xfId="9845"/>
    <cellStyle name="Comma 2 3 2 5 3 2 2 3" xfId="9846"/>
    <cellStyle name="Comma 2 3 2 5 3 2 3" xfId="9847"/>
    <cellStyle name="Comma 2 3 2 5 3 2 4" xfId="9848"/>
    <cellStyle name="Comma 2 3 2 5 3 2 5" xfId="9849"/>
    <cellStyle name="Comma 2 3 2 5 3 2 6" xfId="9850"/>
    <cellStyle name="Comma 2 3 2 5 3 3" xfId="9851"/>
    <cellStyle name="Comma 2 3 2 5 3 3 2" xfId="9852"/>
    <cellStyle name="Comma 2 3 2 5 3 3 2 2" xfId="9853"/>
    <cellStyle name="Comma 2 3 2 5 3 3 3" xfId="9854"/>
    <cellStyle name="Comma 2 3 2 5 3 3 4" xfId="9855"/>
    <cellStyle name="Comma 2 3 2 5 3 3 5" xfId="9856"/>
    <cellStyle name="Comma 2 3 2 5 3 4" xfId="9857"/>
    <cellStyle name="Comma 2 3 2 5 3 4 2" xfId="9858"/>
    <cellStyle name="Comma 2 3 2 5 3 4 3" xfId="9859"/>
    <cellStyle name="Comma 2 3 2 5 3 4 4" xfId="9860"/>
    <cellStyle name="Comma 2 3 2 5 3 5" xfId="9861"/>
    <cellStyle name="Comma 2 3 2 5 3 5 2" xfId="9862"/>
    <cellStyle name="Comma 2 3 2 5 3 6" xfId="9863"/>
    <cellStyle name="Comma 2 3 2 5 3 7" xfId="9864"/>
    <cellStyle name="Comma 2 3 2 5 3 8" xfId="9865"/>
    <cellStyle name="Comma 2 3 2 5 3 9" xfId="9866"/>
    <cellStyle name="Comma 2 3 2 5 4" xfId="9867"/>
    <cellStyle name="Comma 2 3 2 5 4 2" xfId="9868"/>
    <cellStyle name="Comma 2 3 2 5 4 2 2" xfId="9869"/>
    <cellStyle name="Comma 2 3 2 5 4 2 3" xfId="9870"/>
    <cellStyle name="Comma 2 3 2 5 4 3" xfId="9871"/>
    <cellStyle name="Comma 2 3 2 5 4 4" xfId="9872"/>
    <cellStyle name="Comma 2 3 2 5 4 5" xfId="9873"/>
    <cellStyle name="Comma 2 3 2 5 4 6" xfId="9874"/>
    <cellStyle name="Comma 2 3 2 5 5" xfId="9875"/>
    <cellStyle name="Comma 2 3 2 5 5 2" xfId="9876"/>
    <cellStyle name="Comma 2 3 2 5 5 2 2" xfId="9877"/>
    <cellStyle name="Comma 2 3 2 5 5 3" xfId="9878"/>
    <cellStyle name="Comma 2 3 2 5 5 4" xfId="9879"/>
    <cellStyle name="Comma 2 3 2 5 5 5" xfId="9880"/>
    <cellStyle name="Comma 2 3 2 5 6" xfId="9881"/>
    <cellStyle name="Comma 2 3 2 5 6 2" xfId="9882"/>
    <cellStyle name="Comma 2 3 2 5 6 3" xfId="9883"/>
    <cellStyle name="Comma 2 3 2 5 6 4" xfId="9884"/>
    <cellStyle name="Comma 2 3 2 5 7" xfId="9885"/>
    <cellStyle name="Comma 2 3 2 5 7 2" xfId="9886"/>
    <cellStyle name="Comma 2 3 2 5 8" xfId="9887"/>
    <cellStyle name="Comma 2 3 2 5 9" xfId="9888"/>
    <cellStyle name="Comma 2 3 2 6" xfId="9889"/>
    <cellStyle name="Comma 2 3 2 6 10" xfId="9890"/>
    <cellStyle name="Comma 2 3 2 6 11" xfId="9891"/>
    <cellStyle name="Comma 2 3 2 6 2" xfId="9892"/>
    <cellStyle name="Comma 2 3 2 6 2 2" xfId="9893"/>
    <cellStyle name="Comma 2 3 2 6 2 2 2" xfId="9894"/>
    <cellStyle name="Comma 2 3 2 6 2 2 2 2" xfId="9895"/>
    <cellStyle name="Comma 2 3 2 6 2 2 2 3" xfId="9896"/>
    <cellStyle name="Comma 2 3 2 6 2 2 3" xfId="9897"/>
    <cellStyle name="Comma 2 3 2 6 2 2 4" xfId="9898"/>
    <cellStyle name="Comma 2 3 2 6 2 2 5" xfId="9899"/>
    <cellStyle name="Comma 2 3 2 6 2 2 6" xfId="9900"/>
    <cellStyle name="Comma 2 3 2 6 2 3" xfId="9901"/>
    <cellStyle name="Comma 2 3 2 6 2 3 2" xfId="9902"/>
    <cellStyle name="Comma 2 3 2 6 2 3 2 2" xfId="9903"/>
    <cellStyle name="Comma 2 3 2 6 2 3 3" xfId="9904"/>
    <cellStyle name="Comma 2 3 2 6 2 3 4" xfId="9905"/>
    <cellStyle name="Comma 2 3 2 6 2 3 5" xfId="9906"/>
    <cellStyle name="Comma 2 3 2 6 2 4" xfId="9907"/>
    <cellStyle name="Comma 2 3 2 6 2 4 2" xfId="9908"/>
    <cellStyle name="Comma 2 3 2 6 2 4 3" xfId="9909"/>
    <cellStyle name="Comma 2 3 2 6 2 4 4" xfId="9910"/>
    <cellStyle name="Comma 2 3 2 6 2 5" xfId="9911"/>
    <cellStyle name="Comma 2 3 2 6 2 5 2" xfId="9912"/>
    <cellStyle name="Comma 2 3 2 6 2 6" xfId="9913"/>
    <cellStyle name="Comma 2 3 2 6 2 7" xfId="9914"/>
    <cellStyle name="Comma 2 3 2 6 2 8" xfId="9915"/>
    <cellStyle name="Comma 2 3 2 6 2 9" xfId="9916"/>
    <cellStyle name="Comma 2 3 2 6 3" xfId="9917"/>
    <cellStyle name="Comma 2 3 2 6 3 2" xfId="9918"/>
    <cellStyle name="Comma 2 3 2 6 3 2 2" xfId="9919"/>
    <cellStyle name="Comma 2 3 2 6 3 2 2 2" xfId="9920"/>
    <cellStyle name="Comma 2 3 2 6 3 2 2 3" xfId="9921"/>
    <cellStyle name="Comma 2 3 2 6 3 2 3" xfId="9922"/>
    <cellStyle name="Comma 2 3 2 6 3 2 4" xfId="9923"/>
    <cellStyle name="Comma 2 3 2 6 3 2 5" xfId="9924"/>
    <cellStyle name="Comma 2 3 2 6 3 2 6" xfId="9925"/>
    <cellStyle name="Comma 2 3 2 6 3 3" xfId="9926"/>
    <cellStyle name="Comma 2 3 2 6 3 3 2" xfId="9927"/>
    <cellStyle name="Comma 2 3 2 6 3 3 2 2" xfId="9928"/>
    <cellStyle name="Comma 2 3 2 6 3 3 3" xfId="9929"/>
    <cellStyle name="Comma 2 3 2 6 3 3 4" xfId="9930"/>
    <cellStyle name="Comma 2 3 2 6 3 3 5" xfId="9931"/>
    <cellStyle name="Comma 2 3 2 6 3 4" xfId="9932"/>
    <cellStyle name="Comma 2 3 2 6 3 4 2" xfId="9933"/>
    <cellStyle name="Comma 2 3 2 6 3 4 3" xfId="9934"/>
    <cellStyle name="Comma 2 3 2 6 3 4 4" xfId="9935"/>
    <cellStyle name="Comma 2 3 2 6 3 5" xfId="9936"/>
    <cellStyle name="Comma 2 3 2 6 3 5 2" xfId="9937"/>
    <cellStyle name="Comma 2 3 2 6 3 6" xfId="9938"/>
    <cellStyle name="Comma 2 3 2 6 3 7" xfId="9939"/>
    <cellStyle name="Comma 2 3 2 6 3 8" xfId="9940"/>
    <cellStyle name="Comma 2 3 2 6 3 9" xfId="9941"/>
    <cellStyle name="Comma 2 3 2 6 4" xfId="9942"/>
    <cellStyle name="Comma 2 3 2 6 4 2" xfId="9943"/>
    <cellStyle name="Comma 2 3 2 6 4 2 2" xfId="9944"/>
    <cellStyle name="Comma 2 3 2 6 4 2 3" xfId="9945"/>
    <cellStyle name="Comma 2 3 2 6 4 3" xfId="9946"/>
    <cellStyle name="Comma 2 3 2 6 4 4" xfId="9947"/>
    <cellStyle name="Comma 2 3 2 6 4 5" xfId="9948"/>
    <cellStyle name="Comma 2 3 2 6 4 6" xfId="9949"/>
    <cellStyle name="Comma 2 3 2 6 5" xfId="9950"/>
    <cellStyle name="Comma 2 3 2 6 5 2" xfId="9951"/>
    <cellStyle name="Comma 2 3 2 6 5 2 2" xfId="9952"/>
    <cellStyle name="Comma 2 3 2 6 5 3" xfId="9953"/>
    <cellStyle name="Comma 2 3 2 6 5 4" xfId="9954"/>
    <cellStyle name="Comma 2 3 2 6 5 5" xfId="9955"/>
    <cellStyle name="Comma 2 3 2 6 6" xfId="9956"/>
    <cellStyle name="Comma 2 3 2 6 6 2" xfId="9957"/>
    <cellStyle name="Comma 2 3 2 6 6 3" xfId="9958"/>
    <cellStyle name="Comma 2 3 2 6 6 4" xfId="9959"/>
    <cellStyle name="Comma 2 3 2 6 7" xfId="9960"/>
    <cellStyle name="Comma 2 3 2 6 7 2" xfId="9961"/>
    <cellStyle name="Comma 2 3 2 6 8" xfId="9962"/>
    <cellStyle name="Comma 2 3 2 6 9" xfId="9963"/>
    <cellStyle name="Comma 2 3 2 7" xfId="9964"/>
    <cellStyle name="Comma 2 3 2 7 10" xfId="9965"/>
    <cellStyle name="Comma 2 3 2 7 11" xfId="9966"/>
    <cellStyle name="Comma 2 3 2 7 2" xfId="9967"/>
    <cellStyle name="Comma 2 3 2 7 2 2" xfId="9968"/>
    <cellStyle name="Comma 2 3 2 7 2 2 2" xfId="9969"/>
    <cellStyle name="Comma 2 3 2 7 2 2 2 2" xfId="9970"/>
    <cellStyle name="Comma 2 3 2 7 2 2 2 3" xfId="9971"/>
    <cellStyle name="Comma 2 3 2 7 2 2 3" xfId="9972"/>
    <cellStyle name="Comma 2 3 2 7 2 2 4" xfId="9973"/>
    <cellStyle name="Comma 2 3 2 7 2 2 5" xfId="9974"/>
    <cellStyle name="Comma 2 3 2 7 2 2 6" xfId="9975"/>
    <cellStyle name="Comma 2 3 2 7 2 3" xfId="9976"/>
    <cellStyle name="Comma 2 3 2 7 2 3 2" xfId="9977"/>
    <cellStyle name="Comma 2 3 2 7 2 3 2 2" xfId="9978"/>
    <cellStyle name="Comma 2 3 2 7 2 3 3" xfId="9979"/>
    <cellStyle name="Comma 2 3 2 7 2 3 4" xfId="9980"/>
    <cellStyle name="Comma 2 3 2 7 2 3 5" xfId="9981"/>
    <cellStyle name="Comma 2 3 2 7 2 4" xfId="9982"/>
    <cellStyle name="Comma 2 3 2 7 2 4 2" xfId="9983"/>
    <cellStyle name="Comma 2 3 2 7 2 4 3" xfId="9984"/>
    <cellStyle name="Comma 2 3 2 7 2 4 4" xfId="9985"/>
    <cellStyle name="Comma 2 3 2 7 2 5" xfId="9986"/>
    <cellStyle name="Comma 2 3 2 7 2 5 2" xfId="9987"/>
    <cellStyle name="Comma 2 3 2 7 2 6" xfId="9988"/>
    <cellStyle name="Comma 2 3 2 7 2 7" xfId="9989"/>
    <cellStyle name="Comma 2 3 2 7 2 8" xfId="9990"/>
    <cellStyle name="Comma 2 3 2 7 2 9" xfId="9991"/>
    <cellStyle name="Comma 2 3 2 7 3" xfId="9992"/>
    <cellStyle name="Comma 2 3 2 7 3 2" xfId="9993"/>
    <cellStyle name="Comma 2 3 2 7 3 2 2" xfId="9994"/>
    <cellStyle name="Comma 2 3 2 7 3 2 2 2" xfId="9995"/>
    <cellStyle name="Comma 2 3 2 7 3 2 2 3" xfId="9996"/>
    <cellStyle name="Comma 2 3 2 7 3 2 3" xfId="9997"/>
    <cellStyle name="Comma 2 3 2 7 3 2 4" xfId="9998"/>
    <cellStyle name="Comma 2 3 2 7 3 2 5" xfId="9999"/>
    <cellStyle name="Comma 2 3 2 7 3 2 6" xfId="10000"/>
    <cellStyle name="Comma 2 3 2 7 3 3" xfId="10001"/>
    <cellStyle name="Comma 2 3 2 7 3 3 2" xfId="10002"/>
    <cellStyle name="Comma 2 3 2 7 3 3 2 2" xfId="10003"/>
    <cellStyle name="Comma 2 3 2 7 3 3 3" xfId="10004"/>
    <cellStyle name="Comma 2 3 2 7 3 3 4" xfId="10005"/>
    <cellStyle name="Comma 2 3 2 7 3 3 5" xfId="10006"/>
    <cellStyle name="Comma 2 3 2 7 3 4" xfId="10007"/>
    <cellStyle name="Comma 2 3 2 7 3 4 2" xfId="10008"/>
    <cellStyle name="Comma 2 3 2 7 3 4 3" xfId="10009"/>
    <cellStyle name="Comma 2 3 2 7 3 4 4" xfId="10010"/>
    <cellStyle name="Comma 2 3 2 7 3 5" xfId="10011"/>
    <cellStyle name="Comma 2 3 2 7 3 5 2" xfId="10012"/>
    <cellStyle name="Comma 2 3 2 7 3 6" xfId="10013"/>
    <cellStyle name="Comma 2 3 2 7 3 7" xfId="10014"/>
    <cellStyle name="Comma 2 3 2 7 3 8" xfId="10015"/>
    <cellStyle name="Comma 2 3 2 7 3 9" xfId="10016"/>
    <cellStyle name="Comma 2 3 2 7 4" xfId="10017"/>
    <cellStyle name="Comma 2 3 2 7 4 2" xfId="10018"/>
    <cellStyle name="Comma 2 3 2 7 4 2 2" xfId="10019"/>
    <cellStyle name="Comma 2 3 2 7 4 2 3" xfId="10020"/>
    <cellStyle name="Comma 2 3 2 7 4 3" xfId="10021"/>
    <cellStyle name="Comma 2 3 2 7 4 4" xfId="10022"/>
    <cellStyle name="Comma 2 3 2 7 4 5" xfId="10023"/>
    <cellStyle name="Comma 2 3 2 7 4 6" xfId="10024"/>
    <cellStyle name="Comma 2 3 2 7 5" xfId="10025"/>
    <cellStyle name="Comma 2 3 2 7 5 2" xfId="10026"/>
    <cellStyle name="Comma 2 3 2 7 5 2 2" xfId="10027"/>
    <cellStyle name="Comma 2 3 2 7 5 3" xfId="10028"/>
    <cellStyle name="Comma 2 3 2 7 5 4" xfId="10029"/>
    <cellStyle name="Comma 2 3 2 7 5 5" xfId="10030"/>
    <cellStyle name="Comma 2 3 2 7 6" xfId="10031"/>
    <cellStyle name="Comma 2 3 2 7 6 2" xfId="10032"/>
    <cellStyle name="Comma 2 3 2 7 6 3" xfId="10033"/>
    <cellStyle name="Comma 2 3 2 7 6 4" xfId="10034"/>
    <cellStyle name="Comma 2 3 2 7 7" xfId="10035"/>
    <cellStyle name="Comma 2 3 2 7 7 2" xfId="10036"/>
    <cellStyle name="Comma 2 3 2 7 8" xfId="10037"/>
    <cellStyle name="Comma 2 3 2 7 9" xfId="10038"/>
    <cellStyle name="Comma 2 3 2 8" xfId="10039"/>
    <cellStyle name="Comma 2 3 2 8 10" xfId="10040"/>
    <cellStyle name="Comma 2 3 2 8 2" xfId="10041"/>
    <cellStyle name="Comma 2 3 2 8 2 2" xfId="10042"/>
    <cellStyle name="Comma 2 3 2 8 2 2 2" xfId="10043"/>
    <cellStyle name="Comma 2 3 2 8 2 2 3" xfId="10044"/>
    <cellStyle name="Comma 2 3 2 8 2 3" xfId="10045"/>
    <cellStyle name="Comma 2 3 2 8 2 4" xfId="10046"/>
    <cellStyle name="Comma 2 3 2 8 2 5" xfId="10047"/>
    <cellStyle name="Comma 2 3 2 8 2 6" xfId="10048"/>
    <cellStyle name="Comma 2 3 2 8 3" xfId="10049"/>
    <cellStyle name="Comma 2 3 2 8 3 2" xfId="10050"/>
    <cellStyle name="Comma 2 3 2 8 3 2 2" xfId="10051"/>
    <cellStyle name="Comma 2 3 2 8 3 2 3" xfId="10052"/>
    <cellStyle name="Comma 2 3 2 8 3 3" xfId="10053"/>
    <cellStyle name="Comma 2 3 2 8 3 4" xfId="10054"/>
    <cellStyle name="Comma 2 3 2 8 3 5" xfId="10055"/>
    <cellStyle name="Comma 2 3 2 8 3 6" xfId="10056"/>
    <cellStyle name="Comma 2 3 2 8 4" xfId="10057"/>
    <cellStyle name="Comma 2 3 2 8 4 2" xfId="10058"/>
    <cellStyle name="Comma 2 3 2 8 4 2 2" xfId="10059"/>
    <cellStyle name="Comma 2 3 2 8 4 3" xfId="10060"/>
    <cellStyle name="Comma 2 3 2 8 4 4" xfId="10061"/>
    <cellStyle name="Comma 2 3 2 8 4 5" xfId="10062"/>
    <cellStyle name="Comma 2 3 2 8 5" xfId="10063"/>
    <cellStyle name="Comma 2 3 2 8 5 2" xfId="10064"/>
    <cellStyle name="Comma 2 3 2 8 5 3" xfId="10065"/>
    <cellStyle name="Comma 2 3 2 8 5 4" xfId="10066"/>
    <cellStyle name="Comma 2 3 2 8 6" xfId="10067"/>
    <cellStyle name="Comma 2 3 2 8 6 2" xfId="10068"/>
    <cellStyle name="Comma 2 3 2 8 7" xfId="10069"/>
    <cellStyle name="Comma 2 3 2 8 8" xfId="10070"/>
    <cellStyle name="Comma 2 3 2 8 9" xfId="10071"/>
    <cellStyle name="Comma 2 3 2 9" xfId="10072"/>
    <cellStyle name="Comma 2 3 2 9 10" xfId="10073"/>
    <cellStyle name="Comma 2 3 2 9 2" xfId="10074"/>
    <cellStyle name="Comma 2 3 2 9 2 2" xfId="10075"/>
    <cellStyle name="Comma 2 3 2 9 2 2 2" xfId="10076"/>
    <cellStyle name="Comma 2 3 2 9 2 2 3" xfId="10077"/>
    <cellStyle name="Comma 2 3 2 9 2 3" xfId="10078"/>
    <cellStyle name="Comma 2 3 2 9 2 4" xfId="10079"/>
    <cellStyle name="Comma 2 3 2 9 2 5" xfId="10080"/>
    <cellStyle name="Comma 2 3 2 9 2 6" xfId="10081"/>
    <cellStyle name="Comma 2 3 2 9 3" xfId="10082"/>
    <cellStyle name="Comma 2 3 2 9 3 2" xfId="10083"/>
    <cellStyle name="Comma 2 3 2 9 3 2 2" xfId="10084"/>
    <cellStyle name="Comma 2 3 2 9 3 2 3" xfId="10085"/>
    <cellStyle name="Comma 2 3 2 9 3 3" xfId="10086"/>
    <cellStyle name="Comma 2 3 2 9 3 4" xfId="10087"/>
    <cellStyle name="Comma 2 3 2 9 3 5" xfId="10088"/>
    <cellStyle name="Comma 2 3 2 9 3 6" xfId="10089"/>
    <cellStyle name="Comma 2 3 2 9 4" xfId="10090"/>
    <cellStyle name="Comma 2 3 2 9 4 2" xfId="10091"/>
    <cellStyle name="Comma 2 3 2 9 4 2 2" xfId="10092"/>
    <cellStyle name="Comma 2 3 2 9 4 3" xfId="10093"/>
    <cellStyle name="Comma 2 3 2 9 4 4" xfId="10094"/>
    <cellStyle name="Comma 2 3 2 9 4 5" xfId="10095"/>
    <cellStyle name="Comma 2 3 2 9 5" xfId="10096"/>
    <cellStyle name="Comma 2 3 2 9 5 2" xfId="10097"/>
    <cellStyle name="Comma 2 3 2 9 5 3" xfId="10098"/>
    <cellStyle name="Comma 2 3 2 9 5 4" xfId="10099"/>
    <cellStyle name="Comma 2 3 2 9 6" xfId="10100"/>
    <cellStyle name="Comma 2 3 2 9 6 2" xfId="10101"/>
    <cellStyle name="Comma 2 3 2 9 7" xfId="10102"/>
    <cellStyle name="Comma 2 3 2 9 8" xfId="10103"/>
    <cellStyle name="Comma 2 3 2 9 9" xfId="10104"/>
    <cellStyle name="Comma 2 3 20" xfId="10105"/>
    <cellStyle name="Comma 2 3 20 10" xfId="10106"/>
    <cellStyle name="Comma 2 3 20 2" xfId="10107"/>
    <cellStyle name="Comma 2 3 20 2 2" xfId="10108"/>
    <cellStyle name="Comma 2 3 20 2 2 2" xfId="10109"/>
    <cellStyle name="Comma 2 3 20 2 2 3" xfId="10110"/>
    <cellStyle name="Comma 2 3 20 2 3" xfId="10111"/>
    <cellStyle name="Comma 2 3 20 2 4" xfId="10112"/>
    <cellStyle name="Comma 2 3 20 2 5" xfId="10113"/>
    <cellStyle name="Comma 2 3 20 2 6" xfId="10114"/>
    <cellStyle name="Comma 2 3 20 3" xfId="10115"/>
    <cellStyle name="Comma 2 3 20 3 2" xfId="10116"/>
    <cellStyle name="Comma 2 3 20 3 2 2" xfId="10117"/>
    <cellStyle name="Comma 2 3 20 3 2 3" xfId="10118"/>
    <cellStyle name="Comma 2 3 20 3 3" xfId="10119"/>
    <cellStyle name="Comma 2 3 20 3 4" xfId="10120"/>
    <cellStyle name="Comma 2 3 20 3 5" xfId="10121"/>
    <cellStyle name="Comma 2 3 20 3 6" xfId="10122"/>
    <cellStyle name="Comma 2 3 20 4" xfId="10123"/>
    <cellStyle name="Comma 2 3 20 4 2" xfId="10124"/>
    <cellStyle name="Comma 2 3 20 4 2 2" xfId="10125"/>
    <cellStyle name="Comma 2 3 20 4 3" xfId="10126"/>
    <cellStyle name="Comma 2 3 20 4 4" xfId="10127"/>
    <cellStyle name="Comma 2 3 20 4 5" xfId="10128"/>
    <cellStyle name="Comma 2 3 20 5" xfId="10129"/>
    <cellStyle name="Comma 2 3 20 5 2" xfId="10130"/>
    <cellStyle name="Comma 2 3 20 5 3" xfId="10131"/>
    <cellStyle name="Comma 2 3 20 5 4" xfId="10132"/>
    <cellStyle name="Comma 2 3 20 6" xfId="10133"/>
    <cellStyle name="Comma 2 3 20 6 2" xfId="10134"/>
    <cellStyle name="Comma 2 3 20 7" xfId="10135"/>
    <cellStyle name="Comma 2 3 20 8" xfId="10136"/>
    <cellStyle name="Comma 2 3 20 9" xfId="10137"/>
    <cellStyle name="Comma 2 3 21" xfId="10138"/>
    <cellStyle name="Comma 2 3 21 10" xfId="10139"/>
    <cellStyle name="Comma 2 3 21 2" xfId="10140"/>
    <cellStyle name="Comma 2 3 21 2 2" xfId="10141"/>
    <cellStyle name="Comma 2 3 21 2 2 2" xfId="10142"/>
    <cellStyle name="Comma 2 3 21 2 2 3" xfId="10143"/>
    <cellStyle name="Comma 2 3 21 2 3" xfId="10144"/>
    <cellStyle name="Comma 2 3 21 2 4" xfId="10145"/>
    <cellStyle name="Comma 2 3 21 2 5" xfId="10146"/>
    <cellStyle name="Comma 2 3 21 2 6" xfId="10147"/>
    <cellStyle name="Comma 2 3 21 3" xfId="10148"/>
    <cellStyle name="Comma 2 3 21 3 2" xfId="10149"/>
    <cellStyle name="Comma 2 3 21 3 2 2" xfId="10150"/>
    <cellStyle name="Comma 2 3 21 3 2 3" xfId="10151"/>
    <cellStyle name="Comma 2 3 21 3 3" xfId="10152"/>
    <cellStyle name="Comma 2 3 21 3 4" xfId="10153"/>
    <cellStyle name="Comma 2 3 21 3 5" xfId="10154"/>
    <cellStyle name="Comma 2 3 21 3 6" xfId="10155"/>
    <cellStyle name="Comma 2 3 21 4" xfId="10156"/>
    <cellStyle name="Comma 2 3 21 4 2" xfId="10157"/>
    <cellStyle name="Comma 2 3 21 4 2 2" xfId="10158"/>
    <cellStyle name="Comma 2 3 21 4 3" xfId="10159"/>
    <cellStyle name="Comma 2 3 21 4 4" xfId="10160"/>
    <cellStyle name="Comma 2 3 21 4 5" xfId="10161"/>
    <cellStyle name="Comma 2 3 21 5" xfId="10162"/>
    <cellStyle name="Comma 2 3 21 5 2" xfId="10163"/>
    <cellStyle name="Comma 2 3 21 5 3" xfId="10164"/>
    <cellStyle name="Comma 2 3 21 5 4" xfId="10165"/>
    <cellStyle name="Comma 2 3 21 6" xfId="10166"/>
    <cellStyle name="Comma 2 3 21 6 2" xfId="10167"/>
    <cellStyle name="Comma 2 3 21 7" xfId="10168"/>
    <cellStyle name="Comma 2 3 21 8" xfId="10169"/>
    <cellStyle name="Comma 2 3 21 9" xfId="10170"/>
    <cellStyle name="Comma 2 3 22" xfId="10171"/>
    <cellStyle name="Comma 2 3 22 10" xfId="10172"/>
    <cellStyle name="Comma 2 3 22 2" xfId="10173"/>
    <cellStyle name="Comma 2 3 22 2 2" xfId="10174"/>
    <cellStyle name="Comma 2 3 22 2 2 2" xfId="10175"/>
    <cellStyle name="Comma 2 3 22 2 2 3" xfId="10176"/>
    <cellStyle name="Comma 2 3 22 2 3" xfId="10177"/>
    <cellStyle name="Comma 2 3 22 2 4" xfId="10178"/>
    <cellStyle name="Comma 2 3 22 2 5" xfId="10179"/>
    <cellStyle name="Comma 2 3 22 2 6" xfId="10180"/>
    <cellStyle name="Comma 2 3 22 3" xfId="10181"/>
    <cellStyle name="Comma 2 3 22 3 2" xfId="10182"/>
    <cellStyle name="Comma 2 3 22 3 2 2" xfId="10183"/>
    <cellStyle name="Comma 2 3 22 3 2 3" xfId="10184"/>
    <cellStyle name="Comma 2 3 22 3 3" xfId="10185"/>
    <cellStyle name="Comma 2 3 22 3 4" xfId="10186"/>
    <cellStyle name="Comma 2 3 22 3 5" xfId="10187"/>
    <cellStyle name="Comma 2 3 22 3 6" xfId="10188"/>
    <cellStyle name="Comma 2 3 22 4" xfId="10189"/>
    <cellStyle name="Comma 2 3 22 4 2" xfId="10190"/>
    <cellStyle name="Comma 2 3 22 4 2 2" xfId="10191"/>
    <cellStyle name="Comma 2 3 22 4 3" xfId="10192"/>
    <cellStyle name="Comma 2 3 22 4 4" xfId="10193"/>
    <cellStyle name="Comma 2 3 22 4 5" xfId="10194"/>
    <cellStyle name="Comma 2 3 22 5" xfId="10195"/>
    <cellStyle name="Comma 2 3 22 5 2" xfId="10196"/>
    <cellStyle name="Comma 2 3 22 5 3" xfId="10197"/>
    <cellStyle name="Comma 2 3 22 5 4" xfId="10198"/>
    <cellStyle name="Comma 2 3 22 6" xfId="10199"/>
    <cellStyle name="Comma 2 3 22 6 2" xfId="10200"/>
    <cellStyle name="Comma 2 3 22 7" xfId="10201"/>
    <cellStyle name="Comma 2 3 22 8" xfId="10202"/>
    <cellStyle name="Comma 2 3 22 9" xfId="10203"/>
    <cellStyle name="Comma 2 3 23" xfId="10204"/>
    <cellStyle name="Comma 2 3 23 10" xfId="10205"/>
    <cellStyle name="Comma 2 3 23 2" xfId="10206"/>
    <cellStyle name="Comma 2 3 23 2 2" xfId="10207"/>
    <cellStyle name="Comma 2 3 23 2 2 2" xfId="10208"/>
    <cellStyle name="Comma 2 3 23 2 2 3" xfId="10209"/>
    <cellStyle name="Comma 2 3 23 2 3" xfId="10210"/>
    <cellStyle name="Comma 2 3 23 2 4" xfId="10211"/>
    <cellStyle name="Comma 2 3 23 2 5" xfId="10212"/>
    <cellStyle name="Comma 2 3 23 2 6" xfId="10213"/>
    <cellStyle name="Comma 2 3 23 3" xfId="10214"/>
    <cellStyle name="Comma 2 3 23 3 2" xfId="10215"/>
    <cellStyle name="Comma 2 3 23 3 2 2" xfId="10216"/>
    <cellStyle name="Comma 2 3 23 3 2 3" xfId="10217"/>
    <cellStyle name="Comma 2 3 23 3 3" xfId="10218"/>
    <cellStyle name="Comma 2 3 23 3 4" xfId="10219"/>
    <cellStyle name="Comma 2 3 23 3 5" xfId="10220"/>
    <cellStyle name="Comma 2 3 23 3 6" xfId="10221"/>
    <cellStyle name="Comma 2 3 23 4" xfId="10222"/>
    <cellStyle name="Comma 2 3 23 4 2" xfId="10223"/>
    <cellStyle name="Comma 2 3 23 4 2 2" xfId="10224"/>
    <cellStyle name="Comma 2 3 23 4 3" xfId="10225"/>
    <cellStyle name="Comma 2 3 23 4 4" xfId="10226"/>
    <cellStyle name="Comma 2 3 23 4 5" xfId="10227"/>
    <cellStyle name="Comma 2 3 23 5" xfId="10228"/>
    <cellStyle name="Comma 2 3 23 5 2" xfId="10229"/>
    <cellStyle name="Comma 2 3 23 5 3" xfId="10230"/>
    <cellStyle name="Comma 2 3 23 5 4" xfId="10231"/>
    <cellStyle name="Comma 2 3 23 6" xfId="10232"/>
    <cellStyle name="Comma 2 3 23 6 2" xfId="10233"/>
    <cellStyle name="Comma 2 3 23 7" xfId="10234"/>
    <cellStyle name="Comma 2 3 23 8" xfId="10235"/>
    <cellStyle name="Comma 2 3 23 9" xfId="10236"/>
    <cellStyle name="Comma 2 3 24" xfId="10237"/>
    <cellStyle name="Comma 2 3 24 10" xfId="10238"/>
    <cellStyle name="Comma 2 3 24 2" xfId="10239"/>
    <cellStyle name="Comma 2 3 24 2 2" xfId="10240"/>
    <cellStyle name="Comma 2 3 24 2 2 2" xfId="10241"/>
    <cellStyle name="Comma 2 3 24 2 2 3" xfId="10242"/>
    <cellStyle name="Comma 2 3 24 2 3" xfId="10243"/>
    <cellStyle name="Comma 2 3 24 2 4" xfId="10244"/>
    <cellStyle name="Comma 2 3 24 2 5" xfId="10245"/>
    <cellStyle name="Comma 2 3 24 2 6" xfId="10246"/>
    <cellStyle name="Comma 2 3 24 3" xfId="10247"/>
    <cellStyle name="Comma 2 3 24 3 2" xfId="10248"/>
    <cellStyle name="Comma 2 3 24 3 2 2" xfId="10249"/>
    <cellStyle name="Comma 2 3 24 3 2 3" xfId="10250"/>
    <cellStyle name="Comma 2 3 24 3 3" xfId="10251"/>
    <cellStyle name="Comma 2 3 24 3 4" xfId="10252"/>
    <cellStyle name="Comma 2 3 24 3 5" xfId="10253"/>
    <cellStyle name="Comma 2 3 24 3 6" xfId="10254"/>
    <cellStyle name="Comma 2 3 24 4" xfId="10255"/>
    <cellStyle name="Comma 2 3 24 4 2" xfId="10256"/>
    <cellStyle name="Comma 2 3 24 4 2 2" xfId="10257"/>
    <cellStyle name="Comma 2 3 24 4 3" xfId="10258"/>
    <cellStyle name="Comma 2 3 24 4 4" xfId="10259"/>
    <cellStyle name="Comma 2 3 24 4 5" xfId="10260"/>
    <cellStyle name="Comma 2 3 24 5" xfId="10261"/>
    <cellStyle name="Comma 2 3 24 5 2" xfId="10262"/>
    <cellStyle name="Comma 2 3 24 5 3" xfId="10263"/>
    <cellStyle name="Comma 2 3 24 5 4" xfId="10264"/>
    <cellStyle name="Comma 2 3 24 6" xfId="10265"/>
    <cellStyle name="Comma 2 3 24 6 2" xfId="10266"/>
    <cellStyle name="Comma 2 3 24 7" xfId="10267"/>
    <cellStyle name="Comma 2 3 24 8" xfId="10268"/>
    <cellStyle name="Comma 2 3 24 9" xfId="10269"/>
    <cellStyle name="Comma 2 3 25" xfId="10270"/>
    <cellStyle name="Comma 2 3 25 10" xfId="10271"/>
    <cellStyle name="Comma 2 3 25 2" xfId="10272"/>
    <cellStyle name="Comma 2 3 25 2 2" xfId="10273"/>
    <cellStyle name="Comma 2 3 25 2 2 2" xfId="10274"/>
    <cellStyle name="Comma 2 3 25 2 2 3" xfId="10275"/>
    <cellStyle name="Comma 2 3 25 2 3" xfId="10276"/>
    <cellStyle name="Comma 2 3 25 2 4" xfId="10277"/>
    <cellStyle name="Comma 2 3 25 2 5" xfId="10278"/>
    <cellStyle name="Comma 2 3 25 2 6" xfId="10279"/>
    <cellStyle name="Comma 2 3 25 3" xfId="10280"/>
    <cellStyle name="Comma 2 3 25 3 2" xfId="10281"/>
    <cellStyle name="Comma 2 3 25 3 2 2" xfId="10282"/>
    <cellStyle name="Comma 2 3 25 3 2 3" xfId="10283"/>
    <cellStyle name="Comma 2 3 25 3 3" xfId="10284"/>
    <cellStyle name="Comma 2 3 25 3 4" xfId="10285"/>
    <cellStyle name="Comma 2 3 25 3 5" xfId="10286"/>
    <cellStyle name="Comma 2 3 25 3 6" xfId="10287"/>
    <cellStyle name="Comma 2 3 25 4" xfId="10288"/>
    <cellStyle name="Comma 2 3 25 4 2" xfId="10289"/>
    <cellStyle name="Comma 2 3 25 4 2 2" xfId="10290"/>
    <cellStyle name="Comma 2 3 25 4 3" xfId="10291"/>
    <cellStyle name="Comma 2 3 25 4 4" xfId="10292"/>
    <cellStyle name="Comma 2 3 25 4 5" xfId="10293"/>
    <cellStyle name="Comma 2 3 25 5" xfId="10294"/>
    <cellStyle name="Comma 2 3 25 5 2" xfId="10295"/>
    <cellStyle name="Comma 2 3 25 5 3" xfId="10296"/>
    <cellStyle name="Comma 2 3 25 5 4" xfId="10297"/>
    <cellStyle name="Comma 2 3 25 6" xfId="10298"/>
    <cellStyle name="Comma 2 3 25 6 2" xfId="10299"/>
    <cellStyle name="Comma 2 3 25 7" xfId="10300"/>
    <cellStyle name="Comma 2 3 25 8" xfId="10301"/>
    <cellStyle name="Comma 2 3 25 9" xfId="10302"/>
    <cellStyle name="Comma 2 3 26" xfId="10303"/>
    <cellStyle name="Comma 2 3 26 10" xfId="10304"/>
    <cellStyle name="Comma 2 3 26 2" xfId="10305"/>
    <cellStyle name="Comma 2 3 26 2 2" xfId="10306"/>
    <cellStyle name="Comma 2 3 26 2 2 2" xfId="10307"/>
    <cellStyle name="Comma 2 3 26 2 2 3" xfId="10308"/>
    <cellStyle name="Comma 2 3 26 2 3" xfId="10309"/>
    <cellStyle name="Comma 2 3 26 2 4" xfId="10310"/>
    <cellStyle name="Comma 2 3 26 2 5" xfId="10311"/>
    <cellStyle name="Comma 2 3 26 2 6" xfId="10312"/>
    <cellStyle name="Comma 2 3 26 3" xfId="10313"/>
    <cellStyle name="Comma 2 3 26 3 2" xfId="10314"/>
    <cellStyle name="Comma 2 3 26 3 2 2" xfId="10315"/>
    <cellStyle name="Comma 2 3 26 3 2 3" xfId="10316"/>
    <cellStyle name="Comma 2 3 26 3 3" xfId="10317"/>
    <cellStyle name="Comma 2 3 26 3 4" xfId="10318"/>
    <cellStyle name="Comma 2 3 26 3 5" xfId="10319"/>
    <cellStyle name="Comma 2 3 26 3 6" xfId="10320"/>
    <cellStyle name="Comma 2 3 26 4" xfId="10321"/>
    <cellStyle name="Comma 2 3 26 4 2" xfId="10322"/>
    <cellStyle name="Comma 2 3 26 4 2 2" xfId="10323"/>
    <cellStyle name="Comma 2 3 26 4 3" xfId="10324"/>
    <cellStyle name="Comma 2 3 26 4 4" xfId="10325"/>
    <cellStyle name="Comma 2 3 26 4 5" xfId="10326"/>
    <cellStyle name="Comma 2 3 26 5" xfId="10327"/>
    <cellStyle name="Comma 2 3 26 5 2" xfId="10328"/>
    <cellStyle name="Comma 2 3 26 5 3" xfId="10329"/>
    <cellStyle name="Comma 2 3 26 5 4" xfId="10330"/>
    <cellStyle name="Comma 2 3 26 6" xfId="10331"/>
    <cellStyle name="Comma 2 3 26 6 2" xfId="10332"/>
    <cellStyle name="Comma 2 3 26 7" xfId="10333"/>
    <cellStyle name="Comma 2 3 26 8" xfId="10334"/>
    <cellStyle name="Comma 2 3 26 9" xfId="10335"/>
    <cellStyle name="Comma 2 3 27" xfId="10336"/>
    <cellStyle name="Comma 2 3 27 10" xfId="10337"/>
    <cellStyle name="Comma 2 3 27 2" xfId="10338"/>
    <cellStyle name="Comma 2 3 27 2 2" xfId="10339"/>
    <cellStyle name="Comma 2 3 27 2 2 2" xfId="10340"/>
    <cellStyle name="Comma 2 3 27 2 2 3" xfId="10341"/>
    <cellStyle name="Comma 2 3 27 2 3" xfId="10342"/>
    <cellStyle name="Comma 2 3 27 2 4" xfId="10343"/>
    <cellStyle name="Comma 2 3 27 2 5" xfId="10344"/>
    <cellStyle name="Comma 2 3 27 2 6" xfId="10345"/>
    <cellStyle name="Comma 2 3 27 3" xfId="10346"/>
    <cellStyle name="Comma 2 3 27 3 2" xfId="10347"/>
    <cellStyle name="Comma 2 3 27 3 2 2" xfId="10348"/>
    <cellStyle name="Comma 2 3 27 3 2 3" xfId="10349"/>
    <cellStyle name="Comma 2 3 27 3 3" xfId="10350"/>
    <cellStyle name="Comma 2 3 27 3 4" xfId="10351"/>
    <cellStyle name="Comma 2 3 27 3 5" xfId="10352"/>
    <cellStyle name="Comma 2 3 27 3 6" xfId="10353"/>
    <cellStyle name="Comma 2 3 27 4" xfId="10354"/>
    <cellStyle name="Comma 2 3 27 4 2" xfId="10355"/>
    <cellStyle name="Comma 2 3 27 4 2 2" xfId="10356"/>
    <cellStyle name="Comma 2 3 27 4 3" xfId="10357"/>
    <cellStyle name="Comma 2 3 27 4 4" xfId="10358"/>
    <cellStyle name="Comma 2 3 27 4 5" xfId="10359"/>
    <cellStyle name="Comma 2 3 27 5" xfId="10360"/>
    <cellStyle name="Comma 2 3 27 5 2" xfId="10361"/>
    <cellStyle name="Comma 2 3 27 5 3" xfId="10362"/>
    <cellStyle name="Comma 2 3 27 5 4" xfId="10363"/>
    <cellStyle name="Comma 2 3 27 6" xfId="10364"/>
    <cellStyle name="Comma 2 3 27 6 2" xfId="10365"/>
    <cellStyle name="Comma 2 3 27 7" xfId="10366"/>
    <cellStyle name="Comma 2 3 27 8" xfId="10367"/>
    <cellStyle name="Comma 2 3 27 9" xfId="10368"/>
    <cellStyle name="Comma 2 3 28" xfId="10369"/>
    <cellStyle name="Comma 2 3 28 10" xfId="10370"/>
    <cellStyle name="Comma 2 3 28 2" xfId="10371"/>
    <cellStyle name="Comma 2 3 28 2 2" xfId="10372"/>
    <cellStyle name="Comma 2 3 28 2 2 2" xfId="10373"/>
    <cellStyle name="Comma 2 3 28 2 2 3" xfId="10374"/>
    <cellStyle name="Comma 2 3 28 2 3" xfId="10375"/>
    <cellStyle name="Comma 2 3 28 2 4" xfId="10376"/>
    <cellStyle name="Comma 2 3 28 2 5" xfId="10377"/>
    <cellStyle name="Comma 2 3 28 2 6" xfId="10378"/>
    <cellStyle name="Comma 2 3 28 3" xfId="10379"/>
    <cellStyle name="Comma 2 3 28 3 2" xfId="10380"/>
    <cellStyle name="Comma 2 3 28 3 2 2" xfId="10381"/>
    <cellStyle name="Comma 2 3 28 3 2 3" xfId="10382"/>
    <cellStyle name="Comma 2 3 28 3 3" xfId="10383"/>
    <cellStyle name="Comma 2 3 28 3 4" xfId="10384"/>
    <cellStyle name="Comma 2 3 28 3 5" xfId="10385"/>
    <cellStyle name="Comma 2 3 28 3 6" xfId="10386"/>
    <cellStyle name="Comma 2 3 28 4" xfId="10387"/>
    <cellStyle name="Comma 2 3 28 4 2" xfId="10388"/>
    <cellStyle name="Comma 2 3 28 4 2 2" xfId="10389"/>
    <cellStyle name="Comma 2 3 28 4 3" xfId="10390"/>
    <cellStyle name="Comma 2 3 28 4 4" xfId="10391"/>
    <cellStyle name="Comma 2 3 28 4 5" xfId="10392"/>
    <cellStyle name="Comma 2 3 28 5" xfId="10393"/>
    <cellStyle name="Comma 2 3 28 5 2" xfId="10394"/>
    <cellStyle name="Comma 2 3 28 5 3" xfId="10395"/>
    <cellStyle name="Comma 2 3 28 5 4" xfId="10396"/>
    <cellStyle name="Comma 2 3 28 6" xfId="10397"/>
    <cellStyle name="Comma 2 3 28 6 2" xfId="10398"/>
    <cellStyle name="Comma 2 3 28 7" xfId="10399"/>
    <cellStyle name="Comma 2 3 28 8" xfId="10400"/>
    <cellStyle name="Comma 2 3 28 9" xfId="10401"/>
    <cellStyle name="Comma 2 3 29" xfId="10402"/>
    <cellStyle name="Comma 2 3 29 2" xfId="10403"/>
    <cellStyle name="Comma 2 3 29 2 2" xfId="10404"/>
    <cellStyle name="Comma 2 3 29 2 2 2" xfId="10405"/>
    <cellStyle name="Comma 2 3 29 2 2 3" xfId="10406"/>
    <cellStyle name="Comma 2 3 29 2 3" xfId="10407"/>
    <cellStyle name="Comma 2 3 29 2 4" xfId="10408"/>
    <cellStyle name="Comma 2 3 29 2 5" xfId="10409"/>
    <cellStyle name="Comma 2 3 29 2 6" xfId="10410"/>
    <cellStyle name="Comma 2 3 29 3" xfId="10411"/>
    <cellStyle name="Comma 2 3 29 3 2" xfId="10412"/>
    <cellStyle name="Comma 2 3 29 3 2 2" xfId="10413"/>
    <cellStyle name="Comma 2 3 29 3 3" xfId="10414"/>
    <cellStyle name="Comma 2 3 29 3 4" xfId="10415"/>
    <cellStyle name="Comma 2 3 29 3 5" xfId="10416"/>
    <cellStyle name="Comma 2 3 29 4" xfId="10417"/>
    <cellStyle name="Comma 2 3 29 4 2" xfId="10418"/>
    <cellStyle name="Comma 2 3 29 4 3" xfId="10419"/>
    <cellStyle name="Comma 2 3 29 4 4" xfId="10420"/>
    <cellStyle name="Comma 2 3 29 5" xfId="10421"/>
    <cellStyle name="Comma 2 3 29 5 2" xfId="10422"/>
    <cellStyle name="Comma 2 3 29 6" xfId="10423"/>
    <cellStyle name="Comma 2 3 29 7" xfId="10424"/>
    <cellStyle name="Comma 2 3 29 8" xfId="10425"/>
    <cellStyle name="Comma 2 3 29 9" xfId="10426"/>
    <cellStyle name="Comma 2 3 3" xfId="10427"/>
    <cellStyle name="Comma 2 3 3 10" xfId="10428"/>
    <cellStyle name="Comma 2 3 3 10 10" xfId="10429"/>
    <cellStyle name="Comma 2 3 3 10 2" xfId="10430"/>
    <cellStyle name="Comma 2 3 3 10 2 2" xfId="10431"/>
    <cellStyle name="Comma 2 3 3 10 2 2 2" xfId="10432"/>
    <cellStyle name="Comma 2 3 3 10 2 2 3" xfId="10433"/>
    <cellStyle name="Comma 2 3 3 10 2 3" xfId="10434"/>
    <cellStyle name="Comma 2 3 3 10 2 4" xfId="10435"/>
    <cellStyle name="Comma 2 3 3 10 2 5" xfId="10436"/>
    <cellStyle name="Comma 2 3 3 10 2 6" xfId="10437"/>
    <cellStyle name="Comma 2 3 3 10 3" xfId="10438"/>
    <cellStyle name="Comma 2 3 3 10 3 2" xfId="10439"/>
    <cellStyle name="Comma 2 3 3 10 3 2 2" xfId="10440"/>
    <cellStyle name="Comma 2 3 3 10 3 2 3" xfId="10441"/>
    <cellStyle name="Comma 2 3 3 10 3 3" xfId="10442"/>
    <cellStyle name="Comma 2 3 3 10 3 4" xfId="10443"/>
    <cellStyle name="Comma 2 3 3 10 3 5" xfId="10444"/>
    <cellStyle name="Comma 2 3 3 10 3 6" xfId="10445"/>
    <cellStyle name="Comma 2 3 3 10 4" xfId="10446"/>
    <cellStyle name="Comma 2 3 3 10 4 2" xfId="10447"/>
    <cellStyle name="Comma 2 3 3 10 4 2 2" xfId="10448"/>
    <cellStyle name="Comma 2 3 3 10 4 3" xfId="10449"/>
    <cellStyle name="Comma 2 3 3 10 4 4" xfId="10450"/>
    <cellStyle name="Comma 2 3 3 10 4 5" xfId="10451"/>
    <cellStyle name="Comma 2 3 3 10 5" xfId="10452"/>
    <cellStyle name="Comma 2 3 3 10 5 2" xfId="10453"/>
    <cellStyle name="Comma 2 3 3 10 5 3" xfId="10454"/>
    <cellStyle name="Comma 2 3 3 10 5 4" xfId="10455"/>
    <cellStyle name="Comma 2 3 3 10 6" xfId="10456"/>
    <cellStyle name="Comma 2 3 3 10 6 2" xfId="10457"/>
    <cellStyle name="Comma 2 3 3 10 7" xfId="10458"/>
    <cellStyle name="Comma 2 3 3 10 8" xfId="10459"/>
    <cellStyle name="Comma 2 3 3 10 9" xfId="10460"/>
    <cellStyle name="Comma 2 3 3 11" xfId="10461"/>
    <cellStyle name="Comma 2 3 3 11 10" xfId="10462"/>
    <cellStyle name="Comma 2 3 3 11 2" xfId="10463"/>
    <cellStyle name="Comma 2 3 3 11 2 2" xfId="10464"/>
    <cellStyle name="Comma 2 3 3 11 2 2 2" xfId="10465"/>
    <cellStyle name="Comma 2 3 3 11 2 2 3" xfId="10466"/>
    <cellStyle name="Comma 2 3 3 11 2 3" xfId="10467"/>
    <cellStyle name="Comma 2 3 3 11 2 4" xfId="10468"/>
    <cellStyle name="Comma 2 3 3 11 2 5" xfId="10469"/>
    <cellStyle name="Comma 2 3 3 11 2 6" xfId="10470"/>
    <cellStyle name="Comma 2 3 3 11 3" xfId="10471"/>
    <cellStyle name="Comma 2 3 3 11 3 2" xfId="10472"/>
    <cellStyle name="Comma 2 3 3 11 3 2 2" xfId="10473"/>
    <cellStyle name="Comma 2 3 3 11 3 2 3" xfId="10474"/>
    <cellStyle name="Comma 2 3 3 11 3 3" xfId="10475"/>
    <cellStyle name="Comma 2 3 3 11 3 4" xfId="10476"/>
    <cellStyle name="Comma 2 3 3 11 3 5" xfId="10477"/>
    <cellStyle name="Comma 2 3 3 11 3 6" xfId="10478"/>
    <cellStyle name="Comma 2 3 3 11 4" xfId="10479"/>
    <cellStyle name="Comma 2 3 3 11 4 2" xfId="10480"/>
    <cellStyle name="Comma 2 3 3 11 4 2 2" xfId="10481"/>
    <cellStyle name="Comma 2 3 3 11 4 3" xfId="10482"/>
    <cellStyle name="Comma 2 3 3 11 4 4" xfId="10483"/>
    <cellStyle name="Comma 2 3 3 11 4 5" xfId="10484"/>
    <cellStyle name="Comma 2 3 3 11 5" xfId="10485"/>
    <cellStyle name="Comma 2 3 3 11 5 2" xfId="10486"/>
    <cellStyle name="Comma 2 3 3 11 5 3" xfId="10487"/>
    <cellStyle name="Comma 2 3 3 11 5 4" xfId="10488"/>
    <cellStyle name="Comma 2 3 3 11 6" xfId="10489"/>
    <cellStyle name="Comma 2 3 3 11 6 2" xfId="10490"/>
    <cellStyle name="Comma 2 3 3 11 7" xfId="10491"/>
    <cellStyle name="Comma 2 3 3 11 8" xfId="10492"/>
    <cellStyle name="Comma 2 3 3 11 9" xfId="10493"/>
    <cellStyle name="Comma 2 3 3 12" xfId="10494"/>
    <cellStyle name="Comma 2 3 3 12 10" xfId="10495"/>
    <cellStyle name="Comma 2 3 3 12 2" xfId="10496"/>
    <cellStyle name="Comma 2 3 3 12 2 2" xfId="10497"/>
    <cellStyle name="Comma 2 3 3 12 2 2 2" xfId="10498"/>
    <cellStyle name="Comma 2 3 3 12 2 2 3" xfId="10499"/>
    <cellStyle name="Comma 2 3 3 12 2 3" xfId="10500"/>
    <cellStyle name="Comma 2 3 3 12 2 4" xfId="10501"/>
    <cellStyle name="Comma 2 3 3 12 2 5" xfId="10502"/>
    <cellStyle name="Comma 2 3 3 12 2 6" xfId="10503"/>
    <cellStyle name="Comma 2 3 3 12 3" xfId="10504"/>
    <cellStyle name="Comma 2 3 3 12 3 2" xfId="10505"/>
    <cellStyle name="Comma 2 3 3 12 3 2 2" xfId="10506"/>
    <cellStyle name="Comma 2 3 3 12 3 2 3" xfId="10507"/>
    <cellStyle name="Comma 2 3 3 12 3 3" xfId="10508"/>
    <cellStyle name="Comma 2 3 3 12 3 4" xfId="10509"/>
    <cellStyle name="Comma 2 3 3 12 3 5" xfId="10510"/>
    <cellStyle name="Comma 2 3 3 12 3 6" xfId="10511"/>
    <cellStyle name="Comma 2 3 3 12 4" xfId="10512"/>
    <cellStyle name="Comma 2 3 3 12 4 2" xfId="10513"/>
    <cellStyle name="Comma 2 3 3 12 4 2 2" xfId="10514"/>
    <cellStyle name="Comma 2 3 3 12 4 3" xfId="10515"/>
    <cellStyle name="Comma 2 3 3 12 4 4" xfId="10516"/>
    <cellStyle name="Comma 2 3 3 12 4 5" xfId="10517"/>
    <cellStyle name="Comma 2 3 3 12 5" xfId="10518"/>
    <cellStyle name="Comma 2 3 3 12 5 2" xfId="10519"/>
    <cellStyle name="Comma 2 3 3 12 5 3" xfId="10520"/>
    <cellStyle name="Comma 2 3 3 12 5 4" xfId="10521"/>
    <cellStyle name="Comma 2 3 3 12 6" xfId="10522"/>
    <cellStyle name="Comma 2 3 3 12 6 2" xfId="10523"/>
    <cellStyle name="Comma 2 3 3 12 7" xfId="10524"/>
    <cellStyle name="Comma 2 3 3 12 8" xfId="10525"/>
    <cellStyle name="Comma 2 3 3 12 9" xfId="10526"/>
    <cellStyle name="Comma 2 3 3 13" xfId="10527"/>
    <cellStyle name="Comma 2 3 3 13 2" xfId="10528"/>
    <cellStyle name="Comma 2 3 3 13 2 2" xfId="10529"/>
    <cellStyle name="Comma 2 3 3 13 2 2 2" xfId="10530"/>
    <cellStyle name="Comma 2 3 3 13 2 2 3" xfId="10531"/>
    <cellStyle name="Comma 2 3 3 13 2 3" xfId="10532"/>
    <cellStyle name="Comma 2 3 3 13 2 4" xfId="10533"/>
    <cellStyle name="Comma 2 3 3 13 2 5" xfId="10534"/>
    <cellStyle name="Comma 2 3 3 13 2 6" xfId="10535"/>
    <cellStyle name="Comma 2 3 3 13 3" xfId="10536"/>
    <cellStyle name="Comma 2 3 3 13 3 2" xfId="10537"/>
    <cellStyle name="Comma 2 3 3 13 3 2 2" xfId="10538"/>
    <cellStyle name="Comma 2 3 3 13 3 3" xfId="10539"/>
    <cellStyle name="Comma 2 3 3 13 3 4" xfId="10540"/>
    <cellStyle name="Comma 2 3 3 13 3 5" xfId="10541"/>
    <cellStyle name="Comma 2 3 3 13 4" xfId="10542"/>
    <cellStyle name="Comma 2 3 3 13 4 2" xfId="10543"/>
    <cellStyle name="Comma 2 3 3 13 4 3" xfId="10544"/>
    <cellStyle name="Comma 2 3 3 13 4 4" xfId="10545"/>
    <cellStyle name="Comma 2 3 3 13 5" xfId="10546"/>
    <cellStyle name="Comma 2 3 3 13 5 2" xfId="10547"/>
    <cellStyle name="Comma 2 3 3 13 6" xfId="10548"/>
    <cellStyle name="Comma 2 3 3 13 7" xfId="10549"/>
    <cellStyle name="Comma 2 3 3 13 8" xfId="10550"/>
    <cellStyle name="Comma 2 3 3 13 9" xfId="10551"/>
    <cellStyle name="Comma 2 3 3 14" xfId="10552"/>
    <cellStyle name="Comma 2 3 3 14 2" xfId="10553"/>
    <cellStyle name="Comma 2 3 3 14 2 2" xfId="10554"/>
    <cellStyle name="Comma 2 3 3 14 2 2 2" xfId="10555"/>
    <cellStyle name="Comma 2 3 3 14 2 2 3" xfId="10556"/>
    <cellStyle name="Comma 2 3 3 14 2 3" xfId="10557"/>
    <cellStyle name="Comma 2 3 3 14 2 4" xfId="10558"/>
    <cellStyle name="Comma 2 3 3 14 2 5" xfId="10559"/>
    <cellStyle name="Comma 2 3 3 14 2 6" xfId="10560"/>
    <cellStyle name="Comma 2 3 3 14 3" xfId="10561"/>
    <cellStyle name="Comma 2 3 3 14 3 2" xfId="10562"/>
    <cellStyle name="Comma 2 3 3 14 3 2 2" xfId="10563"/>
    <cellStyle name="Comma 2 3 3 14 3 3" xfId="10564"/>
    <cellStyle name="Comma 2 3 3 14 3 4" xfId="10565"/>
    <cellStyle name="Comma 2 3 3 14 3 5" xfId="10566"/>
    <cellStyle name="Comma 2 3 3 14 4" xfId="10567"/>
    <cellStyle name="Comma 2 3 3 14 4 2" xfId="10568"/>
    <cellStyle name="Comma 2 3 3 14 4 3" xfId="10569"/>
    <cellStyle name="Comma 2 3 3 14 4 4" xfId="10570"/>
    <cellStyle name="Comma 2 3 3 14 5" xfId="10571"/>
    <cellStyle name="Comma 2 3 3 14 5 2" xfId="10572"/>
    <cellStyle name="Comma 2 3 3 14 6" xfId="10573"/>
    <cellStyle name="Comma 2 3 3 14 7" xfId="10574"/>
    <cellStyle name="Comma 2 3 3 14 8" xfId="10575"/>
    <cellStyle name="Comma 2 3 3 14 9" xfId="10576"/>
    <cellStyle name="Comma 2 3 3 15" xfId="10577"/>
    <cellStyle name="Comma 2 3 3 15 2" xfId="10578"/>
    <cellStyle name="Comma 2 3 3 15 2 2" xfId="10579"/>
    <cellStyle name="Comma 2 3 3 15 2 3" xfId="10580"/>
    <cellStyle name="Comma 2 3 3 15 3" xfId="10581"/>
    <cellStyle name="Comma 2 3 3 15 4" xfId="10582"/>
    <cellStyle name="Comma 2 3 3 15 5" xfId="10583"/>
    <cellStyle name="Comma 2 3 3 15 6" xfId="10584"/>
    <cellStyle name="Comma 2 3 3 16" xfId="10585"/>
    <cellStyle name="Comma 2 3 3 16 2" xfId="10586"/>
    <cellStyle name="Comma 2 3 3 16 2 2" xfId="10587"/>
    <cellStyle name="Comma 2 3 3 16 3" xfId="10588"/>
    <cellStyle name="Comma 2 3 3 16 4" xfId="10589"/>
    <cellStyle name="Comma 2 3 3 16 5" xfId="10590"/>
    <cellStyle name="Comma 2 3 3 17" xfId="10591"/>
    <cellStyle name="Comma 2 3 3 17 2" xfId="10592"/>
    <cellStyle name="Comma 2 3 3 17 2 2" xfId="10593"/>
    <cellStyle name="Comma 2 3 3 17 3" xfId="10594"/>
    <cellStyle name="Comma 2 3 3 17 4" xfId="10595"/>
    <cellStyle name="Comma 2 3 3 17 5" xfId="10596"/>
    <cellStyle name="Comma 2 3 3 18" xfId="10597"/>
    <cellStyle name="Comma 2 3 3 18 2" xfId="10598"/>
    <cellStyle name="Comma 2 3 3 19" xfId="10599"/>
    <cellStyle name="Comma 2 3 3 2" xfId="10600"/>
    <cellStyle name="Comma 2 3 3 2 10" xfId="10601"/>
    <cellStyle name="Comma 2 3 3 2 11" xfId="10602"/>
    <cellStyle name="Comma 2 3 3 2 2" xfId="10603"/>
    <cellStyle name="Comma 2 3 3 2 2 2" xfId="10604"/>
    <cellStyle name="Comma 2 3 3 2 2 2 2" xfId="10605"/>
    <cellStyle name="Comma 2 3 3 2 2 2 2 2" xfId="10606"/>
    <cellStyle name="Comma 2 3 3 2 2 2 2 3" xfId="10607"/>
    <cellStyle name="Comma 2 3 3 2 2 2 3" xfId="10608"/>
    <cellStyle name="Comma 2 3 3 2 2 2 4" xfId="10609"/>
    <cellStyle name="Comma 2 3 3 2 2 2 5" xfId="10610"/>
    <cellStyle name="Comma 2 3 3 2 2 2 6" xfId="10611"/>
    <cellStyle name="Comma 2 3 3 2 2 3" xfId="10612"/>
    <cellStyle name="Comma 2 3 3 2 2 3 2" xfId="10613"/>
    <cellStyle name="Comma 2 3 3 2 2 3 2 2" xfId="10614"/>
    <cellStyle name="Comma 2 3 3 2 2 3 3" xfId="10615"/>
    <cellStyle name="Comma 2 3 3 2 2 3 4" xfId="10616"/>
    <cellStyle name="Comma 2 3 3 2 2 3 5" xfId="10617"/>
    <cellStyle name="Comma 2 3 3 2 2 4" xfId="10618"/>
    <cellStyle name="Comma 2 3 3 2 2 4 2" xfId="10619"/>
    <cellStyle name="Comma 2 3 3 2 2 4 3" xfId="10620"/>
    <cellStyle name="Comma 2 3 3 2 2 4 4" xfId="10621"/>
    <cellStyle name="Comma 2 3 3 2 2 5" xfId="10622"/>
    <cellStyle name="Comma 2 3 3 2 2 5 2" xfId="10623"/>
    <cellStyle name="Comma 2 3 3 2 2 6" xfId="10624"/>
    <cellStyle name="Comma 2 3 3 2 2 7" xfId="10625"/>
    <cellStyle name="Comma 2 3 3 2 2 8" xfId="10626"/>
    <cellStyle name="Comma 2 3 3 2 2 9" xfId="10627"/>
    <cellStyle name="Comma 2 3 3 2 3" xfId="10628"/>
    <cellStyle name="Comma 2 3 3 2 3 2" xfId="10629"/>
    <cellStyle name="Comma 2 3 3 2 3 2 2" xfId="10630"/>
    <cellStyle name="Comma 2 3 3 2 3 2 2 2" xfId="10631"/>
    <cellStyle name="Comma 2 3 3 2 3 2 2 3" xfId="10632"/>
    <cellStyle name="Comma 2 3 3 2 3 2 3" xfId="10633"/>
    <cellStyle name="Comma 2 3 3 2 3 2 4" xfId="10634"/>
    <cellStyle name="Comma 2 3 3 2 3 2 5" xfId="10635"/>
    <cellStyle name="Comma 2 3 3 2 3 2 6" xfId="10636"/>
    <cellStyle name="Comma 2 3 3 2 3 3" xfId="10637"/>
    <cellStyle name="Comma 2 3 3 2 3 3 2" xfId="10638"/>
    <cellStyle name="Comma 2 3 3 2 3 3 2 2" xfId="10639"/>
    <cellStyle name="Comma 2 3 3 2 3 3 3" xfId="10640"/>
    <cellStyle name="Comma 2 3 3 2 3 3 4" xfId="10641"/>
    <cellStyle name="Comma 2 3 3 2 3 3 5" xfId="10642"/>
    <cellStyle name="Comma 2 3 3 2 3 4" xfId="10643"/>
    <cellStyle name="Comma 2 3 3 2 3 4 2" xfId="10644"/>
    <cellStyle name="Comma 2 3 3 2 3 4 3" xfId="10645"/>
    <cellStyle name="Comma 2 3 3 2 3 4 4" xfId="10646"/>
    <cellStyle name="Comma 2 3 3 2 3 5" xfId="10647"/>
    <cellStyle name="Comma 2 3 3 2 3 5 2" xfId="10648"/>
    <cellStyle name="Comma 2 3 3 2 3 6" xfId="10649"/>
    <cellStyle name="Comma 2 3 3 2 3 7" xfId="10650"/>
    <cellStyle name="Comma 2 3 3 2 3 8" xfId="10651"/>
    <cellStyle name="Comma 2 3 3 2 3 9" xfId="10652"/>
    <cellStyle name="Comma 2 3 3 2 4" xfId="10653"/>
    <cellStyle name="Comma 2 3 3 2 4 2" xfId="10654"/>
    <cellStyle name="Comma 2 3 3 2 4 2 2" xfId="10655"/>
    <cellStyle name="Comma 2 3 3 2 4 2 3" xfId="10656"/>
    <cellStyle name="Comma 2 3 3 2 4 3" xfId="10657"/>
    <cellStyle name="Comma 2 3 3 2 4 4" xfId="10658"/>
    <cellStyle name="Comma 2 3 3 2 4 5" xfId="10659"/>
    <cellStyle name="Comma 2 3 3 2 4 6" xfId="10660"/>
    <cellStyle name="Comma 2 3 3 2 5" xfId="10661"/>
    <cellStyle name="Comma 2 3 3 2 5 2" xfId="10662"/>
    <cellStyle name="Comma 2 3 3 2 5 2 2" xfId="10663"/>
    <cellStyle name="Comma 2 3 3 2 5 3" xfId="10664"/>
    <cellStyle name="Comma 2 3 3 2 5 4" xfId="10665"/>
    <cellStyle name="Comma 2 3 3 2 5 5" xfId="10666"/>
    <cellStyle name="Comma 2 3 3 2 6" xfId="10667"/>
    <cellStyle name="Comma 2 3 3 2 6 2" xfId="10668"/>
    <cellStyle name="Comma 2 3 3 2 6 3" xfId="10669"/>
    <cellStyle name="Comma 2 3 3 2 6 4" xfId="10670"/>
    <cellStyle name="Comma 2 3 3 2 7" xfId="10671"/>
    <cellStyle name="Comma 2 3 3 2 7 2" xfId="10672"/>
    <cellStyle name="Comma 2 3 3 2 8" xfId="10673"/>
    <cellStyle name="Comma 2 3 3 2 9" xfId="10674"/>
    <cellStyle name="Comma 2 3 3 20" xfId="10675"/>
    <cellStyle name="Comma 2 3 3 21" xfId="10676"/>
    <cellStyle name="Comma 2 3 3 22" xfId="10677"/>
    <cellStyle name="Comma 2 3 3 3" xfId="10678"/>
    <cellStyle name="Comma 2 3 3 3 10" xfId="10679"/>
    <cellStyle name="Comma 2 3 3 3 11" xfId="10680"/>
    <cellStyle name="Comma 2 3 3 3 2" xfId="10681"/>
    <cellStyle name="Comma 2 3 3 3 2 2" xfId="10682"/>
    <cellStyle name="Comma 2 3 3 3 2 2 2" xfId="10683"/>
    <cellStyle name="Comma 2 3 3 3 2 2 2 2" xfId="10684"/>
    <cellStyle name="Comma 2 3 3 3 2 2 2 3" xfId="10685"/>
    <cellStyle name="Comma 2 3 3 3 2 2 3" xfId="10686"/>
    <cellStyle name="Comma 2 3 3 3 2 2 4" xfId="10687"/>
    <cellStyle name="Comma 2 3 3 3 2 2 5" xfId="10688"/>
    <cellStyle name="Comma 2 3 3 3 2 2 6" xfId="10689"/>
    <cellStyle name="Comma 2 3 3 3 2 3" xfId="10690"/>
    <cellStyle name="Comma 2 3 3 3 2 3 2" xfId="10691"/>
    <cellStyle name="Comma 2 3 3 3 2 3 2 2" xfId="10692"/>
    <cellStyle name="Comma 2 3 3 3 2 3 3" xfId="10693"/>
    <cellStyle name="Comma 2 3 3 3 2 3 4" xfId="10694"/>
    <cellStyle name="Comma 2 3 3 3 2 3 5" xfId="10695"/>
    <cellStyle name="Comma 2 3 3 3 2 4" xfId="10696"/>
    <cellStyle name="Comma 2 3 3 3 2 4 2" xfId="10697"/>
    <cellStyle name="Comma 2 3 3 3 2 4 3" xfId="10698"/>
    <cellStyle name="Comma 2 3 3 3 2 4 4" xfId="10699"/>
    <cellStyle name="Comma 2 3 3 3 2 5" xfId="10700"/>
    <cellStyle name="Comma 2 3 3 3 2 5 2" xfId="10701"/>
    <cellStyle name="Comma 2 3 3 3 2 6" xfId="10702"/>
    <cellStyle name="Comma 2 3 3 3 2 7" xfId="10703"/>
    <cellStyle name="Comma 2 3 3 3 2 8" xfId="10704"/>
    <cellStyle name="Comma 2 3 3 3 2 9" xfId="10705"/>
    <cellStyle name="Comma 2 3 3 3 3" xfId="10706"/>
    <cellStyle name="Comma 2 3 3 3 3 2" xfId="10707"/>
    <cellStyle name="Comma 2 3 3 3 3 2 2" xfId="10708"/>
    <cellStyle name="Comma 2 3 3 3 3 2 2 2" xfId="10709"/>
    <cellStyle name="Comma 2 3 3 3 3 2 2 3" xfId="10710"/>
    <cellStyle name="Comma 2 3 3 3 3 2 3" xfId="10711"/>
    <cellStyle name="Comma 2 3 3 3 3 2 4" xfId="10712"/>
    <cellStyle name="Comma 2 3 3 3 3 2 5" xfId="10713"/>
    <cellStyle name="Comma 2 3 3 3 3 2 6" xfId="10714"/>
    <cellStyle name="Comma 2 3 3 3 3 3" xfId="10715"/>
    <cellStyle name="Comma 2 3 3 3 3 3 2" xfId="10716"/>
    <cellStyle name="Comma 2 3 3 3 3 3 2 2" xfId="10717"/>
    <cellStyle name="Comma 2 3 3 3 3 3 3" xfId="10718"/>
    <cellStyle name="Comma 2 3 3 3 3 3 4" xfId="10719"/>
    <cellStyle name="Comma 2 3 3 3 3 3 5" xfId="10720"/>
    <cellStyle name="Comma 2 3 3 3 3 4" xfId="10721"/>
    <cellStyle name="Comma 2 3 3 3 3 4 2" xfId="10722"/>
    <cellStyle name="Comma 2 3 3 3 3 4 3" xfId="10723"/>
    <cellStyle name="Comma 2 3 3 3 3 4 4" xfId="10724"/>
    <cellStyle name="Comma 2 3 3 3 3 5" xfId="10725"/>
    <cellStyle name="Comma 2 3 3 3 3 5 2" xfId="10726"/>
    <cellStyle name="Comma 2 3 3 3 3 6" xfId="10727"/>
    <cellStyle name="Comma 2 3 3 3 3 7" xfId="10728"/>
    <cellStyle name="Comma 2 3 3 3 3 8" xfId="10729"/>
    <cellStyle name="Comma 2 3 3 3 3 9" xfId="10730"/>
    <cellStyle name="Comma 2 3 3 3 4" xfId="10731"/>
    <cellStyle name="Comma 2 3 3 3 4 2" xfId="10732"/>
    <cellStyle name="Comma 2 3 3 3 4 2 2" xfId="10733"/>
    <cellStyle name="Comma 2 3 3 3 4 2 3" xfId="10734"/>
    <cellStyle name="Comma 2 3 3 3 4 3" xfId="10735"/>
    <cellStyle name="Comma 2 3 3 3 4 4" xfId="10736"/>
    <cellStyle name="Comma 2 3 3 3 4 5" xfId="10737"/>
    <cellStyle name="Comma 2 3 3 3 4 6" xfId="10738"/>
    <cellStyle name="Comma 2 3 3 3 5" xfId="10739"/>
    <cellStyle name="Comma 2 3 3 3 5 2" xfId="10740"/>
    <cellStyle name="Comma 2 3 3 3 5 2 2" xfId="10741"/>
    <cellStyle name="Comma 2 3 3 3 5 3" xfId="10742"/>
    <cellStyle name="Comma 2 3 3 3 5 4" xfId="10743"/>
    <cellStyle name="Comma 2 3 3 3 5 5" xfId="10744"/>
    <cellStyle name="Comma 2 3 3 3 6" xfId="10745"/>
    <cellStyle name="Comma 2 3 3 3 6 2" xfId="10746"/>
    <cellStyle name="Comma 2 3 3 3 6 3" xfId="10747"/>
    <cellStyle name="Comma 2 3 3 3 6 4" xfId="10748"/>
    <cellStyle name="Comma 2 3 3 3 7" xfId="10749"/>
    <cellStyle name="Comma 2 3 3 3 7 2" xfId="10750"/>
    <cellStyle name="Comma 2 3 3 3 8" xfId="10751"/>
    <cellStyle name="Comma 2 3 3 3 9" xfId="10752"/>
    <cellStyle name="Comma 2 3 3 4" xfId="10753"/>
    <cellStyle name="Comma 2 3 3 4 10" xfId="10754"/>
    <cellStyle name="Comma 2 3 3 4 11" xfId="10755"/>
    <cellStyle name="Comma 2 3 3 4 2" xfId="10756"/>
    <cellStyle name="Comma 2 3 3 4 2 2" xfId="10757"/>
    <cellStyle name="Comma 2 3 3 4 2 2 2" xfId="10758"/>
    <cellStyle name="Comma 2 3 3 4 2 2 2 2" xfId="10759"/>
    <cellStyle name="Comma 2 3 3 4 2 2 2 3" xfId="10760"/>
    <cellStyle name="Comma 2 3 3 4 2 2 3" xfId="10761"/>
    <cellStyle name="Comma 2 3 3 4 2 2 4" xfId="10762"/>
    <cellStyle name="Comma 2 3 3 4 2 2 5" xfId="10763"/>
    <cellStyle name="Comma 2 3 3 4 2 2 6" xfId="10764"/>
    <cellStyle name="Comma 2 3 3 4 2 3" xfId="10765"/>
    <cellStyle name="Comma 2 3 3 4 2 3 2" xfId="10766"/>
    <cellStyle name="Comma 2 3 3 4 2 3 2 2" xfId="10767"/>
    <cellStyle name="Comma 2 3 3 4 2 3 3" xfId="10768"/>
    <cellStyle name="Comma 2 3 3 4 2 3 4" xfId="10769"/>
    <cellStyle name="Comma 2 3 3 4 2 3 5" xfId="10770"/>
    <cellStyle name="Comma 2 3 3 4 2 4" xfId="10771"/>
    <cellStyle name="Comma 2 3 3 4 2 4 2" xfId="10772"/>
    <cellStyle name="Comma 2 3 3 4 2 4 3" xfId="10773"/>
    <cellStyle name="Comma 2 3 3 4 2 4 4" xfId="10774"/>
    <cellStyle name="Comma 2 3 3 4 2 5" xfId="10775"/>
    <cellStyle name="Comma 2 3 3 4 2 5 2" xfId="10776"/>
    <cellStyle name="Comma 2 3 3 4 2 6" xfId="10777"/>
    <cellStyle name="Comma 2 3 3 4 2 7" xfId="10778"/>
    <cellStyle name="Comma 2 3 3 4 2 8" xfId="10779"/>
    <cellStyle name="Comma 2 3 3 4 2 9" xfId="10780"/>
    <cellStyle name="Comma 2 3 3 4 3" xfId="10781"/>
    <cellStyle name="Comma 2 3 3 4 3 2" xfId="10782"/>
    <cellStyle name="Comma 2 3 3 4 3 2 2" xfId="10783"/>
    <cellStyle name="Comma 2 3 3 4 3 2 2 2" xfId="10784"/>
    <cellStyle name="Comma 2 3 3 4 3 2 2 3" xfId="10785"/>
    <cellStyle name="Comma 2 3 3 4 3 2 3" xfId="10786"/>
    <cellStyle name="Comma 2 3 3 4 3 2 4" xfId="10787"/>
    <cellStyle name="Comma 2 3 3 4 3 2 5" xfId="10788"/>
    <cellStyle name="Comma 2 3 3 4 3 2 6" xfId="10789"/>
    <cellStyle name="Comma 2 3 3 4 3 3" xfId="10790"/>
    <cellStyle name="Comma 2 3 3 4 3 3 2" xfId="10791"/>
    <cellStyle name="Comma 2 3 3 4 3 3 2 2" xfId="10792"/>
    <cellStyle name="Comma 2 3 3 4 3 3 3" xfId="10793"/>
    <cellStyle name="Comma 2 3 3 4 3 3 4" xfId="10794"/>
    <cellStyle name="Comma 2 3 3 4 3 3 5" xfId="10795"/>
    <cellStyle name="Comma 2 3 3 4 3 4" xfId="10796"/>
    <cellStyle name="Comma 2 3 3 4 3 4 2" xfId="10797"/>
    <cellStyle name="Comma 2 3 3 4 3 4 3" xfId="10798"/>
    <cellStyle name="Comma 2 3 3 4 3 4 4" xfId="10799"/>
    <cellStyle name="Comma 2 3 3 4 3 5" xfId="10800"/>
    <cellStyle name="Comma 2 3 3 4 3 5 2" xfId="10801"/>
    <cellStyle name="Comma 2 3 3 4 3 6" xfId="10802"/>
    <cellStyle name="Comma 2 3 3 4 3 7" xfId="10803"/>
    <cellStyle name="Comma 2 3 3 4 3 8" xfId="10804"/>
    <cellStyle name="Comma 2 3 3 4 3 9" xfId="10805"/>
    <cellStyle name="Comma 2 3 3 4 4" xfId="10806"/>
    <cellStyle name="Comma 2 3 3 4 4 2" xfId="10807"/>
    <cellStyle name="Comma 2 3 3 4 4 2 2" xfId="10808"/>
    <cellStyle name="Comma 2 3 3 4 4 2 3" xfId="10809"/>
    <cellStyle name="Comma 2 3 3 4 4 3" xfId="10810"/>
    <cellStyle name="Comma 2 3 3 4 4 4" xfId="10811"/>
    <cellStyle name="Comma 2 3 3 4 4 5" xfId="10812"/>
    <cellStyle name="Comma 2 3 3 4 4 6" xfId="10813"/>
    <cellStyle name="Comma 2 3 3 4 5" xfId="10814"/>
    <cellStyle name="Comma 2 3 3 4 5 2" xfId="10815"/>
    <cellStyle name="Comma 2 3 3 4 5 2 2" xfId="10816"/>
    <cellStyle name="Comma 2 3 3 4 5 3" xfId="10817"/>
    <cellStyle name="Comma 2 3 3 4 5 4" xfId="10818"/>
    <cellStyle name="Comma 2 3 3 4 5 5" xfId="10819"/>
    <cellStyle name="Comma 2 3 3 4 6" xfId="10820"/>
    <cellStyle name="Comma 2 3 3 4 6 2" xfId="10821"/>
    <cellStyle name="Comma 2 3 3 4 6 3" xfId="10822"/>
    <cellStyle name="Comma 2 3 3 4 6 4" xfId="10823"/>
    <cellStyle name="Comma 2 3 3 4 7" xfId="10824"/>
    <cellStyle name="Comma 2 3 3 4 7 2" xfId="10825"/>
    <cellStyle name="Comma 2 3 3 4 8" xfId="10826"/>
    <cellStyle name="Comma 2 3 3 4 9" xfId="10827"/>
    <cellStyle name="Comma 2 3 3 5" xfId="10828"/>
    <cellStyle name="Comma 2 3 3 5 10" xfId="10829"/>
    <cellStyle name="Comma 2 3 3 5 11" xfId="10830"/>
    <cellStyle name="Comma 2 3 3 5 2" xfId="10831"/>
    <cellStyle name="Comma 2 3 3 5 2 2" xfId="10832"/>
    <cellStyle name="Comma 2 3 3 5 2 2 2" xfId="10833"/>
    <cellStyle name="Comma 2 3 3 5 2 2 2 2" xfId="10834"/>
    <cellStyle name="Comma 2 3 3 5 2 2 2 3" xfId="10835"/>
    <cellStyle name="Comma 2 3 3 5 2 2 3" xfId="10836"/>
    <cellStyle name="Comma 2 3 3 5 2 2 4" xfId="10837"/>
    <cellStyle name="Comma 2 3 3 5 2 2 5" xfId="10838"/>
    <cellStyle name="Comma 2 3 3 5 2 2 6" xfId="10839"/>
    <cellStyle name="Comma 2 3 3 5 2 3" xfId="10840"/>
    <cellStyle name="Comma 2 3 3 5 2 3 2" xfId="10841"/>
    <cellStyle name="Comma 2 3 3 5 2 3 2 2" xfId="10842"/>
    <cellStyle name="Comma 2 3 3 5 2 3 3" xfId="10843"/>
    <cellStyle name="Comma 2 3 3 5 2 3 4" xfId="10844"/>
    <cellStyle name="Comma 2 3 3 5 2 3 5" xfId="10845"/>
    <cellStyle name="Comma 2 3 3 5 2 4" xfId="10846"/>
    <cellStyle name="Comma 2 3 3 5 2 4 2" xfId="10847"/>
    <cellStyle name="Comma 2 3 3 5 2 4 3" xfId="10848"/>
    <cellStyle name="Comma 2 3 3 5 2 4 4" xfId="10849"/>
    <cellStyle name="Comma 2 3 3 5 2 5" xfId="10850"/>
    <cellStyle name="Comma 2 3 3 5 2 5 2" xfId="10851"/>
    <cellStyle name="Comma 2 3 3 5 2 6" xfId="10852"/>
    <cellStyle name="Comma 2 3 3 5 2 7" xfId="10853"/>
    <cellStyle name="Comma 2 3 3 5 2 8" xfId="10854"/>
    <cellStyle name="Comma 2 3 3 5 2 9" xfId="10855"/>
    <cellStyle name="Comma 2 3 3 5 3" xfId="10856"/>
    <cellStyle name="Comma 2 3 3 5 3 2" xfId="10857"/>
    <cellStyle name="Comma 2 3 3 5 3 2 2" xfId="10858"/>
    <cellStyle name="Comma 2 3 3 5 3 2 2 2" xfId="10859"/>
    <cellStyle name="Comma 2 3 3 5 3 2 2 3" xfId="10860"/>
    <cellStyle name="Comma 2 3 3 5 3 2 3" xfId="10861"/>
    <cellStyle name="Comma 2 3 3 5 3 2 4" xfId="10862"/>
    <cellStyle name="Comma 2 3 3 5 3 2 5" xfId="10863"/>
    <cellStyle name="Comma 2 3 3 5 3 2 6" xfId="10864"/>
    <cellStyle name="Comma 2 3 3 5 3 3" xfId="10865"/>
    <cellStyle name="Comma 2 3 3 5 3 3 2" xfId="10866"/>
    <cellStyle name="Comma 2 3 3 5 3 3 2 2" xfId="10867"/>
    <cellStyle name="Comma 2 3 3 5 3 3 3" xfId="10868"/>
    <cellStyle name="Comma 2 3 3 5 3 3 4" xfId="10869"/>
    <cellStyle name="Comma 2 3 3 5 3 3 5" xfId="10870"/>
    <cellStyle name="Comma 2 3 3 5 3 4" xfId="10871"/>
    <cellStyle name="Comma 2 3 3 5 3 4 2" xfId="10872"/>
    <cellStyle name="Comma 2 3 3 5 3 4 3" xfId="10873"/>
    <cellStyle name="Comma 2 3 3 5 3 4 4" xfId="10874"/>
    <cellStyle name="Comma 2 3 3 5 3 5" xfId="10875"/>
    <cellStyle name="Comma 2 3 3 5 3 5 2" xfId="10876"/>
    <cellStyle name="Comma 2 3 3 5 3 6" xfId="10877"/>
    <cellStyle name="Comma 2 3 3 5 3 7" xfId="10878"/>
    <cellStyle name="Comma 2 3 3 5 3 8" xfId="10879"/>
    <cellStyle name="Comma 2 3 3 5 3 9" xfId="10880"/>
    <cellStyle name="Comma 2 3 3 5 4" xfId="10881"/>
    <cellStyle name="Comma 2 3 3 5 4 2" xfId="10882"/>
    <cellStyle name="Comma 2 3 3 5 4 2 2" xfId="10883"/>
    <cellStyle name="Comma 2 3 3 5 4 2 3" xfId="10884"/>
    <cellStyle name="Comma 2 3 3 5 4 3" xfId="10885"/>
    <cellStyle name="Comma 2 3 3 5 4 4" xfId="10886"/>
    <cellStyle name="Comma 2 3 3 5 4 5" xfId="10887"/>
    <cellStyle name="Comma 2 3 3 5 4 6" xfId="10888"/>
    <cellStyle name="Comma 2 3 3 5 5" xfId="10889"/>
    <cellStyle name="Comma 2 3 3 5 5 2" xfId="10890"/>
    <cellStyle name="Comma 2 3 3 5 5 2 2" xfId="10891"/>
    <cellStyle name="Comma 2 3 3 5 5 3" xfId="10892"/>
    <cellStyle name="Comma 2 3 3 5 5 4" xfId="10893"/>
    <cellStyle name="Comma 2 3 3 5 5 5" xfId="10894"/>
    <cellStyle name="Comma 2 3 3 5 6" xfId="10895"/>
    <cellStyle name="Comma 2 3 3 5 6 2" xfId="10896"/>
    <cellStyle name="Comma 2 3 3 5 6 3" xfId="10897"/>
    <cellStyle name="Comma 2 3 3 5 6 4" xfId="10898"/>
    <cellStyle name="Comma 2 3 3 5 7" xfId="10899"/>
    <cellStyle name="Comma 2 3 3 5 7 2" xfId="10900"/>
    <cellStyle name="Comma 2 3 3 5 8" xfId="10901"/>
    <cellStyle name="Comma 2 3 3 5 9" xfId="10902"/>
    <cellStyle name="Comma 2 3 3 6" xfId="10903"/>
    <cellStyle name="Comma 2 3 3 6 10" xfId="10904"/>
    <cellStyle name="Comma 2 3 3 6 11" xfId="10905"/>
    <cellStyle name="Comma 2 3 3 6 2" xfId="10906"/>
    <cellStyle name="Comma 2 3 3 6 2 2" xfId="10907"/>
    <cellStyle name="Comma 2 3 3 6 2 2 2" xfId="10908"/>
    <cellStyle name="Comma 2 3 3 6 2 2 2 2" xfId="10909"/>
    <cellStyle name="Comma 2 3 3 6 2 2 2 3" xfId="10910"/>
    <cellStyle name="Comma 2 3 3 6 2 2 3" xfId="10911"/>
    <cellStyle name="Comma 2 3 3 6 2 2 4" xfId="10912"/>
    <cellStyle name="Comma 2 3 3 6 2 2 5" xfId="10913"/>
    <cellStyle name="Comma 2 3 3 6 2 2 6" xfId="10914"/>
    <cellStyle name="Comma 2 3 3 6 2 3" xfId="10915"/>
    <cellStyle name="Comma 2 3 3 6 2 3 2" xfId="10916"/>
    <cellStyle name="Comma 2 3 3 6 2 3 2 2" xfId="10917"/>
    <cellStyle name="Comma 2 3 3 6 2 3 3" xfId="10918"/>
    <cellStyle name="Comma 2 3 3 6 2 3 4" xfId="10919"/>
    <cellStyle name="Comma 2 3 3 6 2 3 5" xfId="10920"/>
    <cellStyle name="Comma 2 3 3 6 2 4" xfId="10921"/>
    <cellStyle name="Comma 2 3 3 6 2 4 2" xfId="10922"/>
    <cellStyle name="Comma 2 3 3 6 2 4 3" xfId="10923"/>
    <cellStyle name="Comma 2 3 3 6 2 4 4" xfId="10924"/>
    <cellStyle name="Comma 2 3 3 6 2 5" xfId="10925"/>
    <cellStyle name="Comma 2 3 3 6 2 5 2" xfId="10926"/>
    <cellStyle name="Comma 2 3 3 6 2 6" xfId="10927"/>
    <cellStyle name="Comma 2 3 3 6 2 7" xfId="10928"/>
    <cellStyle name="Comma 2 3 3 6 2 8" xfId="10929"/>
    <cellStyle name="Comma 2 3 3 6 2 9" xfId="10930"/>
    <cellStyle name="Comma 2 3 3 6 3" xfId="10931"/>
    <cellStyle name="Comma 2 3 3 6 3 2" xfId="10932"/>
    <cellStyle name="Comma 2 3 3 6 3 2 2" xfId="10933"/>
    <cellStyle name="Comma 2 3 3 6 3 2 2 2" xfId="10934"/>
    <cellStyle name="Comma 2 3 3 6 3 2 2 3" xfId="10935"/>
    <cellStyle name="Comma 2 3 3 6 3 2 3" xfId="10936"/>
    <cellStyle name="Comma 2 3 3 6 3 2 4" xfId="10937"/>
    <cellStyle name="Comma 2 3 3 6 3 2 5" xfId="10938"/>
    <cellStyle name="Comma 2 3 3 6 3 2 6" xfId="10939"/>
    <cellStyle name="Comma 2 3 3 6 3 3" xfId="10940"/>
    <cellStyle name="Comma 2 3 3 6 3 3 2" xfId="10941"/>
    <cellStyle name="Comma 2 3 3 6 3 3 2 2" xfId="10942"/>
    <cellStyle name="Comma 2 3 3 6 3 3 3" xfId="10943"/>
    <cellStyle name="Comma 2 3 3 6 3 3 4" xfId="10944"/>
    <cellStyle name="Comma 2 3 3 6 3 3 5" xfId="10945"/>
    <cellStyle name="Comma 2 3 3 6 3 4" xfId="10946"/>
    <cellStyle name="Comma 2 3 3 6 3 4 2" xfId="10947"/>
    <cellStyle name="Comma 2 3 3 6 3 4 3" xfId="10948"/>
    <cellStyle name="Comma 2 3 3 6 3 4 4" xfId="10949"/>
    <cellStyle name="Comma 2 3 3 6 3 5" xfId="10950"/>
    <cellStyle name="Comma 2 3 3 6 3 5 2" xfId="10951"/>
    <cellStyle name="Comma 2 3 3 6 3 6" xfId="10952"/>
    <cellStyle name="Comma 2 3 3 6 3 7" xfId="10953"/>
    <cellStyle name="Comma 2 3 3 6 3 8" xfId="10954"/>
    <cellStyle name="Comma 2 3 3 6 3 9" xfId="10955"/>
    <cellStyle name="Comma 2 3 3 6 4" xfId="10956"/>
    <cellStyle name="Comma 2 3 3 6 4 2" xfId="10957"/>
    <cellStyle name="Comma 2 3 3 6 4 2 2" xfId="10958"/>
    <cellStyle name="Comma 2 3 3 6 4 2 3" xfId="10959"/>
    <cellStyle name="Comma 2 3 3 6 4 3" xfId="10960"/>
    <cellStyle name="Comma 2 3 3 6 4 4" xfId="10961"/>
    <cellStyle name="Comma 2 3 3 6 4 5" xfId="10962"/>
    <cellStyle name="Comma 2 3 3 6 4 6" xfId="10963"/>
    <cellStyle name="Comma 2 3 3 6 5" xfId="10964"/>
    <cellStyle name="Comma 2 3 3 6 5 2" xfId="10965"/>
    <cellStyle name="Comma 2 3 3 6 5 2 2" xfId="10966"/>
    <cellStyle name="Comma 2 3 3 6 5 3" xfId="10967"/>
    <cellStyle name="Comma 2 3 3 6 5 4" xfId="10968"/>
    <cellStyle name="Comma 2 3 3 6 5 5" xfId="10969"/>
    <cellStyle name="Comma 2 3 3 6 6" xfId="10970"/>
    <cellStyle name="Comma 2 3 3 6 6 2" xfId="10971"/>
    <cellStyle name="Comma 2 3 3 6 6 3" xfId="10972"/>
    <cellStyle name="Comma 2 3 3 6 6 4" xfId="10973"/>
    <cellStyle name="Comma 2 3 3 6 7" xfId="10974"/>
    <cellStyle name="Comma 2 3 3 6 7 2" xfId="10975"/>
    <cellStyle name="Comma 2 3 3 6 8" xfId="10976"/>
    <cellStyle name="Comma 2 3 3 6 9" xfId="10977"/>
    <cellStyle name="Comma 2 3 3 7" xfId="10978"/>
    <cellStyle name="Comma 2 3 3 7 10" xfId="10979"/>
    <cellStyle name="Comma 2 3 3 7 11" xfId="10980"/>
    <cellStyle name="Comma 2 3 3 7 2" xfId="10981"/>
    <cellStyle name="Comma 2 3 3 7 2 2" xfId="10982"/>
    <cellStyle name="Comma 2 3 3 7 2 2 2" xfId="10983"/>
    <cellStyle name="Comma 2 3 3 7 2 2 2 2" xfId="10984"/>
    <cellStyle name="Comma 2 3 3 7 2 2 2 3" xfId="10985"/>
    <cellStyle name="Comma 2 3 3 7 2 2 3" xfId="10986"/>
    <cellStyle name="Comma 2 3 3 7 2 2 4" xfId="10987"/>
    <cellStyle name="Comma 2 3 3 7 2 2 5" xfId="10988"/>
    <cellStyle name="Comma 2 3 3 7 2 2 6" xfId="10989"/>
    <cellStyle name="Comma 2 3 3 7 2 3" xfId="10990"/>
    <cellStyle name="Comma 2 3 3 7 2 3 2" xfId="10991"/>
    <cellStyle name="Comma 2 3 3 7 2 3 2 2" xfId="10992"/>
    <cellStyle name="Comma 2 3 3 7 2 3 3" xfId="10993"/>
    <cellStyle name="Comma 2 3 3 7 2 3 4" xfId="10994"/>
    <cellStyle name="Comma 2 3 3 7 2 3 5" xfId="10995"/>
    <cellStyle name="Comma 2 3 3 7 2 4" xfId="10996"/>
    <cellStyle name="Comma 2 3 3 7 2 4 2" xfId="10997"/>
    <cellStyle name="Comma 2 3 3 7 2 4 3" xfId="10998"/>
    <cellStyle name="Comma 2 3 3 7 2 4 4" xfId="10999"/>
    <cellStyle name="Comma 2 3 3 7 2 5" xfId="11000"/>
    <cellStyle name="Comma 2 3 3 7 2 5 2" xfId="11001"/>
    <cellStyle name="Comma 2 3 3 7 2 6" xfId="11002"/>
    <cellStyle name="Comma 2 3 3 7 2 7" xfId="11003"/>
    <cellStyle name="Comma 2 3 3 7 2 8" xfId="11004"/>
    <cellStyle name="Comma 2 3 3 7 2 9" xfId="11005"/>
    <cellStyle name="Comma 2 3 3 7 3" xfId="11006"/>
    <cellStyle name="Comma 2 3 3 7 3 2" xfId="11007"/>
    <cellStyle name="Comma 2 3 3 7 3 2 2" xfId="11008"/>
    <cellStyle name="Comma 2 3 3 7 3 2 2 2" xfId="11009"/>
    <cellStyle name="Comma 2 3 3 7 3 2 2 3" xfId="11010"/>
    <cellStyle name="Comma 2 3 3 7 3 2 3" xfId="11011"/>
    <cellStyle name="Comma 2 3 3 7 3 2 4" xfId="11012"/>
    <cellStyle name="Comma 2 3 3 7 3 2 5" xfId="11013"/>
    <cellStyle name="Comma 2 3 3 7 3 2 6" xfId="11014"/>
    <cellStyle name="Comma 2 3 3 7 3 3" xfId="11015"/>
    <cellStyle name="Comma 2 3 3 7 3 3 2" xfId="11016"/>
    <cellStyle name="Comma 2 3 3 7 3 3 2 2" xfId="11017"/>
    <cellStyle name="Comma 2 3 3 7 3 3 3" xfId="11018"/>
    <cellStyle name="Comma 2 3 3 7 3 3 4" xfId="11019"/>
    <cellStyle name="Comma 2 3 3 7 3 3 5" xfId="11020"/>
    <cellStyle name="Comma 2 3 3 7 3 4" xfId="11021"/>
    <cellStyle name="Comma 2 3 3 7 3 4 2" xfId="11022"/>
    <cellStyle name="Comma 2 3 3 7 3 4 3" xfId="11023"/>
    <cellStyle name="Comma 2 3 3 7 3 4 4" xfId="11024"/>
    <cellStyle name="Comma 2 3 3 7 3 5" xfId="11025"/>
    <cellStyle name="Comma 2 3 3 7 3 5 2" xfId="11026"/>
    <cellStyle name="Comma 2 3 3 7 3 6" xfId="11027"/>
    <cellStyle name="Comma 2 3 3 7 3 7" xfId="11028"/>
    <cellStyle name="Comma 2 3 3 7 3 8" xfId="11029"/>
    <cellStyle name="Comma 2 3 3 7 3 9" xfId="11030"/>
    <cellStyle name="Comma 2 3 3 7 4" xfId="11031"/>
    <cellStyle name="Comma 2 3 3 7 4 2" xfId="11032"/>
    <cellStyle name="Comma 2 3 3 7 4 2 2" xfId="11033"/>
    <cellStyle name="Comma 2 3 3 7 4 2 3" xfId="11034"/>
    <cellStyle name="Comma 2 3 3 7 4 3" xfId="11035"/>
    <cellStyle name="Comma 2 3 3 7 4 4" xfId="11036"/>
    <cellStyle name="Comma 2 3 3 7 4 5" xfId="11037"/>
    <cellStyle name="Comma 2 3 3 7 4 6" xfId="11038"/>
    <cellStyle name="Comma 2 3 3 7 5" xfId="11039"/>
    <cellStyle name="Comma 2 3 3 7 5 2" xfId="11040"/>
    <cellStyle name="Comma 2 3 3 7 5 2 2" xfId="11041"/>
    <cellStyle name="Comma 2 3 3 7 5 3" xfId="11042"/>
    <cellStyle name="Comma 2 3 3 7 5 4" xfId="11043"/>
    <cellStyle name="Comma 2 3 3 7 5 5" xfId="11044"/>
    <cellStyle name="Comma 2 3 3 7 6" xfId="11045"/>
    <cellStyle name="Comma 2 3 3 7 6 2" xfId="11046"/>
    <cellStyle name="Comma 2 3 3 7 6 3" xfId="11047"/>
    <cellStyle name="Comma 2 3 3 7 6 4" xfId="11048"/>
    <cellStyle name="Comma 2 3 3 7 7" xfId="11049"/>
    <cellStyle name="Comma 2 3 3 7 7 2" xfId="11050"/>
    <cellStyle name="Comma 2 3 3 7 8" xfId="11051"/>
    <cellStyle name="Comma 2 3 3 7 9" xfId="11052"/>
    <cellStyle name="Comma 2 3 3 8" xfId="11053"/>
    <cellStyle name="Comma 2 3 3 8 10" xfId="11054"/>
    <cellStyle name="Comma 2 3 3 8 2" xfId="11055"/>
    <cellStyle name="Comma 2 3 3 8 2 2" xfId="11056"/>
    <cellStyle name="Comma 2 3 3 8 2 2 2" xfId="11057"/>
    <cellStyle name="Comma 2 3 3 8 2 2 3" xfId="11058"/>
    <cellStyle name="Comma 2 3 3 8 2 3" xfId="11059"/>
    <cellStyle name="Comma 2 3 3 8 2 4" xfId="11060"/>
    <cellStyle name="Comma 2 3 3 8 2 5" xfId="11061"/>
    <cellStyle name="Comma 2 3 3 8 2 6" xfId="11062"/>
    <cellStyle name="Comma 2 3 3 8 3" xfId="11063"/>
    <cellStyle name="Comma 2 3 3 8 3 2" xfId="11064"/>
    <cellStyle name="Comma 2 3 3 8 3 2 2" xfId="11065"/>
    <cellStyle name="Comma 2 3 3 8 3 2 3" xfId="11066"/>
    <cellStyle name="Comma 2 3 3 8 3 3" xfId="11067"/>
    <cellStyle name="Comma 2 3 3 8 3 4" xfId="11068"/>
    <cellStyle name="Comma 2 3 3 8 3 5" xfId="11069"/>
    <cellStyle name="Comma 2 3 3 8 3 6" xfId="11070"/>
    <cellStyle name="Comma 2 3 3 8 4" xfId="11071"/>
    <cellStyle name="Comma 2 3 3 8 4 2" xfId="11072"/>
    <cellStyle name="Comma 2 3 3 8 4 2 2" xfId="11073"/>
    <cellStyle name="Comma 2 3 3 8 4 3" xfId="11074"/>
    <cellStyle name="Comma 2 3 3 8 4 4" xfId="11075"/>
    <cellStyle name="Comma 2 3 3 8 4 5" xfId="11076"/>
    <cellStyle name="Comma 2 3 3 8 5" xfId="11077"/>
    <cellStyle name="Comma 2 3 3 8 5 2" xfId="11078"/>
    <cellStyle name="Comma 2 3 3 8 5 3" xfId="11079"/>
    <cellStyle name="Comma 2 3 3 8 5 4" xfId="11080"/>
    <cellStyle name="Comma 2 3 3 8 6" xfId="11081"/>
    <cellStyle name="Comma 2 3 3 8 6 2" xfId="11082"/>
    <cellStyle name="Comma 2 3 3 8 7" xfId="11083"/>
    <cellStyle name="Comma 2 3 3 8 8" xfId="11084"/>
    <cellStyle name="Comma 2 3 3 8 9" xfId="11085"/>
    <cellStyle name="Comma 2 3 3 9" xfId="11086"/>
    <cellStyle name="Comma 2 3 3 9 10" xfId="11087"/>
    <cellStyle name="Comma 2 3 3 9 2" xfId="11088"/>
    <cellStyle name="Comma 2 3 3 9 2 2" xfId="11089"/>
    <cellStyle name="Comma 2 3 3 9 2 2 2" xfId="11090"/>
    <cellStyle name="Comma 2 3 3 9 2 2 3" xfId="11091"/>
    <cellStyle name="Comma 2 3 3 9 2 3" xfId="11092"/>
    <cellStyle name="Comma 2 3 3 9 2 4" xfId="11093"/>
    <cellStyle name="Comma 2 3 3 9 2 5" xfId="11094"/>
    <cellStyle name="Comma 2 3 3 9 2 6" xfId="11095"/>
    <cellStyle name="Comma 2 3 3 9 3" xfId="11096"/>
    <cellStyle name="Comma 2 3 3 9 3 2" xfId="11097"/>
    <cellStyle name="Comma 2 3 3 9 3 2 2" xfId="11098"/>
    <cellStyle name="Comma 2 3 3 9 3 2 3" xfId="11099"/>
    <cellStyle name="Comma 2 3 3 9 3 3" xfId="11100"/>
    <cellStyle name="Comma 2 3 3 9 3 4" xfId="11101"/>
    <cellStyle name="Comma 2 3 3 9 3 5" xfId="11102"/>
    <cellStyle name="Comma 2 3 3 9 3 6" xfId="11103"/>
    <cellStyle name="Comma 2 3 3 9 4" xfId="11104"/>
    <cellStyle name="Comma 2 3 3 9 4 2" xfId="11105"/>
    <cellStyle name="Comma 2 3 3 9 4 2 2" xfId="11106"/>
    <cellStyle name="Comma 2 3 3 9 4 3" xfId="11107"/>
    <cellStyle name="Comma 2 3 3 9 4 4" xfId="11108"/>
    <cellStyle name="Comma 2 3 3 9 4 5" xfId="11109"/>
    <cellStyle name="Comma 2 3 3 9 5" xfId="11110"/>
    <cellStyle name="Comma 2 3 3 9 5 2" xfId="11111"/>
    <cellStyle name="Comma 2 3 3 9 5 3" xfId="11112"/>
    <cellStyle name="Comma 2 3 3 9 5 4" xfId="11113"/>
    <cellStyle name="Comma 2 3 3 9 6" xfId="11114"/>
    <cellStyle name="Comma 2 3 3 9 6 2" xfId="11115"/>
    <cellStyle name="Comma 2 3 3 9 7" xfId="11116"/>
    <cellStyle name="Comma 2 3 3 9 8" xfId="11117"/>
    <cellStyle name="Comma 2 3 3 9 9" xfId="11118"/>
    <cellStyle name="Comma 2 3 30" xfId="11119"/>
    <cellStyle name="Comma 2 3 30 2" xfId="11120"/>
    <cellStyle name="Comma 2 3 30 2 2" xfId="11121"/>
    <cellStyle name="Comma 2 3 30 2 2 2" xfId="11122"/>
    <cellStyle name="Comma 2 3 30 2 2 3" xfId="11123"/>
    <cellStyle name="Comma 2 3 30 2 3" xfId="11124"/>
    <cellStyle name="Comma 2 3 30 2 4" xfId="11125"/>
    <cellStyle name="Comma 2 3 30 2 5" xfId="11126"/>
    <cellStyle name="Comma 2 3 30 2 6" xfId="11127"/>
    <cellStyle name="Comma 2 3 30 3" xfId="11128"/>
    <cellStyle name="Comma 2 3 30 3 2" xfId="11129"/>
    <cellStyle name="Comma 2 3 30 3 2 2" xfId="11130"/>
    <cellStyle name="Comma 2 3 30 3 3" xfId="11131"/>
    <cellStyle name="Comma 2 3 30 3 4" xfId="11132"/>
    <cellStyle name="Comma 2 3 30 3 5" xfId="11133"/>
    <cellStyle name="Comma 2 3 30 4" xfId="11134"/>
    <cellStyle name="Comma 2 3 30 4 2" xfId="11135"/>
    <cellStyle name="Comma 2 3 30 4 3" xfId="11136"/>
    <cellStyle name="Comma 2 3 30 4 4" xfId="11137"/>
    <cellStyle name="Comma 2 3 30 5" xfId="11138"/>
    <cellStyle name="Comma 2 3 30 5 2" xfId="11139"/>
    <cellStyle name="Comma 2 3 30 6" xfId="11140"/>
    <cellStyle name="Comma 2 3 30 7" xfId="11141"/>
    <cellStyle name="Comma 2 3 30 8" xfId="11142"/>
    <cellStyle name="Comma 2 3 30 9" xfId="11143"/>
    <cellStyle name="Comma 2 3 31" xfId="11144"/>
    <cellStyle name="Comma 2 3 31 2" xfId="11145"/>
    <cellStyle name="Comma 2 3 31 2 2" xfId="11146"/>
    <cellStyle name="Comma 2 3 31 2 3" xfId="11147"/>
    <cellStyle name="Comma 2 3 31 3" xfId="11148"/>
    <cellStyle name="Comma 2 3 31 4" xfId="11149"/>
    <cellStyle name="Comma 2 3 31 5" xfId="11150"/>
    <cellStyle name="Comma 2 3 31 6" xfId="11151"/>
    <cellStyle name="Comma 2 3 32" xfId="11152"/>
    <cellStyle name="Comma 2 3 32 2" xfId="11153"/>
    <cellStyle name="Comma 2 3 32 2 2" xfId="11154"/>
    <cellStyle name="Comma 2 3 32 3" xfId="11155"/>
    <cellStyle name="Comma 2 3 32 4" xfId="11156"/>
    <cellStyle name="Comma 2 3 32 5" xfId="11157"/>
    <cellStyle name="Comma 2 3 33" xfId="11158"/>
    <cellStyle name="Comma 2 3 33 2" xfId="11159"/>
    <cellStyle name="Comma 2 3 33 2 2" xfId="11160"/>
    <cellStyle name="Comma 2 3 33 3" xfId="11161"/>
    <cellStyle name="Comma 2 3 33 4" xfId="11162"/>
    <cellStyle name="Comma 2 3 33 5" xfId="11163"/>
    <cellStyle name="Comma 2 3 34" xfId="11164"/>
    <cellStyle name="Comma 2 3 34 2" xfId="11165"/>
    <cellStyle name="Comma 2 3 35" xfId="11166"/>
    <cellStyle name="Comma 2 3 36" xfId="11167"/>
    <cellStyle name="Comma 2 3 37" xfId="11168"/>
    <cellStyle name="Comma 2 3 38" xfId="11169"/>
    <cellStyle name="Comma 2 3 4" xfId="11170"/>
    <cellStyle name="Comma 2 3 4 10" xfId="11171"/>
    <cellStyle name="Comma 2 3 4 11" xfId="11172"/>
    <cellStyle name="Comma 2 3 4 2" xfId="11173"/>
    <cellStyle name="Comma 2 3 4 2 2" xfId="11174"/>
    <cellStyle name="Comma 2 3 4 2 2 2" xfId="11175"/>
    <cellStyle name="Comma 2 3 4 2 2 2 2" xfId="11176"/>
    <cellStyle name="Comma 2 3 4 2 2 2 3" xfId="11177"/>
    <cellStyle name="Comma 2 3 4 2 2 3" xfId="11178"/>
    <cellStyle name="Comma 2 3 4 2 2 4" xfId="11179"/>
    <cellStyle name="Comma 2 3 4 2 2 5" xfId="11180"/>
    <cellStyle name="Comma 2 3 4 2 2 6" xfId="11181"/>
    <cellStyle name="Comma 2 3 4 2 3" xfId="11182"/>
    <cellStyle name="Comma 2 3 4 2 3 2" xfId="11183"/>
    <cellStyle name="Comma 2 3 4 2 3 2 2" xfId="11184"/>
    <cellStyle name="Comma 2 3 4 2 3 3" xfId="11185"/>
    <cellStyle name="Comma 2 3 4 2 3 4" xfId="11186"/>
    <cellStyle name="Comma 2 3 4 2 3 5" xfId="11187"/>
    <cellStyle name="Comma 2 3 4 2 4" xfId="11188"/>
    <cellStyle name="Comma 2 3 4 2 4 2" xfId="11189"/>
    <cellStyle name="Comma 2 3 4 2 4 3" xfId="11190"/>
    <cellStyle name="Comma 2 3 4 2 4 4" xfId="11191"/>
    <cellStyle name="Comma 2 3 4 2 5" xfId="11192"/>
    <cellStyle name="Comma 2 3 4 2 5 2" xfId="11193"/>
    <cellStyle name="Comma 2 3 4 2 6" xfId="11194"/>
    <cellStyle name="Comma 2 3 4 2 7" xfId="11195"/>
    <cellStyle name="Comma 2 3 4 2 8" xfId="11196"/>
    <cellStyle name="Comma 2 3 4 2 9" xfId="11197"/>
    <cellStyle name="Comma 2 3 4 3" xfId="11198"/>
    <cellStyle name="Comma 2 3 4 3 2" xfId="11199"/>
    <cellStyle name="Comma 2 3 4 3 2 2" xfId="11200"/>
    <cellStyle name="Comma 2 3 4 3 2 2 2" xfId="11201"/>
    <cellStyle name="Comma 2 3 4 3 2 2 3" xfId="11202"/>
    <cellStyle name="Comma 2 3 4 3 2 3" xfId="11203"/>
    <cellStyle name="Comma 2 3 4 3 2 4" xfId="11204"/>
    <cellStyle name="Comma 2 3 4 3 2 5" xfId="11205"/>
    <cellStyle name="Comma 2 3 4 3 2 6" xfId="11206"/>
    <cellStyle name="Comma 2 3 4 3 3" xfId="11207"/>
    <cellStyle name="Comma 2 3 4 3 3 2" xfId="11208"/>
    <cellStyle name="Comma 2 3 4 3 3 2 2" xfId="11209"/>
    <cellStyle name="Comma 2 3 4 3 3 3" xfId="11210"/>
    <cellStyle name="Comma 2 3 4 3 3 4" xfId="11211"/>
    <cellStyle name="Comma 2 3 4 3 3 5" xfId="11212"/>
    <cellStyle name="Comma 2 3 4 3 4" xfId="11213"/>
    <cellStyle name="Comma 2 3 4 3 4 2" xfId="11214"/>
    <cellStyle name="Comma 2 3 4 3 4 3" xfId="11215"/>
    <cellStyle name="Comma 2 3 4 3 4 4" xfId="11216"/>
    <cellStyle name="Comma 2 3 4 3 5" xfId="11217"/>
    <cellStyle name="Comma 2 3 4 3 5 2" xfId="11218"/>
    <cellStyle name="Comma 2 3 4 3 6" xfId="11219"/>
    <cellStyle name="Comma 2 3 4 3 7" xfId="11220"/>
    <cellStyle name="Comma 2 3 4 3 8" xfId="11221"/>
    <cellStyle name="Comma 2 3 4 3 9" xfId="11222"/>
    <cellStyle name="Comma 2 3 4 4" xfId="11223"/>
    <cellStyle name="Comma 2 3 4 4 2" xfId="11224"/>
    <cellStyle name="Comma 2 3 4 4 2 2" xfId="11225"/>
    <cellStyle name="Comma 2 3 4 4 2 3" xfId="11226"/>
    <cellStyle name="Comma 2 3 4 4 3" xfId="11227"/>
    <cellStyle name="Comma 2 3 4 4 4" xfId="11228"/>
    <cellStyle name="Comma 2 3 4 4 5" xfId="11229"/>
    <cellStyle name="Comma 2 3 4 4 6" xfId="11230"/>
    <cellStyle name="Comma 2 3 4 5" xfId="11231"/>
    <cellStyle name="Comma 2 3 4 5 2" xfId="11232"/>
    <cellStyle name="Comma 2 3 4 5 2 2" xfId="11233"/>
    <cellStyle name="Comma 2 3 4 5 3" xfId="11234"/>
    <cellStyle name="Comma 2 3 4 5 4" xfId="11235"/>
    <cellStyle name="Comma 2 3 4 5 5" xfId="11236"/>
    <cellStyle name="Comma 2 3 4 6" xfId="11237"/>
    <cellStyle name="Comma 2 3 4 6 2" xfId="11238"/>
    <cellStyle name="Comma 2 3 4 6 3" xfId="11239"/>
    <cellStyle name="Comma 2 3 4 6 4" xfId="11240"/>
    <cellStyle name="Comma 2 3 4 7" xfId="11241"/>
    <cellStyle name="Comma 2 3 4 7 2" xfId="11242"/>
    <cellStyle name="Comma 2 3 4 8" xfId="11243"/>
    <cellStyle name="Comma 2 3 4 9" xfId="11244"/>
    <cellStyle name="Comma 2 3 5" xfId="11245"/>
    <cellStyle name="Comma 2 3 5 10" xfId="11246"/>
    <cellStyle name="Comma 2 3 5 11" xfId="11247"/>
    <cellStyle name="Comma 2 3 5 2" xfId="11248"/>
    <cellStyle name="Comma 2 3 5 2 2" xfId="11249"/>
    <cellStyle name="Comma 2 3 5 2 2 2" xfId="11250"/>
    <cellStyle name="Comma 2 3 5 2 2 2 2" xfId="11251"/>
    <cellStyle name="Comma 2 3 5 2 2 2 3" xfId="11252"/>
    <cellStyle name="Comma 2 3 5 2 2 3" xfId="11253"/>
    <cellStyle name="Comma 2 3 5 2 2 4" xfId="11254"/>
    <cellStyle name="Comma 2 3 5 2 2 5" xfId="11255"/>
    <cellStyle name="Comma 2 3 5 2 2 6" xfId="11256"/>
    <cellStyle name="Comma 2 3 5 2 3" xfId="11257"/>
    <cellStyle name="Comma 2 3 5 2 3 2" xfId="11258"/>
    <cellStyle name="Comma 2 3 5 2 3 2 2" xfId="11259"/>
    <cellStyle name="Comma 2 3 5 2 3 3" xfId="11260"/>
    <cellStyle name="Comma 2 3 5 2 3 4" xfId="11261"/>
    <cellStyle name="Comma 2 3 5 2 3 5" xfId="11262"/>
    <cellStyle name="Comma 2 3 5 2 4" xfId="11263"/>
    <cellStyle name="Comma 2 3 5 2 4 2" xfId="11264"/>
    <cellStyle name="Comma 2 3 5 2 4 3" xfId="11265"/>
    <cellStyle name="Comma 2 3 5 2 4 4" xfId="11266"/>
    <cellStyle name="Comma 2 3 5 2 5" xfId="11267"/>
    <cellStyle name="Comma 2 3 5 2 5 2" xfId="11268"/>
    <cellStyle name="Comma 2 3 5 2 6" xfId="11269"/>
    <cellStyle name="Comma 2 3 5 2 7" xfId="11270"/>
    <cellStyle name="Comma 2 3 5 2 8" xfId="11271"/>
    <cellStyle name="Comma 2 3 5 2 9" xfId="11272"/>
    <cellStyle name="Comma 2 3 5 3" xfId="11273"/>
    <cellStyle name="Comma 2 3 5 3 2" xfId="11274"/>
    <cellStyle name="Comma 2 3 5 3 2 2" xfId="11275"/>
    <cellStyle name="Comma 2 3 5 3 2 2 2" xfId="11276"/>
    <cellStyle name="Comma 2 3 5 3 2 2 3" xfId="11277"/>
    <cellStyle name="Comma 2 3 5 3 2 3" xfId="11278"/>
    <cellStyle name="Comma 2 3 5 3 2 4" xfId="11279"/>
    <cellStyle name="Comma 2 3 5 3 2 5" xfId="11280"/>
    <cellStyle name="Comma 2 3 5 3 2 6" xfId="11281"/>
    <cellStyle name="Comma 2 3 5 3 3" xfId="11282"/>
    <cellStyle name="Comma 2 3 5 3 3 2" xfId="11283"/>
    <cellStyle name="Comma 2 3 5 3 3 2 2" xfId="11284"/>
    <cellStyle name="Comma 2 3 5 3 3 3" xfId="11285"/>
    <cellStyle name="Comma 2 3 5 3 3 4" xfId="11286"/>
    <cellStyle name="Comma 2 3 5 3 3 5" xfId="11287"/>
    <cellStyle name="Comma 2 3 5 3 4" xfId="11288"/>
    <cellStyle name="Comma 2 3 5 3 4 2" xfId="11289"/>
    <cellStyle name="Comma 2 3 5 3 4 3" xfId="11290"/>
    <cellStyle name="Comma 2 3 5 3 4 4" xfId="11291"/>
    <cellStyle name="Comma 2 3 5 3 5" xfId="11292"/>
    <cellStyle name="Comma 2 3 5 3 5 2" xfId="11293"/>
    <cellStyle name="Comma 2 3 5 3 6" xfId="11294"/>
    <cellStyle name="Comma 2 3 5 3 7" xfId="11295"/>
    <cellStyle name="Comma 2 3 5 3 8" xfId="11296"/>
    <cellStyle name="Comma 2 3 5 3 9" xfId="11297"/>
    <cellStyle name="Comma 2 3 5 4" xfId="11298"/>
    <cellStyle name="Comma 2 3 5 4 2" xfId="11299"/>
    <cellStyle name="Comma 2 3 5 4 2 2" xfId="11300"/>
    <cellStyle name="Comma 2 3 5 4 2 3" xfId="11301"/>
    <cellStyle name="Comma 2 3 5 4 3" xfId="11302"/>
    <cellStyle name="Comma 2 3 5 4 4" xfId="11303"/>
    <cellStyle name="Comma 2 3 5 4 5" xfId="11304"/>
    <cellStyle name="Comma 2 3 5 4 6" xfId="11305"/>
    <cellStyle name="Comma 2 3 5 5" xfId="11306"/>
    <cellStyle name="Comma 2 3 5 5 2" xfId="11307"/>
    <cellStyle name="Comma 2 3 5 5 2 2" xfId="11308"/>
    <cellStyle name="Comma 2 3 5 5 3" xfId="11309"/>
    <cellStyle name="Comma 2 3 5 5 4" xfId="11310"/>
    <cellStyle name="Comma 2 3 5 5 5" xfId="11311"/>
    <cellStyle name="Comma 2 3 5 6" xfId="11312"/>
    <cellStyle name="Comma 2 3 5 6 2" xfId="11313"/>
    <cellStyle name="Comma 2 3 5 6 3" xfId="11314"/>
    <cellStyle name="Comma 2 3 5 6 4" xfId="11315"/>
    <cellStyle name="Comma 2 3 5 7" xfId="11316"/>
    <cellStyle name="Comma 2 3 5 7 2" xfId="11317"/>
    <cellStyle name="Comma 2 3 5 8" xfId="11318"/>
    <cellStyle name="Comma 2 3 5 9" xfId="11319"/>
    <cellStyle name="Comma 2 3 6" xfId="11320"/>
    <cellStyle name="Comma 2 3 6 10" xfId="11321"/>
    <cellStyle name="Comma 2 3 6 11" xfId="11322"/>
    <cellStyle name="Comma 2 3 6 2" xfId="11323"/>
    <cellStyle name="Comma 2 3 6 2 2" xfId="11324"/>
    <cellStyle name="Comma 2 3 6 2 2 2" xfId="11325"/>
    <cellStyle name="Comma 2 3 6 2 2 2 2" xfId="11326"/>
    <cellStyle name="Comma 2 3 6 2 2 2 3" xfId="11327"/>
    <cellStyle name="Comma 2 3 6 2 2 3" xfId="11328"/>
    <cellStyle name="Comma 2 3 6 2 2 4" xfId="11329"/>
    <cellStyle name="Comma 2 3 6 2 2 5" xfId="11330"/>
    <cellStyle name="Comma 2 3 6 2 2 6" xfId="11331"/>
    <cellStyle name="Comma 2 3 6 2 3" xfId="11332"/>
    <cellStyle name="Comma 2 3 6 2 3 2" xfId="11333"/>
    <cellStyle name="Comma 2 3 6 2 3 2 2" xfId="11334"/>
    <cellStyle name="Comma 2 3 6 2 3 3" xfId="11335"/>
    <cellStyle name="Comma 2 3 6 2 3 4" xfId="11336"/>
    <cellStyle name="Comma 2 3 6 2 3 5" xfId="11337"/>
    <cellStyle name="Comma 2 3 6 2 4" xfId="11338"/>
    <cellStyle name="Comma 2 3 6 2 4 2" xfId="11339"/>
    <cellStyle name="Comma 2 3 6 2 4 3" xfId="11340"/>
    <cellStyle name="Comma 2 3 6 2 4 4" xfId="11341"/>
    <cellStyle name="Comma 2 3 6 2 5" xfId="11342"/>
    <cellStyle name="Comma 2 3 6 2 5 2" xfId="11343"/>
    <cellStyle name="Comma 2 3 6 2 6" xfId="11344"/>
    <cellStyle name="Comma 2 3 6 2 7" xfId="11345"/>
    <cellStyle name="Comma 2 3 6 2 8" xfId="11346"/>
    <cellStyle name="Comma 2 3 6 2 9" xfId="11347"/>
    <cellStyle name="Comma 2 3 6 3" xfId="11348"/>
    <cellStyle name="Comma 2 3 6 3 2" xfId="11349"/>
    <cellStyle name="Comma 2 3 6 3 2 2" xfId="11350"/>
    <cellStyle name="Comma 2 3 6 3 2 2 2" xfId="11351"/>
    <cellStyle name="Comma 2 3 6 3 2 2 3" xfId="11352"/>
    <cellStyle name="Comma 2 3 6 3 2 3" xfId="11353"/>
    <cellStyle name="Comma 2 3 6 3 2 4" xfId="11354"/>
    <cellStyle name="Comma 2 3 6 3 2 5" xfId="11355"/>
    <cellStyle name="Comma 2 3 6 3 2 6" xfId="11356"/>
    <cellStyle name="Comma 2 3 6 3 3" xfId="11357"/>
    <cellStyle name="Comma 2 3 6 3 3 2" xfId="11358"/>
    <cellStyle name="Comma 2 3 6 3 3 2 2" xfId="11359"/>
    <cellStyle name="Comma 2 3 6 3 3 3" xfId="11360"/>
    <cellStyle name="Comma 2 3 6 3 3 4" xfId="11361"/>
    <cellStyle name="Comma 2 3 6 3 3 5" xfId="11362"/>
    <cellStyle name="Comma 2 3 6 3 4" xfId="11363"/>
    <cellStyle name="Comma 2 3 6 3 4 2" xfId="11364"/>
    <cellStyle name="Comma 2 3 6 3 4 3" xfId="11365"/>
    <cellStyle name="Comma 2 3 6 3 4 4" xfId="11366"/>
    <cellStyle name="Comma 2 3 6 3 5" xfId="11367"/>
    <cellStyle name="Comma 2 3 6 3 5 2" xfId="11368"/>
    <cellStyle name="Comma 2 3 6 3 6" xfId="11369"/>
    <cellStyle name="Comma 2 3 6 3 7" xfId="11370"/>
    <cellStyle name="Comma 2 3 6 3 8" xfId="11371"/>
    <cellStyle name="Comma 2 3 6 3 9" xfId="11372"/>
    <cellStyle name="Comma 2 3 6 4" xfId="11373"/>
    <cellStyle name="Comma 2 3 6 4 2" xfId="11374"/>
    <cellStyle name="Comma 2 3 6 4 2 2" xfId="11375"/>
    <cellStyle name="Comma 2 3 6 4 2 3" xfId="11376"/>
    <cellStyle name="Comma 2 3 6 4 3" xfId="11377"/>
    <cellStyle name="Comma 2 3 6 4 4" xfId="11378"/>
    <cellStyle name="Comma 2 3 6 4 5" xfId="11379"/>
    <cellStyle name="Comma 2 3 6 4 6" xfId="11380"/>
    <cellStyle name="Comma 2 3 6 5" xfId="11381"/>
    <cellStyle name="Comma 2 3 6 5 2" xfId="11382"/>
    <cellStyle name="Comma 2 3 6 5 2 2" xfId="11383"/>
    <cellStyle name="Comma 2 3 6 5 3" xfId="11384"/>
    <cellStyle name="Comma 2 3 6 5 4" xfId="11385"/>
    <cellStyle name="Comma 2 3 6 5 5" xfId="11386"/>
    <cellStyle name="Comma 2 3 6 6" xfId="11387"/>
    <cellStyle name="Comma 2 3 6 6 2" xfId="11388"/>
    <cellStyle name="Comma 2 3 6 6 3" xfId="11389"/>
    <cellStyle name="Comma 2 3 6 6 4" xfId="11390"/>
    <cellStyle name="Comma 2 3 6 7" xfId="11391"/>
    <cellStyle name="Comma 2 3 6 7 2" xfId="11392"/>
    <cellStyle name="Comma 2 3 6 8" xfId="11393"/>
    <cellStyle name="Comma 2 3 6 9" xfId="11394"/>
    <cellStyle name="Comma 2 3 7" xfId="11395"/>
    <cellStyle name="Comma 2 3 7 10" xfId="11396"/>
    <cellStyle name="Comma 2 3 7 11" xfId="11397"/>
    <cellStyle name="Comma 2 3 7 2" xfId="11398"/>
    <cellStyle name="Comma 2 3 7 2 2" xfId="11399"/>
    <cellStyle name="Comma 2 3 7 2 2 2" xfId="11400"/>
    <cellStyle name="Comma 2 3 7 2 2 2 2" xfId="11401"/>
    <cellStyle name="Comma 2 3 7 2 2 2 3" xfId="11402"/>
    <cellStyle name="Comma 2 3 7 2 2 3" xfId="11403"/>
    <cellStyle name="Comma 2 3 7 2 2 4" xfId="11404"/>
    <cellStyle name="Comma 2 3 7 2 2 5" xfId="11405"/>
    <cellStyle name="Comma 2 3 7 2 2 6" xfId="11406"/>
    <cellStyle name="Comma 2 3 7 2 3" xfId="11407"/>
    <cellStyle name="Comma 2 3 7 2 3 2" xfId="11408"/>
    <cellStyle name="Comma 2 3 7 2 3 2 2" xfId="11409"/>
    <cellStyle name="Comma 2 3 7 2 3 3" xfId="11410"/>
    <cellStyle name="Comma 2 3 7 2 3 4" xfId="11411"/>
    <cellStyle name="Comma 2 3 7 2 3 5" xfId="11412"/>
    <cellStyle name="Comma 2 3 7 2 4" xfId="11413"/>
    <cellStyle name="Comma 2 3 7 2 4 2" xfId="11414"/>
    <cellStyle name="Comma 2 3 7 2 4 3" xfId="11415"/>
    <cellStyle name="Comma 2 3 7 2 4 4" xfId="11416"/>
    <cellStyle name="Comma 2 3 7 2 5" xfId="11417"/>
    <cellStyle name="Comma 2 3 7 2 5 2" xfId="11418"/>
    <cellStyle name="Comma 2 3 7 2 6" xfId="11419"/>
    <cellStyle name="Comma 2 3 7 2 7" xfId="11420"/>
    <cellStyle name="Comma 2 3 7 2 8" xfId="11421"/>
    <cellStyle name="Comma 2 3 7 2 9" xfId="11422"/>
    <cellStyle name="Comma 2 3 7 3" xfId="11423"/>
    <cellStyle name="Comma 2 3 7 3 2" xfId="11424"/>
    <cellStyle name="Comma 2 3 7 3 2 2" xfId="11425"/>
    <cellStyle name="Comma 2 3 7 3 2 2 2" xfId="11426"/>
    <cellStyle name="Comma 2 3 7 3 2 2 3" xfId="11427"/>
    <cellStyle name="Comma 2 3 7 3 2 3" xfId="11428"/>
    <cellStyle name="Comma 2 3 7 3 2 4" xfId="11429"/>
    <cellStyle name="Comma 2 3 7 3 2 5" xfId="11430"/>
    <cellStyle name="Comma 2 3 7 3 2 6" xfId="11431"/>
    <cellStyle name="Comma 2 3 7 3 3" xfId="11432"/>
    <cellStyle name="Comma 2 3 7 3 3 2" xfId="11433"/>
    <cellStyle name="Comma 2 3 7 3 3 2 2" xfId="11434"/>
    <cellStyle name="Comma 2 3 7 3 3 3" xfId="11435"/>
    <cellStyle name="Comma 2 3 7 3 3 4" xfId="11436"/>
    <cellStyle name="Comma 2 3 7 3 3 5" xfId="11437"/>
    <cellStyle name="Comma 2 3 7 3 4" xfId="11438"/>
    <cellStyle name="Comma 2 3 7 3 4 2" xfId="11439"/>
    <cellStyle name="Comma 2 3 7 3 4 3" xfId="11440"/>
    <cellStyle name="Comma 2 3 7 3 4 4" xfId="11441"/>
    <cellStyle name="Comma 2 3 7 3 5" xfId="11442"/>
    <cellStyle name="Comma 2 3 7 3 5 2" xfId="11443"/>
    <cellStyle name="Comma 2 3 7 3 6" xfId="11444"/>
    <cellStyle name="Comma 2 3 7 3 7" xfId="11445"/>
    <cellStyle name="Comma 2 3 7 3 8" xfId="11446"/>
    <cellStyle name="Comma 2 3 7 3 9" xfId="11447"/>
    <cellStyle name="Comma 2 3 7 4" xfId="11448"/>
    <cellStyle name="Comma 2 3 7 4 2" xfId="11449"/>
    <cellStyle name="Comma 2 3 7 4 2 2" xfId="11450"/>
    <cellStyle name="Comma 2 3 7 4 2 3" xfId="11451"/>
    <cellStyle name="Comma 2 3 7 4 3" xfId="11452"/>
    <cellStyle name="Comma 2 3 7 4 4" xfId="11453"/>
    <cellStyle name="Comma 2 3 7 4 5" xfId="11454"/>
    <cellStyle name="Comma 2 3 7 4 6" xfId="11455"/>
    <cellStyle name="Comma 2 3 7 5" xfId="11456"/>
    <cellStyle name="Comma 2 3 7 5 2" xfId="11457"/>
    <cellStyle name="Comma 2 3 7 5 2 2" xfId="11458"/>
    <cellStyle name="Comma 2 3 7 5 3" xfId="11459"/>
    <cellStyle name="Comma 2 3 7 5 4" xfId="11460"/>
    <cellStyle name="Comma 2 3 7 5 5" xfId="11461"/>
    <cellStyle name="Comma 2 3 7 6" xfId="11462"/>
    <cellStyle name="Comma 2 3 7 6 2" xfId="11463"/>
    <cellStyle name="Comma 2 3 7 6 3" xfId="11464"/>
    <cellStyle name="Comma 2 3 7 6 4" xfId="11465"/>
    <cellStyle name="Comma 2 3 7 7" xfId="11466"/>
    <cellStyle name="Comma 2 3 7 7 2" xfId="11467"/>
    <cellStyle name="Comma 2 3 7 8" xfId="11468"/>
    <cellStyle name="Comma 2 3 7 9" xfId="11469"/>
    <cellStyle name="Comma 2 3 8" xfId="11470"/>
    <cellStyle name="Comma 2 3 8 10" xfId="11471"/>
    <cellStyle name="Comma 2 3 8 11" xfId="11472"/>
    <cellStyle name="Comma 2 3 8 2" xfId="11473"/>
    <cellStyle name="Comma 2 3 8 2 2" xfId="11474"/>
    <cellStyle name="Comma 2 3 8 2 2 2" xfId="11475"/>
    <cellStyle name="Comma 2 3 8 2 2 2 2" xfId="11476"/>
    <cellStyle name="Comma 2 3 8 2 2 2 3" xfId="11477"/>
    <cellStyle name="Comma 2 3 8 2 2 3" xfId="11478"/>
    <cellStyle name="Comma 2 3 8 2 2 4" xfId="11479"/>
    <cellStyle name="Comma 2 3 8 2 2 5" xfId="11480"/>
    <cellStyle name="Comma 2 3 8 2 2 6" xfId="11481"/>
    <cellStyle name="Comma 2 3 8 2 3" xfId="11482"/>
    <cellStyle name="Comma 2 3 8 2 3 2" xfId="11483"/>
    <cellStyle name="Comma 2 3 8 2 3 2 2" xfId="11484"/>
    <cellStyle name="Comma 2 3 8 2 3 3" xfId="11485"/>
    <cellStyle name="Comma 2 3 8 2 3 4" xfId="11486"/>
    <cellStyle name="Comma 2 3 8 2 3 5" xfId="11487"/>
    <cellStyle name="Comma 2 3 8 2 4" xfId="11488"/>
    <cellStyle name="Comma 2 3 8 2 4 2" xfId="11489"/>
    <cellStyle name="Comma 2 3 8 2 4 3" xfId="11490"/>
    <cellStyle name="Comma 2 3 8 2 4 4" xfId="11491"/>
    <cellStyle name="Comma 2 3 8 2 5" xfId="11492"/>
    <cellStyle name="Comma 2 3 8 2 5 2" xfId="11493"/>
    <cellStyle name="Comma 2 3 8 2 6" xfId="11494"/>
    <cellStyle name="Comma 2 3 8 2 7" xfId="11495"/>
    <cellStyle name="Comma 2 3 8 2 8" xfId="11496"/>
    <cellStyle name="Comma 2 3 8 2 9" xfId="11497"/>
    <cellStyle name="Comma 2 3 8 3" xfId="11498"/>
    <cellStyle name="Comma 2 3 8 3 2" xfId="11499"/>
    <cellStyle name="Comma 2 3 8 3 2 2" xfId="11500"/>
    <cellStyle name="Comma 2 3 8 3 2 2 2" xfId="11501"/>
    <cellStyle name="Comma 2 3 8 3 2 2 3" xfId="11502"/>
    <cellStyle name="Comma 2 3 8 3 2 3" xfId="11503"/>
    <cellStyle name="Comma 2 3 8 3 2 4" xfId="11504"/>
    <cellStyle name="Comma 2 3 8 3 2 5" xfId="11505"/>
    <cellStyle name="Comma 2 3 8 3 2 6" xfId="11506"/>
    <cellStyle name="Comma 2 3 8 3 3" xfId="11507"/>
    <cellStyle name="Comma 2 3 8 3 3 2" xfId="11508"/>
    <cellStyle name="Comma 2 3 8 3 3 2 2" xfId="11509"/>
    <cellStyle name="Comma 2 3 8 3 3 3" xfId="11510"/>
    <cellStyle name="Comma 2 3 8 3 3 4" xfId="11511"/>
    <cellStyle name="Comma 2 3 8 3 3 5" xfId="11512"/>
    <cellStyle name="Comma 2 3 8 3 4" xfId="11513"/>
    <cellStyle name="Comma 2 3 8 3 4 2" xfId="11514"/>
    <cellStyle name="Comma 2 3 8 3 4 3" xfId="11515"/>
    <cellStyle name="Comma 2 3 8 3 4 4" xfId="11516"/>
    <cellStyle name="Comma 2 3 8 3 5" xfId="11517"/>
    <cellStyle name="Comma 2 3 8 3 5 2" xfId="11518"/>
    <cellStyle name="Comma 2 3 8 3 6" xfId="11519"/>
    <cellStyle name="Comma 2 3 8 3 7" xfId="11520"/>
    <cellStyle name="Comma 2 3 8 3 8" xfId="11521"/>
    <cellStyle name="Comma 2 3 8 3 9" xfId="11522"/>
    <cellStyle name="Comma 2 3 8 4" xfId="11523"/>
    <cellStyle name="Comma 2 3 8 4 2" xfId="11524"/>
    <cellStyle name="Comma 2 3 8 4 2 2" xfId="11525"/>
    <cellStyle name="Comma 2 3 8 4 2 3" xfId="11526"/>
    <cellStyle name="Comma 2 3 8 4 3" xfId="11527"/>
    <cellStyle name="Comma 2 3 8 4 4" xfId="11528"/>
    <cellStyle name="Comma 2 3 8 4 5" xfId="11529"/>
    <cellStyle name="Comma 2 3 8 4 6" xfId="11530"/>
    <cellStyle name="Comma 2 3 8 5" xfId="11531"/>
    <cellStyle name="Comma 2 3 8 5 2" xfId="11532"/>
    <cellStyle name="Comma 2 3 8 5 2 2" xfId="11533"/>
    <cellStyle name="Comma 2 3 8 5 3" xfId="11534"/>
    <cellStyle name="Comma 2 3 8 5 4" xfId="11535"/>
    <cellStyle name="Comma 2 3 8 5 5" xfId="11536"/>
    <cellStyle name="Comma 2 3 8 6" xfId="11537"/>
    <cellStyle name="Comma 2 3 8 6 2" xfId="11538"/>
    <cellStyle name="Comma 2 3 8 6 3" xfId="11539"/>
    <cellStyle name="Comma 2 3 8 6 4" xfId="11540"/>
    <cellStyle name="Comma 2 3 8 7" xfId="11541"/>
    <cellStyle name="Comma 2 3 8 7 2" xfId="11542"/>
    <cellStyle name="Comma 2 3 8 8" xfId="11543"/>
    <cellStyle name="Comma 2 3 8 9" xfId="11544"/>
    <cellStyle name="Comma 2 3 9" xfId="11545"/>
    <cellStyle name="Comma 2 3 9 10" xfId="11546"/>
    <cellStyle name="Comma 2 3 9 11" xfId="11547"/>
    <cellStyle name="Comma 2 3 9 2" xfId="11548"/>
    <cellStyle name="Comma 2 3 9 2 2" xfId="11549"/>
    <cellStyle name="Comma 2 3 9 2 2 2" xfId="11550"/>
    <cellStyle name="Comma 2 3 9 2 2 2 2" xfId="11551"/>
    <cellStyle name="Comma 2 3 9 2 2 2 3" xfId="11552"/>
    <cellStyle name="Comma 2 3 9 2 2 3" xfId="11553"/>
    <cellStyle name="Comma 2 3 9 2 2 4" xfId="11554"/>
    <cellStyle name="Comma 2 3 9 2 2 5" xfId="11555"/>
    <cellStyle name="Comma 2 3 9 2 2 6" xfId="11556"/>
    <cellStyle name="Comma 2 3 9 2 3" xfId="11557"/>
    <cellStyle name="Comma 2 3 9 2 3 2" xfId="11558"/>
    <cellStyle name="Comma 2 3 9 2 3 2 2" xfId="11559"/>
    <cellStyle name="Comma 2 3 9 2 3 3" xfId="11560"/>
    <cellStyle name="Comma 2 3 9 2 3 4" xfId="11561"/>
    <cellStyle name="Comma 2 3 9 2 3 5" xfId="11562"/>
    <cellStyle name="Comma 2 3 9 2 4" xfId="11563"/>
    <cellStyle name="Comma 2 3 9 2 4 2" xfId="11564"/>
    <cellStyle name="Comma 2 3 9 2 4 3" xfId="11565"/>
    <cellStyle name="Comma 2 3 9 2 4 4" xfId="11566"/>
    <cellStyle name="Comma 2 3 9 2 5" xfId="11567"/>
    <cellStyle name="Comma 2 3 9 2 5 2" xfId="11568"/>
    <cellStyle name="Comma 2 3 9 2 6" xfId="11569"/>
    <cellStyle name="Comma 2 3 9 2 7" xfId="11570"/>
    <cellStyle name="Comma 2 3 9 2 8" xfId="11571"/>
    <cellStyle name="Comma 2 3 9 2 9" xfId="11572"/>
    <cellStyle name="Comma 2 3 9 3" xfId="11573"/>
    <cellStyle name="Comma 2 3 9 3 2" xfId="11574"/>
    <cellStyle name="Comma 2 3 9 3 2 2" xfId="11575"/>
    <cellStyle name="Comma 2 3 9 3 2 2 2" xfId="11576"/>
    <cellStyle name="Comma 2 3 9 3 2 2 3" xfId="11577"/>
    <cellStyle name="Comma 2 3 9 3 2 3" xfId="11578"/>
    <cellStyle name="Comma 2 3 9 3 2 4" xfId="11579"/>
    <cellStyle name="Comma 2 3 9 3 2 5" xfId="11580"/>
    <cellStyle name="Comma 2 3 9 3 2 6" xfId="11581"/>
    <cellStyle name="Comma 2 3 9 3 3" xfId="11582"/>
    <cellStyle name="Comma 2 3 9 3 3 2" xfId="11583"/>
    <cellStyle name="Comma 2 3 9 3 3 2 2" xfId="11584"/>
    <cellStyle name="Comma 2 3 9 3 3 3" xfId="11585"/>
    <cellStyle name="Comma 2 3 9 3 3 4" xfId="11586"/>
    <cellStyle name="Comma 2 3 9 3 3 5" xfId="11587"/>
    <cellStyle name="Comma 2 3 9 3 4" xfId="11588"/>
    <cellStyle name="Comma 2 3 9 3 4 2" xfId="11589"/>
    <cellStyle name="Comma 2 3 9 3 4 3" xfId="11590"/>
    <cellStyle name="Comma 2 3 9 3 4 4" xfId="11591"/>
    <cellStyle name="Comma 2 3 9 3 5" xfId="11592"/>
    <cellStyle name="Comma 2 3 9 3 5 2" xfId="11593"/>
    <cellStyle name="Comma 2 3 9 3 6" xfId="11594"/>
    <cellStyle name="Comma 2 3 9 3 7" xfId="11595"/>
    <cellStyle name="Comma 2 3 9 3 8" xfId="11596"/>
    <cellStyle name="Comma 2 3 9 3 9" xfId="11597"/>
    <cellStyle name="Comma 2 3 9 4" xfId="11598"/>
    <cellStyle name="Comma 2 3 9 4 2" xfId="11599"/>
    <cellStyle name="Comma 2 3 9 4 2 2" xfId="11600"/>
    <cellStyle name="Comma 2 3 9 4 2 3" xfId="11601"/>
    <cellStyle name="Comma 2 3 9 4 3" xfId="11602"/>
    <cellStyle name="Comma 2 3 9 4 4" xfId="11603"/>
    <cellStyle name="Comma 2 3 9 4 5" xfId="11604"/>
    <cellStyle name="Comma 2 3 9 4 6" xfId="11605"/>
    <cellStyle name="Comma 2 3 9 5" xfId="11606"/>
    <cellStyle name="Comma 2 3 9 5 2" xfId="11607"/>
    <cellStyle name="Comma 2 3 9 5 2 2" xfId="11608"/>
    <cellStyle name="Comma 2 3 9 5 3" xfId="11609"/>
    <cellStyle name="Comma 2 3 9 5 4" xfId="11610"/>
    <cellStyle name="Comma 2 3 9 5 5" xfId="11611"/>
    <cellStyle name="Comma 2 3 9 6" xfId="11612"/>
    <cellStyle name="Comma 2 3 9 6 2" xfId="11613"/>
    <cellStyle name="Comma 2 3 9 6 3" xfId="11614"/>
    <cellStyle name="Comma 2 3 9 6 4" xfId="11615"/>
    <cellStyle name="Comma 2 3 9 7" xfId="11616"/>
    <cellStyle name="Comma 2 3 9 7 2" xfId="11617"/>
    <cellStyle name="Comma 2 3 9 8" xfId="11618"/>
    <cellStyle name="Comma 2 3 9 9" xfId="11619"/>
    <cellStyle name="Comma 2 30" xfId="11620"/>
    <cellStyle name="Comma 2 30 10" xfId="11621"/>
    <cellStyle name="Comma 2 30 2" xfId="11622"/>
    <cellStyle name="Comma 2 30 2 2" xfId="11623"/>
    <cellStyle name="Comma 2 30 2 2 2" xfId="11624"/>
    <cellStyle name="Comma 2 30 2 2 3" xfId="11625"/>
    <cellStyle name="Comma 2 30 2 3" xfId="11626"/>
    <cellStyle name="Comma 2 30 2 4" xfId="11627"/>
    <cellStyle name="Comma 2 30 2 5" xfId="11628"/>
    <cellStyle name="Comma 2 30 2 6" xfId="11629"/>
    <cellStyle name="Comma 2 30 3" xfId="11630"/>
    <cellStyle name="Comma 2 30 3 2" xfId="11631"/>
    <cellStyle name="Comma 2 30 3 2 2" xfId="11632"/>
    <cellStyle name="Comma 2 30 3 2 3" xfId="11633"/>
    <cellStyle name="Comma 2 30 3 3" xfId="11634"/>
    <cellStyle name="Comma 2 30 3 4" xfId="11635"/>
    <cellStyle name="Comma 2 30 3 5" xfId="11636"/>
    <cellStyle name="Comma 2 30 3 6" xfId="11637"/>
    <cellStyle name="Comma 2 30 4" xfId="11638"/>
    <cellStyle name="Comma 2 30 4 2" xfId="11639"/>
    <cellStyle name="Comma 2 30 4 2 2" xfId="11640"/>
    <cellStyle name="Comma 2 30 4 3" xfId="11641"/>
    <cellStyle name="Comma 2 30 4 4" xfId="11642"/>
    <cellStyle name="Comma 2 30 4 5" xfId="11643"/>
    <cellStyle name="Comma 2 30 4 6" xfId="11644"/>
    <cellStyle name="Comma 2 30 5" xfId="11645"/>
    <cellStyle name="Comma 2 30 5 2" xfId="11646"/>
    <cellStyle name="Comma 2 30 5 3" xfId="11647"/>
    <cellStyle name="Comma 2 30 5 4" xfId="11648"/>
    <cellStyle name="Comma 2 30 5 5" xfId="11649"/>
    <cellStyle name="Comma 2 30 6" xfId="11650"/>
    <cellStyle name="Comma 2 30 6 2" xfId="11651"/>
    <cellStyle name="Comma 2 30 6 3" xfId="11652"/>
    <cellStyle name="Comma 2 30 7" xfId="11653"/>
    <cellStyle name="Comma 2 30 7 2" xfId="11654"/>
    <cellStyle name="Comma 2 30 8" xfId="11655"/>
    <cellStyle name="Comma 2 30 9" xfId="11656"/>
    <cellStyle name="Comma 2 31" xfId="11657"/>
    <cellStyle name="Comma 2 31 10" xfId="11658"/>
    <cellStyle name="Comma 2 31 2" xfId="11659"/>
    <cellStyle name="Comma 2 31 2 2" xfId="11660"/>
    <cellStyle name="Comma 2 31 2 2 2" xfId="11661"/>
    <cellStyle name="Comma 2 31 2 2 3" xfId="11662"/>
    <cellStyle name="Comma 2 31 2 3" xfId="11663"/>
    <cellStyle name="Comma 2 31 2 4" xfId="11664"/>
    <cellStyle name="Comma 2 31 2 5" xfId="11665"/>
    <cellStyle name="Comma 2 31 2 6" xfId="11666"/>
    <cellStyle name="Comma 2 31 3" xfId="11667"/>
    <cellStyle name="Comma 2 31 3 2" xfId="11668"/>
    <cellStyle name="Comma 2 31 3 2 2" xfId="11669"/>
    <cellStyle name="Comma 2 31 3 2 3" xfId="11670"/>
    <cellStyle name="Comma 2 31 3 3" xfId="11671"/>
    <cellStyle name="Comma 2 31 3 4" xfId="11672"/>
    <cellStyle name="Comma 2 31 3 5" xfId="11673"/>
    <cellStyle name="Comma 2 31 3 6" xfId="11674"/>
    <cellStyle name="Comma 2 31 4" xfId="11675"/>
    <cellStyle name="Comma 2 31 4 2" xfId="11676"/>
    <cellStyle name="Comma 2 31 4 2 2" xfId="11677"/>
    <cellStyle name="Comma 2 31 4 3" xfId="11678"/>
    <cellStyle name="Comma 2 31 4 4" xfId="11679"/>
    <cellStyle name="Comma 2 31 4 5" xfId="11680"/>
    <cellStyle name="Comma 2 31 4 6" xfId="11681"/>
    <cellStyle name="Comma 2 31 5" xfId="11682"/>
    <cellStyle name="Comma 2 31 5 2" xfId="11683"/>
    <cellStyle name="Comma 2 31 5 3" xfId="11684"/>
    <cellStyle name="Comma 2 31 5 4" xfId="11685"/>
    <cellStyle name="Comma 2 31 5 5" xfId="11686"/>
    <cellStyle name="Comma 2 31 6" xfId="11687"/>
    <cellStyle name="Comma 2 31 6 2" xfId="11688"/>
    <cellStyle name="Comma 2 31 6 3" xfId="11689"/>
    <cellStyle name="Comma 2 31 7" xfId="11690"/>
    <cellStyle name="Comma 2 31 7 2" xfId="11691"/>
    <cellStyle name="Comma 2 31 8" xfId="11692"/>
    <cellStyle name="Comma 2 31 9" xfId="11693"/>
    <cellStyle name="Comma 2 32" xfId="11694"/>
    <cellStyle name="Comma 2 32 10" xfId="11695"/>
    <cellStyle name="Comma 2 32 2" xfId="11696"/>
    <cellStyle name="Comma 2 32 2 2" xfId="11697"/>
    <cellStyle name="Comma 2 32 2 2 2" xfId="11698"/>
    <cellStyle name="Comma 2 32 2 2 3" xfId="11699"/>
    <cellStyle name="Comma 2 32 2 3" xfId="11700"/>
    <cellStyle name="Comma 2 32 2 4" xfId="11701"/>
    <cellStyle name="Comma 2 32 2 5" xfId="11702"/>
    <cellStyle name="Comma 2 32 2 6" xfId="11703"/>
    <cellStyle name="Comma 2 32 3" xfId="11704"/>
    <cellStyle name="Comma 2 32 3 2" xfId="11705"/>
    <cellStyle name="Comma 2 32 3 2 2" xfId="11706"/>
    <cellStyle name="Comma 2 32 3 2 3" xfId="11707"/>
    <cellStyle name="Comma 2 32 3 3" xfId="11708"/>
    <cellStyle name="Comma 2 32 3 4" xfId="11709"/>
    <cellStyle name="Comma 2 32 3 5" xfId="11710"/>
    <cellStyle name="Comma 2 32 3 6" xfId="11711"/>
    <cellStyle name="Comma 2 32 4" xfId="11712"/>
    <cellStyle name="Comma 2 32 4 2" xfId="11713"/>
    <cellStyle name="Comma 2 32 4 2 2" xfId="11714"/>
    <cellStyle name="Comma 2 32 4 3" xfId="11715"/>
    <cellStyle name="Comma 2 32 4 4" xfId="11716"/>
    <cellStyle name="Comma 2 32 4 5" xfId="11717"/>
    <cellStyle name="Comma 2 32 4 6" xfId="11718"/>
    <cellStyle name="Comma 2 32 5" xfId="11719"/>
    <cellStyle name="Comma 2 32 5 2" xfId="11720"/>
    <cellStyle name="Comma 2 32 5 3" xfId="11721"/>
    <cellStyle name="Comma 2 32 5 4" xfId="11722"/>
    <cellStyle name="Comma 2 32 5 5" xfId="11723"/>
    <cellStyle name="Comma 2 32 6" xfId="11724"/>
    <cellStyle name="Comma 2 32 6 2" xfId="11725"/>
    <cellStyle name="Comma 2 32 6 3" xfId="11726"/>
    <cellStyle name="Comma 2 32 7" xfId="11727"/>
    <cellStyle name="Comma 2 32 7 2" xfId="11728"/>
    <cellStyle name="Comma 2 32 8" xfId="11729"/>
    <cellStyle name="Comma 2 32 9" xfId="11730"/>
    <cellStyle name="Comma 2 33" xfId="11731"/>
    <cellStyle name="Comma 2 33 10" xfId="11732"/>
    <cellStyle name="Comma 2 33 2" xfId="11733"/>
    <cellStyle name="Comma 2 33 2 2" xfId="11734"/>
    <cellStyle name="Comma 2 33 2 2 2" xfId="11735"/>
    <cellStyle name="Comma 2 33 2 2 3" xfId="11736"/>
    <cellStyle name="Comma 2 33 2 3" xfId="11737"/>
    <cellStyle name="Comma 2 33 2 4" xfId="11738"/>
    <cellStyle name="Comma 2 33 2 5" xfId="11739"/>
    <cellStyle name="Comma 2 33 2 6" xfId="11740"/>
    <cellStyle name="Comma 2 33 3" xfId="11741"/>
    <cellStyle name="Comma 2 33 3 2" xfId="11742"/>
    <cellStyle name="Comma 2 33 3 2 2" xfId="11743"/>
    <cellStyle name="Comma 2 33 3 2 3" xfId="11744"/>
    <cellStyle name="Comma 2 33 3 3" xfId="11745"/>
    <cellStyle name="Comma 2 33 3 4" xfId="11746"/>
    <cellStyle name="Comma 2 33 3 5" xfId="11747"/>
    <cellStyle name="Comma 2 33 3 6" xfId="11748"/>
    <cellStyle name="Comma 2 33 4" xfId="11749"/>
    <cellStyle name="Comma 2 33 4 2" xfId="11750"/>
    <cellStyle name="Comma 2 33 4 2 2" xfId="11751"/>
    <cellStyle name="Comma 2 33 4 3" xfId="11752"/>
    <cellStyle name="Comma 2 33 4 4" xfId="11753"/>
    <cellStyle name="Comma 2 33 4 5" xfId="11754"/>
    <cellStyle name="Comma 2 33 4 6" xfId="11755"/>
    <cellStyle name="Comma 2 33 5" xfId="11756"/>
    <cellStyle name="Comma 2 33 5 2" xfId="11757"/>
    <cellStyle name="Comma 2 33 5 3" xfId="11758"/>
    <cellStyle name="Comma 2 33 5 4" xfId="11759"/>
    <cellStyle name="Comma 2 33 5 5" xfId="11760"/>
    <cellStyle name="Comma 2 33 6" xfId="11761"/>
    <cellStyle name="Comma 2 33 6 2" xfId="11762"/>
    <cellStyle name="Comma 2 33 6 3" xfId="11763"/>
    <cellStyle name="Comma 2 33 7" xfId="11764"/>
    <cellStyle name="Comma 2 33 7 2" xfId="11765"/>
    <cellStyle name="Comma 2 33 8" xfId="11766"/>
    <cellStyle name="Comma 2 33 9" xfId="11767"/>
    <cellStyle name="Comma 2 34" xfId="11768"/>
    <cellStyle name="Comma 2 34 10" xfId="11769"/>
    <cellStyle name="Comma 2 34 2" xfId="11770"/>
    <cellStyle name="Comma 2 34 2 2" xfId="11771"/>
    <cellStyle name="Comma 2 34 2 2 2" xfId="11772"/>
    <cellStyle name="Comma 2 34 2 2 3" xfId="11773"/>
    <cellStyle name="Comma 2 34 2 3" xfId="11774"/>
    <cellStyle name="Comma 2 34 2 4" xfId="11775"/>
    <cellStyle name="Comma 2 34 2 5" xfId="11776"/>
    <cellStyle name="Comma 2 34 2 6" xfId="11777"/>
    <cellStyle name="Comma 2 34 3" xfId="11778"/>
    <cellStyle name="Comma 2 34 3 2" xfId="11779"/>
    <cellStyle name="Comma 2 34 3 2 2" xfId="11780"/>
    <cellStyle name="Comma 2 34 3 2 3" xfId="11781"/>
    <cellStyle name="Comma 2 34 3 3" xfId="11782"/>
    <cellStyle name="Comma 2 34 3 4" xfId="11783"/>
    <cellStyle name="Comma 2 34 3 5" xfId="11784"/>
    <cellStyle name="Comma 2 34 3 6" xfId="11785"/>
    <cellStyle name="Comma 2 34 4" xfId="11786"/>
    <cellStyle name="Comma 2 34 4 2" xfId="11787"/>
    <cellStyle name="Comma 2 34 4 2 2" xfId="11788"/>
    <cellStyle name="Comma 2 34 4 3" xfId="11789"/>
    <cellStyle name="Comma 2 34 4 4" xfId="11790"/>
    <cellStyle name="Comma 2 34 4 5" xfId="11791"/>
    <cellStyle name="Comma 2 34 4 6" xfId="11792"/>
    <cellStyle name="Comma 2 34 5" xfId="11793"/>
    <cellStyle name="Comma 2 34 5 2" xfId="11794"/>
    <cellStyle name="Comma 2 34 5 3" xfId="11795"/>
    <cellStyle name="Comma 2 34 5 4" xfId="11796"/>
    <cellStyle name="Comma 2 34 5 5" xfId="11797"/>
    <cellStyle name="Comma 2 34 6" xfId="11798"/>
    <cellStyle name="Comma 2 34 6 2" xfId="11799"/>
    <cellStyle name="Comma 2 34 6 3" xfId="11800"/>
    <cellStyle name="Comma 2 34 7" xfId="11801"/>
    <cellStyle name="Comma 2 34 7 2" xfId="11802"/>
    <cellStyle name="Comma 2 34 8" xfId="11803"/>
    <cellStyle name="Comma 2 34 9" xfId="11804"/>
    <cellStyle name="Comma 2 35" xfId="11805"/>
    <cellStyle name="Comma 2 35 10" xfId="11806"/>
    <cellStyle name="Comma 2 35 2" xfId="11807"/>
    <cellStyle name="Comma 2 35 2 2" xfId="11808"/>
    <cellStyle name="Comma 2 35 2 2 2" xfId="11809"/>
    <cellStyle name="Comma 2 35 2 2 3" xfId="11810"/>
    <cellStyle name="Comma 2 35 2 3" xfId="11811"/>
    <cellStyle name="Comma 2 35 2 4" xfId="11812"/>
    <cellStyle name="Comma 2 35 2 5" xfId="11813"/>
    <cellStyle name="Comma 2 35 2 6" xfId="11814"/>
    <cellStyle name="Comma 2 35 3" xfId="11815"/>
    <cellStyle name="Comma 2 35 3 2" xfId="11816"/>
    <cellStyle name="Comma 2 35 3 2 2" xfId="11817"/>
    <cellStyle name="Comma 2 35 3 3" xfId="11818"/>
    <cellStyle name="Comma 2 35 3 4" xfId="11819"/>
    <cellStyle name="Comma 2 35 3 5" xfId="11820"/>
    <cellStyle name="Comma 2 35 3 6" xfId="11821"/>
    <cellStyle name="Comma 2 35 4" xfId="11822"/>
    <cellStyle name="Comma 2 35 4 2" xfId="11823"/>
    <cellStyle name="Comma 2 35 4 3" xfId="11824"/>
    <cellStyle name="Comma 2 35 4 4" xfId="11825"/>
    <cellStyle name="Comma 2 35 4 5" xfId="11826"/>
    <cellStyle name="Comma 2 35 5" xfId="11827"/>
    <cellStyle name="Comma 2 35 5 2" xfId="11828"/>
    <cellStyle name="Comma 2 35 5 3" xfId="11829"/>
    <cellStyle name="Comma 2 35 6" xfId="11830"/>
    <cellStyle name="Comma 2 35 6 2" xfId="11831"/>
    <cellStyle name="Comma 2 35 7" xfId="11832"/>
    <cellStyle name="Comma 2 35 7 2" xfId="11833"/>
    <cellStyle name="Comma 2 35 8" xfId="11834"/>
    <cellStyle name="Comma 2 35 9" xfId="11835"/>
    <cellStyle name="Comma 2 36" xfId="11836"/>
    <cellStyle name="Comma 2 36 10" xfId="11837"/>
    <cellStyle name="Comma 2 36 2" xfId="11838"/>
    <cellStyle name="Comma 2 36 2 2" xfId="11839"/>
    <cellStyle name="Comma 2 36 2 2 2" xfId="11840"/>
    <cellStyle name="Comma 2 36 2 2 3" xfId="11841"/>
    <cellStyle name="Comma 2 36 2 3" xfId="11842"/>
    <cellStyle name="Comma 2 36 2 4" xfId="11843"/>
    <cellStyle name="Comma 2 36 2 5" xfId="11844"/>
    <cellStyle name="Comma 2 36 2 6" xfId="11845"/>
    <cellStyle name="Comma 2 36 3" xfId="11846"/>
    <cellStyle name="Comma 2 36 3 2" xfId="11847"/>
    <cellStyle name="Comma 2 36 3 2 2" xfId="11848"/>
    <cellStyle name="Comma 2 36 3 3" xfId="11849"/>
    <cellStyle name="Comma 2 36 3 4" xfId="11850"/>
    <cellStyle name="Comma 2 36 3 5" xfId="11851"/>
    <cellStyle name="Comma 2 36 3 6" xfId="11852"/>
    <cellStyle name="Comma 2 36 4" xfId="11853"/>
    <cellStyle name="Comma 2 36 4 2" xfId="11854"/>
    <cellStyle name="Comma 2 36 4 3" xfId="11855"/>
    <cellStyle name="Comma 2 36 4 4" xfId="11856"/>
    <cellStyle name="Comma 2 36 4 5" xfId="11857"/>
    <cellStyle name="Comma 2 36 5" xfId="11858"/>
    <cellStyle name="Comma 2 36 5 2" xfId="11859"/>
    <cellStyle name="Comma 2 36 5 3" xfId="11860"/>
    <cellStyle name="Comma 2 36 6" xfId="11861"/>
    <cellStyle name="Comma 2 36 6 2" xfId="11862"/>
    <cellStyle name="Comma 2 36 7" xfId="11863"/>
    <cellStyle name="Comma 2 36 7 2" xfId="11864"/>
    <cellStyle name="Comma 2 36 8" xfId="11865"/>
    <cellStyle name="Comma 2 36 9" xfId="11866"/>
    <cellStyle name="Comma 2 37" xfId="11867"/>
    <cellStyle name="Comma 2 37 10" xfId="11868"/>
    <cellStyle name="Comma 2 37 2" xfId="11869"/>
    <cellStyle name="Comma 2 37 2 2" xfId="11870"/>
    <cellStyle name="Comma 2 37 2 2 2" xfId="11871"/>
    <cellStyle name="Comma 2 37 2 2 3" xfId="11872"/>
    <cellStyle name="Comma 2 37 2 3" xfId="11873"/>
    <cellStyle name="Comma 2 37 2 4" xfId="11874"/>
    <cellStyle name="Comma 2 37 2 5" xfId="11875"/>
    <cellStyle name="Comma 2 37 2 6" xfId="11876"/>
    <cellStyle name="Comma 2 37 3" xfId="11877"/>
    <cellStyle name="Comma 2 37 3 2" xfId="11878"/>
    <cellStyle name="Comma 2 37 3 3" xfId="11879"/>
    <cellStyle name="Comma 2 37 3 4" xfId="11880"/>
    <cellStyle name="Comma 2 37 3 5" xfId="11881"/>
    <cellStyle name="Comma 2 37 4" xfId="11882"/>
    <cellStyle name="Comma 2 37 4 2" xfId="11883"/>
    <cellStyle name="Comma 2 37 4 3" xfId="11884"/>
    <cellStyle name="Comma 2 37 5" xfId="11885"/>
    <cellStyle name="Comma 2 37 5 2" xfId="11886"/>
    <cellStyle name="Comma 2 37 6" xfId="11887"/>
    <cellStyle name="Comma 2 37 6 2" xfId="11888"/>
    <cellStyle name="Comma 2 37 7" xfId="11889"/>
    <cellStyle name="Comma 2 37 7 2" xfId="11890"/>
    <cellStyle name="Comma 2 37 8" xfId="11891"/>
    <cellStyle name="Comma 2 37 9" xfId="11892"/>
    <cellStyle name="Comma 2 38" xfId="11893"/>
    <cellStyle name="Comma 2 38 10" xfId="11894"/>
    <cellStyle name="Comma 2 38 2" xfId="11895"/>
    <cellStyle name="Comma 2 38 2 2" xfId="11896"/>
    <cellStyle name="Comma 2 38 2 2 2" xfId="11897"/>
    <cellStyle name="Comma 2 38 2 3" xfId="11898"/>
    <cellStyle name="Comma 2 38 2 4" xfId="11899"/>
    <cellStyle name="Comma 2 38 2 5" xfId="11900"/>
    <cellStyle name="Comma 2 38 3" xfId="11901"/>
    <cellStyle name="Comma 2 38 3 2" xfId="11902"/>
    <cellStyle name="Comma 2 38 3 3" xfId="11903"/>
    <cellStyle name="Comma 2 38 4" xfId="11904"/>
    <cellStyle name="Comma 2 38 4 2" xfId="11905"/>
    <cellStyle name="Comma 2 38 5" xfId="11906"/>
    <cellStyle name="Comma 2 38 5 2" xfId="11907"/>
    <cellStyle name="Comma 2 38 6" xfId="11908"/>
    <cellStyle name="Comma 2 38 6 2" xfId="11909"/>
    <cellStyle name="Comma 2 38 7" xfId="11910"/>
    <cellStyle name="Comma 2 38 8" xfId="11911"/>
    <cellStyle name="Comma 2 38 9" xfId="11912"/>
    <cellStyle name="Comma 2 39" xfId="11913"/>
    <cellStyle name="Comma 2 39 10" xfId="11914"/>
    <cellStyle name="Comma 2 39 2" xfId="11915"/>
    <cellStyle name="Comma 2 39 2 2" xfId="11916"/>
    <cellStyle name="Comma 2 39 2 2 2" xfId="11917"/>
    <cellStyle name="Comma 2 39 2 3" xfId="11918"/>
    <cellStyle name="Comma 2 39 2 4" xfId="11919"/>
    <cellStyle name="Comma 2 39 3" xfId="11920"/>
    <cellStyle name="Comma 2 39 3 2" xfId="11921"/>
    <cellStyle name="Comma 2 39 4" xfId="11922"/>
    <cellStyle name="Comma 2 39 4 2" xfId="11923"/>
    <cellStyle name="Comma 2 39 5" xfId="11924"/>
    <cellStyle name="Comma 2 39 6" xfId="11925"/>
    <cellStyle name="Comma 2 39 7" xfId="11926"/>
    <cellStyle name="Comma 2 39 8" xfId="11927"/>
    <cellStyle name="Comma 2 39 9" xfId="11928"/>
    <cellStyle name="Comma 2 4" xfId="11929"/>
    <cellStyle name="Comma 2 4 10" xfId="11930"/>
    <cellStyle name="Comma 2 4 10 10" xfId="11931"/>
    <cellStyle name="Comma 2 4 10 2" xfId="11932"/>
    <cellStyle name="Comma 2 4 10 2 2" xfId="11933"/>
    <cellStyle name="Comma 2 4 10 2 2 2" xfId="11934"/>
    <cellStyle name="Comma 2 4 10 2 2 3" xfId="11935"/>
    <cellStyle name="Comma 2 4 10 2 3" xfId="11936"/>
    <cellStyle name="Comma 2 4 10 2 4" xfId="11937"/>
    <cellStyle name="Comma 2 4 10 2 5" xfId="11938"/>
    <cellStyle name="Comma 2 4 10 2 6" xfId="11939"/>
    <cellStyle name="Comma 2 4 10 3" xfId="11940"/>
    <cellStyle name="Comma 2 4 10 3 2" xfId="11941"/>
    <cellStyle name="Comma 2 4 10 3 2 2" xfId="11942"/>
    <cellStyle name="Comma 2 4 10 3 2 3" xfId="11943"/>
    <cellStyle name="Comma 2 4 10 3 3" xfId="11944"/>
    <cellStyle name="Comma 2 4 10 3 4" xfId="11945"/>
    <cellStyle name="Comma 2 4 10 3 5" xfId="11946"/>
    <cellStyle name="Comma 2 4 10 3 6" xfId="11947"/>
    <cellStyle name="Comma 2 4 10 4" xfId="11948"/>
    <cellStyle name="Comma 2 4 10 4 2" xfId="11949"/>
    <cellStyle name="Comma 2 4 10 4 2 2" xfId="11950"/>
    <cellStyle name="Comma 2 4 10 4 3" xfId="11951"/>
    <cellStyle name="Comma 2 4 10 4 4" xfId="11952"/>
    <cellStyle name="Comma 2 4 10 4 5" xfId="11953"/>
    <cellStyle name="Comma 2 4 10 5" xfId="11954"/>
    <cellStyle name="Comma 2 4 10 5 2" xfId="11955"/>
    <cellStyle name="Comma 2 4 10 5 3" xfId="11956"/>
    <cellStyle name="Comma 2 4 10 5 4" xfId="11957"/>
    <cellStyle name="Comma 2 4 10 6" xfId="11958"/>
    <cellStyle name="Comma 2 4 10 6 2" xfId="11959"/>
    <cellStyle name="Comma 2 4 10 7" xfId="11960"/>
    <cellStyle name="Comma 2 4 10 8" xfId="11961"/>
    <cellStyle name="Comma 2 4 10 9" xfId="11962"/>
    <cellStyle name="Comma 2 4 11" xfId="11963"/>
    <cellStyle name="Comma 2 4 11 10" xfId="11964"/>
    <cellStyle name="Comma 2 4 11 2" xfId="11965"/>
    <cellStyle name="Comma 2 4 11 2 2" xfId="11966"/>
    <cellStyle name="Comma 2 4 11 2 2 2" xfId="11967"/>
    <cellStyle name="Comma 2 4 11 2 2 3" xfId="11968"/>
    <cellStyle name="Comma 2 4 11 2 3" xfId="11969"/>
    <cellStyle name="Comma 2 4 11 2 4" xfId="11970"/>
    <cellStyle name="Comma 2 4 11 2 5" xfId="11971"/>
    <cellStyle name="Comma 2 4 11 2 6" xfId="11972"/>
    <cellStyle name="Comma 2 4 11 3" xfId="11973"/>
    <cellStyle name="Comma 2 4 11 3 2" xfId="11974"/>
    <cellStyle name="Comma 2 4 11 3 2 2" xfId="11975"/>
    <cellStyle name="Comma 2 4 11 3 2 3" xfId="11976"/>
    <cellStyle name="Comma 2 4 11 3 3" xfId="11977"/>
    <cellStyle name="Comma 2 4 11 3 4" xfId="11978"/>
    <cellStyle name="Comma 2 4 11 3 5" xfId="11979"/>
    <cellStyle name="Comma 2 4 11 3 6" xfId="11980"/>
    <cellStyle name="Comma 2 4 11 4" xfId="11981"/>
    <cellStyle name="Comma 2 4 11 4 2" xfId="11982"/>
    <cellStyle name="Comma 2 4 11 4 2 2" xfId="11983"/>
    <cellStyle name="Comma 2 4 11 4 3" xfId="11984"/>
    <cellStyle name="Comma 2 4 11 4 4" xfId="11985"/>
    <cellStyle name="Comma 2 4 11 4 5" xfId="11986"/>
    <cellStyle name="Comma 2 4 11 5" xfId="11987"/>
    <cellStyle name="Comma 2 4 11 5 2" xfId="11988"/>
    <cellStyle name="Comma 2 4 11 5 3" xfId="11989"/>
    <cellStyle name="Comma 2 4 11 5 4" xfId="11990"/>
    <cellStyle name="Comma 2 4 11 6" xfId="11991"/>
    <cellStyle name="Comma 2 4 11 6 2" xfId="11992"/>
    <cellStyle name="Comma 2 4 11 7" xfId="11993"/>
    <cellStyle name="Comma 2 4 11 8" xfId="11994"/>
    <cellStyle name="Comma 2 4 11 9" xfId="11995"/>
    <cellStyle name="Comma 2 4 12" xfId="11996"/>
    <cellStyle name="Comma 2 4 12 10" xfId="11997"/>
    <cellStyle name="Comma 2 4 12 2" xfId="11998"/>
    <cellStyle name="Comma 2 4 12 2 2" xfId="11999"/>
    <cellStyle name="Comma 2 4 12 2 2 2" xfId="12000"/>
    <cellStyle name="Comma 2 4 12 2 2 3" xfId="12001"/>
    <cellStyle name="Comma 2 4 12 2 3" xfId="12002"/>
    <cellStyle name="Comma 2 4 12 2 4" xfId="12003"/>
    <cellStyle name="Comma 2 4 12 2 5" xfId="12004"/>
    <cellStyle name="Comma 2 4 12 2 6" xfId="12005"/>
    <cellStyle name="Comma 2 4 12 3" xfId="12006"/>
    <cellStyle name="Comma 2 4 12 3 2" xfId="12007"/>
    <cellStyle name="Comma 2 4 12 3 2 2" xfId="12008"/>
    <cellStyle name="Comma 2 4 12 3 2 3" xfId="12009"/>
    <cellStyle name="Comma 2 4 12 3 3" xfId="12010"/>
    <cellStyle name="Comma 2 4 12 3 4" xfId="12011"/>
    <cellStyle name="Comma 2 4 12 3 5" xfId="12012"/>
    <cellStyle name="Comma 2 4 12 3 6" xfId="12013"/>
    <cellStyle name="Comma 2 4 12 4" xfId="12014"/>
    <cellStyle name="Comma 2 4 12 4 2" xfId="12015"/>
    <cellStyle name="Comma 2 4 12 4 2 2" xfId="12016"/>
    <cellStyle name="Comma 2 4 12 4 3" xfId="12017"/>
    <cellStyle name="Comma 2 4 12 4 4" xfId="12018"/>
    <cellStyle name="Comma 2 4 12 4 5" xfId="12019"/>
    <cellStyle name="Comma 2 4 12 5" xfId="12020"/>
    <cellStyle name="Comma 2 4 12 5 2" xfId="12021"/>
    <cellStyle name="Comma 2 4 12 5 3" xfId="12022"/>
    <cellStyle name="Comma 2 4 12 5 4" xfId="12023"/>
    <cellStyle name="Comma 2 4 12 6" xfId="12024"/>
    <cellStyle name="Comma 2 4 12 6 2" xfId="12025"/>
    <cellStyle name="Comma 2 4 12 7" xfId="12026"/>
    <cellStyle name="Comma 2 4 12 8" xfId="12027"/>
    <cellStyle name="Comma 2 4 12 9" xfId="12028"/>
    <cellStyle name="Comma 2 4 13" xfId="12029"/>
    <cellStyle name="Comma 2 4 13 10" xfId="12030"/>
    <cellStyle name="Comma 2 4 13 2" xfId="12031"/>
    <cellStyle name="Comma 2 4 13 2 2" xfId="12032"/>
    <cellStyle name="Comma 2 4 13 2 2 2" xfId="12033"/>
    <cellStyle name="Comma 2 4 13 2 2 3" xfId="12034"/>
    <cellStyle name="Comma 2 4 13 2 3" xfId="12035"/>
    <cellStyle name="Comma 2 4 13 2 4" xfId="12036"/>
    <cellStyle name="Comma 2 4 13 2 5" xfId="12037"/>
    <cellStyle name="Comma 2 4 13 2 6" xfId="12038"/>
    <cellStyle name="Comma 2 4 13 3" xfId="12039"/>
    <cellStyle name="Comma 2 4 13 3 2" xfId="12040"/>
    <cellStyle name="Comma 2 4 13 3 2 2" xfId="12041"/>
    <cellStyle name="Comma 2 4 13 3 2 3" xfId="12042"/>
    <cellStyle name="Comma 2 4 13 3 3" xfId="12043"/>
    <cellStyle name="Comma 2 4 13 3 4" xfId="12044"/>
    <cellStyle name="Comma 2 4 13 3 5" xfId="12045"/>
    <cellStyle name="Comma 2 4 13 3 6" xfId="12046"/>
    <cellStyle name="Comma 2 4 13 4" xfId="12047"/>
    <cellStyle name="Comma 2 4 13 4 2" xfId="12048"/>
    <cellStyle name="Comma 2 4 13 4 2 2" xfId="12049"/>
    <cellStyle name="Comma 2 4 13 4 3" xfId="12050"/>
    <cellStyle name="Comma 2 4 13 4 4" xfId="12051"/>
    <cellStyle name="Comma 2 4 13 4 5" xfId="12052"/>
    <cellStyle name="Comma 2 4 13 5" xfId="12053"/>
    <cellStyle name="Comma 2 4 13 5 2" xfId="12054"/>
    <cellStyle name="Comma 2 4 13 5 3" xfId="12055"/>
    <cellStyle name="Comma 2 4 13 5 4" xfId="12056"/>
    <cellStyle name="Comma 2 4 13 6" xfId="12057"/>
    <cellStyle name="Comma 2 4 13 6 2" xfId="12058"/>
    <cellStyle name="Comma 2 4 13 7" xfId="12059"/>
    <cellStyle name="Comma 2 4 13 8" xfId="12060"/>
    <cellStyle name="Comma 2 4 13 9" xfId="12061"/>
    <cellStyle name="Comma 2 4 14" xfId="12062"/>
    <cellStyle name="Comma 2 4 14 10" xfId="12063"/>
    <cellStyle name="Comma 2 4 14 2" xfId="12064"/>
    <cellStyle name="Comma 2 4 14 2 2" xfId="12065"/>
    <cellStyle name="Comma 2 4 14 2 2 2" xfId="12066"/>
    <cellStyle name="Comma 2 4 14 2 2 3" xfId="12067"/>
    <cellStyle name="Comma 2 4 14 2 3" xfId="12068"/>
    <cellStyle name="Comma 2 4 14 2 4" xfId="12069"/>
    <cellStyle name="Comma 2 4 14 2 5" xfId="12070"/>
    <cellStyle name="Comma 2 4 14 2 6" xfId="12071"/>
    <cellStyle name="Comma 2 4 14 3" xfId="12072"/>
    <cellStyle name="Comma 2 4 14 3 2" xfId="12073"/>
    <cellStyle name="Comma 2 4 14 3 2 2" xfId="12074"/>
    <cellStyle name="Comma 2 4 14 3 2 3" xfId="12075"/>
    <cellStyle name="Comma 2 4 14 3 3" xfId="12076"/>
    <cellStyle name="Comma 2 4 14 3 4" xfId="12077"/>
    <cellStyle name="Comma 2 4 14 3 5" xfId="12078"/>
    <cellStyle name="Comma 2 4 14 3 6" xfId="12079"/>
    <cellStyle name="Comma 2 4 14 4" xfId="12080"/>
    <cellStyle name="Comma 2 4 14 4 2" xfId="12081"/>
    <cellStyle name="Comma 2 4 14 4 2 2" xfId="12082"/>
    <cellStyle name="Comma 2 4 14 4 3" xfId="12083"/>
    <cellStyle name="Comma 2 4 14 4 4" xfId="12084"/>
    <cellStyle name="Comma 2 4 14 4 5" xfId="12085"/>
    <cellStyle name="Comma 2 4 14 5" xfId="12086"/>
    <cellStyle name="Comma 2 4 14 5 2" xfId="12087"/>
    <cellStyle name="Comma 2 4 14 5 3" xfId="12088"/>
    <cellStyle name="Comma 2 4 14 5 4" xfId="12089"/>
    <cellStyle name="Comma 2 4 14 6" xfId="12090"/>
    <cellStyle name="Comma 2 4 14 6 2" xfId="12091"/>
    <cellStyle name="Comma 2 4 14 7" xfId="12092"/>
    <cellStyle name="Comma 2 4 14 8" xfId="12093"/>
    <cellStyle name="Comma 2 4 14 9" xfId="12094"/>
    <cellStyle name="Comma 2 4 15" xfId="12095"/>
    <cellStyle name="Comma 2 4 15 10" xfId="12096"/>
    <cellStyle name="Comma 2 4 15 2" xfId="12097"/>
    <cellStyle name="Comma 2 4 15 2 2" xfId="12098"/>
    <cellStyle name="Comma 2 4 15 2 2 2" xfId="12099"/>
    <cellStyle name="Comma 2 4 15 2 2 3" xfId="12100"/>
    <cellStyle name="Comma 2 4 15 2 3" xfId="12101"/>
    <cellStyle name="Comma 2 4 15 2 4" xfId="12102"/>
    <cellStyle name="Comma 2 4 15 2 5" xfId="12103"/>
    <cellStyle name="Comma 2 4 15 2 6" xfId="12104"/>
    <cellStyle name="Comma 2 4 15 3" xfId="12105"/>
    <cellStyle name="Comma 2 4 15 3 2" xfId="12106"/>
    <cellStyle name="Comma 2 4 15 3 2 2" xfId="12107"/>
    <cellStyle name="Comma 2 4 15 3 2 3" xfId="12108"/>
    <cellStyle name="Comma 2 4 15 3 3" xfId="12109"/>
    <cellStyle name="Comma 2 4 15 3 4" xfId="12110"/>
    <cellStyle name="Comma 2 4 15 3 5" xfId="12111"/>
    <cellStyle name="Comma 2 4 15 3 6" xfId="12112"/>
    <cellStyle name="Comma 2 4 15 4" xfId="12113"/>
    <cellStyle name="Comma 2 4 15 4 2" xfId="12114"/>
    <cellStyle name="Comma 2 4 15 4 2 2" xfId="12115"/>
    <cellStyle name="Comma 2 4 15 4 3" xfId="12116"/>
    <cellStyle name="Comma 2 4 15 4 4" xfId="12117"/>
    <cellStyle name="Comma 2 4 15 4 5" xfId="12118"/>
    <cellStyle name="Comma 2 4 15 5" xfId="12119"/>
    <cellStyle name="Comma 2 4 15 5 2" xfId="12120"/>
    <cellStyle name="Comma 2 4 15 5 3" xfId="12121"/>
    <cellStyle name="Comma 2 4 15 5 4" xfId="12122"/>
    <cellStyle name="Comma 2 4 15 6" xfId="12123"/>
    <cellStyle name="Comma 2 4 15 6 2" xfId="12124"/>
    <cellStyle name="Comma 2 4 15 7" xfId="12125"/>
    <cellStyle name="Comma 2 4 15 8" xfId="12126"/>
    <cellStyle name="Comma 2 4 15 9" xfId="12127"/>
    <cellStyle name="Comma 2 4 16" xfId="12128"/>
    <cellStyle name="Comma 2 4 16 10" xfId="12129"/>
    <cellStyle name="Comma 2 4 16 2" xfId="12130"/>
    <cellStyle name="Comma 2 4 16 2 2" xfId="12131"/>
    <cellStyle name="Comma 2 4 16 2 2 2" xfId="12132"/>
    <cellStyle name="Comma 2 4 16 2 2 3" xfId="12133"/>
    <cellStyle name="Comma 2 4 16 2 3" xfId="12134"/>
    <cellStyle name="Comma 2 4 16 2 4" xfId="12135"/>
    <cellStyle name="Comma 2 4 16 2 5" xfId="12136"/>
    <cellStyle name="Comma 2 4 16 2 6" xfId="12137"/>
    <cellStyle name="Comma 2 4 16 3" xfId="12138"/>
    <cellStyle name="Comma 2 4 16 3 2" xfId="12139"/>
    <cellStyle name="Comma 2 4 16 3 2 2" xfId="12140"/>
    <cellStyle name="Comma 2 4 16 3 2 3" xfId="12141"/>
    <cellStyle name="Comma 2 4 16 3 3" xfId="12142"/>
    <cellStyle name="Comma 2 4 16 3 4" xfId="12143"/>
    <cellStyle name="Comma 2 4 16 3 5" xfId="12144"/>
    <cellStyle name="Comma 2 4 16 3 6" xfId="12145"/>
    <cellStyle name="Comma 2 4 16 4" xfId="12146"/>
    <cellStyle name="Comma 2 4 16 4 2" xfId="12147"/>
    <cellStyle name="Comma 2 4 16 4 2 2" xfId="12148"/>
    <cellStyle name="Comma 2 4 16 4 3" xfId="12149"/>
    <cellStyle name="Comma 2 4 16 4 4" xfId="12150"/>
    <cellStyle name="Comma 2 4 16 4 5" xfId="12151"/>
    <cellStyle name="Comma 2 4 16 5" xfId="12152"/>
    <cellStyle name="Comma 2 4 16 5 2" xfId="12153"/>
    <cellStyle name="Comma 2 4 16 5 3" xfId="12154"/>
    <cellStyle name="Comma 2 4 16 5 4" xfId="12155"/>
    <cellStyle name="Comma 2 4 16 6" xfId="12156"/>
    <cellStyle name="Comma 2 4 16 6 2" xfId="12157"/>
    <cellStyle name="Comma 2 4 16 7" xfId="12158"/>
    <cellStyle name="Comma 2 4 16 8" xfId="12159"/>
    <cellStyle name="Comma 2 4 16 9" xfId="12160"/>
    <cellStyle name="Comma 2 4 17" xfId="12161"/>
    <cellStyle name="Comma 2 4 17 10" xfId="12162"/>
    <cellStyle name="Comma 2 4 17 2" xfId="12163"/>
    <cellStyle name="Comma 2 4 17 2 2" xfId="12164"/>
    <cellStyle name="Comma 2 4 17 2 2 2" xfId="12165"/>
    <cellStyle name="Comma 2 4 17 2 2 3" xfId="12166"/>
    <cellStyle name="Comma 2 4 17 2 3" xfId="12167"/>
    <cellStyle name="Comma 2 4 17 2 4" xfId="12168"/>
    <cellStyle name="Comma 2 4 17 2 5" xfId="12169"/>
    <cellStyle name="Comma 2 4 17 2 6" xfId="12170"/>
    <cellStyle name="Comma 2 4 17 3" xfId="12171"/>
    <cellStyle name="Comma 2 4 17 3 2" xfId="12172"/>
    <cellStyle name="Comma 2 4 17 3 2 2" xfId="12173"/>
    <cellStyle name="Comma 2 4 17 3 2 3" xfId="12174"/>
    <cellStyle name="Comma 2 4 17 3 3" xfId="12175"/>
    <cellStyle name="Comma 2 4 17 3 4" xfId="12176"/>
    <cellStyle name="Comma 2 4 17 3 5" xfId="12177"/>
    <cellStyle name="Comma 2 4 17 3 6" xfId="12178"/>
    <cellStyle name="Comma 2 4 17 4" xfId="12179"/>
    <cellStyle name="Comma 2 4 17 4 2" xfId="12180"/>
    <cellStyle name="Comma 2 4 17 4 2 2" xfId="12181"/>
    <cellStyle name="Comma 2 4 17 4 3" xfId="12182"/>
    <cellStyle name="Comma 2 4 17 4 4" xfId="12183"/>
    <cellStyle name="Comma 2 4 17 4 5" xfId="12184"/>
    <cellStyle name="Comma 2 4 17 5" xfId="12185"/>
    <cellStyle name="Comma 2 4 17 5 2" xfId="12186"/>
    <cellStyle name="Comma 2 4 17 5 3" xfId="12187"/>
    <cellStyle name="Comma 2 4 17 5 4" xfId="12188"/>
    <cellStyle name="Comma 2 4 17 6" xfId="12189"/>
    <cellStyle name="Comma 2 4 17 6 2" xfId="12190"/>
    <cellStyle name="Comma 2 4 17 7" xfId="12191"/>
    <cellStyle name="Comma 2 4 17 8" xfId="12192"/>
    <cellStyle name="Comma 2 4 17 9" xfId="12193"/>
    <cellStyle name="Comma 2 4 18" xfId="12194"/>
    <cellStyle name="Comma 2 4 18 10" xfId="12195"/>
    <cellStyle name="Comma 2 4 18 2" xfId="12196"/>
    <cellStyle name="Comma 2 4 18 2 2" xfId="12197"/>
    <cellStyle name="Comma 2 4 18 2 2 2" xfId="12198"/>
    <cellStyle name="Comma 2 4 18 2 2 3" xfId="12199"/>
    <cellStyle name="Comma 2 4 18 2 3" xfId="12200"/>
    <cellStyle name="Comma 2 4 18 2 4" xfId="12201"/>
    <cellStyle name="Comma 2 4 18 2 5" xfId="12202"/>
    <cellStyle name="Comma 2 4 18 2 6" xfId="12203"/>
    <cellStyle name="Comma 2 4 18 3" xfId="12204"/>
    <cellStyle name="Comma 2 4 18 3 2" xfId="12205"/>
    <cellStyle name="Comma 2 4 18 3 2 2" xfId="12206"/>
    <cellStyle name="Comma 2 4 18 3 2 3" xfId="12207"/>
    <cellStyle name="Comma 2 4 18 3 3" xfId="12208"/>
    <cellStyle name="Comma 2 4 18 3 4" xfId="12209"/>
    <cellStyle name="Comma 2 4 18 3 5" xfId="12210"/>
    <cellStyle name="Comma 2 4 18 3 6" xfId="12211"/>
    <cellStyle name="Comma 2 4 18 4" xfId="12212"/>
    <cellStyle name="Comma 2 4 18 4 2" xfId="12213"/>
    <cellStyle name="Comma 2 4 18 4 2 2" xfId="12214"/>
    <cellStyle name="Comma 2 4 18 4 3" xfId="12215"/>
    <cellStyle name="Comma 2 4 18 4 4" xfId="12216"/>
    <cellStyle name="Comma 2 4 18 4 5" xfId="12217"/>
    <cellStyle name="Comma 2 4 18 5" xfId="12218"/>
    <cellStyle name="Comma 2 4 18 5 2" xfId="12219"/>
    <cellStyle name="Comma 2 4 18 5 3" xfId="12220"/>
    <cellStyle name="Comma 2 4 18 5 4" xfId="12221"/>
    <cellStyle name="Comma 2 4 18 6" xfId="12222"/>
    <cellStyle name="Comma 2 4 18 6 2" xfId="12223"/>
    <cellStyle name="Comma 2 4 18 7" xfId="12224"/>
    <cellStyle name="Comma 2 4 18 8" xfId="12225"/>
    <cellStyle name="Comma 2 4 18 9" xfId="12226"/>
    <cellStyle name="Comma 2 4 19" xfId="12227"/>
    <cellStyle name="Comma 2 4 19 10" xfId="12228"/>
    <cellStyle name="Comma 2 4 19 2" xfId="12229"/>
    <cellStyle name="Comma 2 4 19 2 2" xfId="12230"/>
    <cellStyle name="Comma 2 4 19 2 2 2" xfId="12231"/>
    <cellStyle name="Comma 2 4 19 2 2 3" xfId="12232"/>
    <cellStyle name="Comma 2 4 19 2 3" xfId="12233"/>
    <cellStyle name="Comma 2 4 19 2 4" xfId="12234"/>
    <cellStyle name="Comma 2 4 19 2 5" xfId="12235"/>
    <cellStyle name="Comma 2 4 19 2 6" xfId="12236"/>
    <cellStyle name="Comma 2 4 19 3" xfId="12237"/>
    <cellStyle name="Comma 2 4 19 3 2" xfId="12238"/>
    <cellStyle name="Comma 2 4 19 3 2 2" xfId="12239"/>
    <cellStyle name="Comma 2 4 19 3 2 3" xfId="12240"/>
    <cellStyle name="Comma 2 4 19 3 3" xfId="12241"/>
    <cellStyle name="Comma 2 4 19 3 4" xfId="12242"/>
    <cellStyle name="Comma 2 4 19 3 5" xfId="12243"/>
    <cellStyle name="Comma 2 4 19 3 6" xfId="12244"/>
    <cellStyle name="Comma 2 4 19 4" xfId="12245"/>
    <cellStyle name="Comma 2 4 19 4 2" xfId="12246"/>
    <cellStyle name="Comma 2 4 19 4 2 2" xfId="12247"/>
    <cellStyle name="Comma 2 4 19 4 3" xfId="12248"/>
    <cellStyle name="Comma 2 4 19 4 4" xfId="12249"/>
    <cellStyle name="Comma 2 4 19 4 5" xfId="12250"/>
    <cellStyle name="Comma 2 4 19 5" xfId="12251"/>
    <cellStyle name="Comma 2 4 19 5 2" xfId="12252"/>
    <cellStyle name="Comma 2 4 19 5 3" xfId="12253"/>
    <cellStyle name="Comma 2 4 19 5 4" xfId="12254"/>
    <cellStyle name="Comma 2 4 19 6" xfId="12255"/>
    <cellStyle name="Comma 2 4 19 6 2" xfId="12256"/>
    <cellStyle name="Comma 2 4 19 7" xfId="12257"/>
    <cellStyle name="Comma 2 4 19 8" xfId="12258"/>
    <cellStyle name="Comma 2 4 19 9" xfId="12259"/>
    <cellStyle name="Comma 2 4 2" xfId="12260"/>
    <cellStyle name="Comma 2 4 2 10" xfId="12261"/>
    <cellStyle name="Comma 2 4 2 10 10" xfId="12262"/>
    <cellStyle name="Comma 2 4 2 10 2" xfId="12263"/>
    <cellStyle name="Comma 2 4 2 10 2 2" xfId="12264"/>
    <cellStyle name="Comma 2 4 2 10 2 2 2" xfId="12265"/>
    <cellStyle name="Comma 2 4 2 10 2 2 3" xfId="12266"/>
    <cellStyle name="Comma 2 4 2 10 2 3" xfId="12267"/>
    <cellStyle name="Comma 2 4 2 10 2 4" xfId="12268"/>
    <cellStyle name="Comma 2 4 2 10 2 5" xfId="12269"/>
    <cellStyle name="Comma 2 4 2 10 2 6" xfId="12270"/>
    <cellStyle name="Comma 2 4 2 10 3" xfId="12271"/>
    <cellStyle name="Comma 2 4 2 10 3 2" xfId="12272"/>
    <cellStyle name="Comma 2 4 2 10 3 2 2" xfId="12273"/>
    <cellStyle name="Comma 2 4 2 10 3 2 3" xfId="12274"/>
    <cellStyle name="Comma 2 4 2 10 3 3" xfId="12275"/>
    <cellStyle name="Comma 2 4 2 10 3 4" xfId="12276"/>
    <cellStyle name="Comma 2 4 2 10 3 5" xfId="12277"/>
    <cellStyle name="Comma 2 4 2 10 3 6" xfId="12278"/>
    <cellStyle name="Comma 2 4 2 10 4" xfId="12279"/>
    <cellStyle name="Comma 2 4 2 10 4 2" xfId="12280"/>
    <cellStyle name="Comma 2 4 2 10 4 2 2" xfId="12281"/>
    <cellStyle name="Comma 2 4 2 10 4 3" xfId="12282"/>
    <cellStyle name="Comma 2 4 2 10 4 4" xfId="12283"/>
    <cellStyle name="Comma 2 4 2 10 4 5" xfId="12284"/>
    <cellStyle name="Comma 2 4 2 10 5" xfId="12285"/>
    <cellStyle name="Comma 2 4 2 10 5 2" xfId="12286"/>
    <cellStyle name="Comma 2 4 2 10 5 3" xfId="12287"/>
    <cellStyle name="Comma 2 4 2 10 5 4" xfId="12288"/>
    <cellStyle name="Comma 2 4 2 10 6" xfId="12289"/>
    <cellStyle name="Comma 2 4 2 10 6 2" xfId="12290"/>
    <cellStyle name="Comma 2 4 2 10 7" xfId="12291"/>
    <cellStyle name="Comma 2 4 2 10 8" xfId="12292"/>
    <cellStyle name="Comma 2 4 2 10 9" xfId="12293"/>
    <cellStyle name="Comma 2 4 2 11" xfId="12294"/>
    <cellStyle name="Comma 2 4 2 11 10" xfId="12295"/>
    <cellStyle name="Comma 2 4 2 11 2" xfId="12296"/>
    <cellStyle name="Comma 2 4 2 11 2 2" xfId="12297"/>
    <cellStyle name="Comma 2 4 2 11 2 2 2" xfId="12298"/>
    <cellStyle name="Comma 2 4 2 11 2 2 3" xfId="12299"/>
    <cellStyle name="Comma 2 4 2 11 2 3" xfId="12300"/>
    <cellStyle name="Comma 2 4 2 11 2 4" xfId="12301"/>
    <cellStyle name="Comma 2 4 2 11 2 5" xfId="12302"/>
    <cellStyle name="Comma 2 4 2 11 2 6" xfId="12303"/>
    <cellStyle name="Comma 2 4 2 11 3" xfId="12304"/>
    <cellStyle name="Comma 2 4 2 11 3 2" xfId="12305"/>
    <cellStyle name="Comma 2 4 2 11 3 2 2" xfId="12306"/>
    <cellStyle name="Comma 2 4 2 11 3 2 3" xfId="12307"/>
    <cellStyle name="Comma 2 4 2 11 3 3" xfId="12308"/>
    <cellStyle name="Comma 2 4 2 11 3 4" xfId="12309"/>
    <cellStyle name="Comma 2 4 2 11 3 5" xfId="12310"/>
    <cellStyle name="Comma 2 4 2 11 3 6" xfId="12311"/>
    <cellStyle name="Comma 2 4 2 11 4" xfId="12312"/>
    <cellStyle name="Comma 2 4 2 11 4 2" xfId="12313"/>
    <cellStyle name="Comma 2 4 2 11 4 2 2" xfId="12314"/>
    <cellStyle name="Comma 2 4 2 11 4 3" xfId="12315"/>
    <cellStyle name="Comma 2 4 2 11 4 4" xfId="12316"/>
    <cellStyle name="Comma 2 4 2 11 4 5" xfId="12317"/>
    <cellStyle name="Comma 2 4 2 11 5" xfId="12318"/>
    <cellStyle name="Comma 2 4 2 11 5 2" xfId="12319"/>
    <cellStyle name="Comma 2 4 2 11 5 3" xfId="12320"/>
    <cellStyle name="Comma 2 4 2 11 5 4" xfId="12321"/>
    <cellStyle name="Comma 2 4 2 11 6" xfId="12322"/>
    <cellStyle name="Comma 2 4 2 11 6 2" xfId="12323"/>
    <cellStyle name="Comma 2 4 2 11 7" xfId="12324"/>
    <cellStyle name="Comma 2 4 2 11 8" xfId="12325"/>
    <cellStyle name="Comma 2 4 2 11 9" xfId="12326"/>
    <cellStyle name="Comma 2 4 2 12" xfId="12327"/>
    <cellStyle name="Comma 2 4 2 12 10" xfId="12328"/>
    <cellStyle name="Comma 2 4 2 12 2" xfId="12329"/>
    <cellStyle name="Comma 2 4 2 12 2 2" xfId="12330"/>
    <cellStyle name="Comma 2 4 2 12 2 2 2" xfId="12331"/>
    <cellStyle name="Comma 2 4 2 12 2 2 3" xfId="12332"/>
    <cellStyle name="Comma 2 4 2 12 2 3" xfId="12333"/>
    <cellStyle name="Comma 2 4 2 12 2 4" xfId="12334"/>
    <cellStyle name="Comma 2 4 2 12 2 5" xfId="12335"/>
    <cellStyle name="Comma 2 4 2 12 2 6" xfId="12336"/>
    <cellStyle name="Comma 2 4 2 12 3" xfId="12337"/>
    <cellStyle name="Comma 2 4 2 12 3 2" xfId="12338"/>
    <cellStyle name="Comma 2 4 2 12 3 2 2" xfId="12339"/>
    <cellStyle name="Comma 2 4 2 12 3 2 3" xfId="12340"/>
    <cellStyle name="Comma 2 4 2 12 3 3" xfId="12341"/>
    <cellStyle name="Comma 2 4 2 12 3 4" xfId="12342"/>
    <cellStyle name="Comma 2 4 2 12 3 5" xfId="12343"/>
    <cellStyle name="Comma 2 4 2 12 3 6" xfId="12344"/>
    <cellStyle name="Comma 2 4 2 12 4" xfId="12345"/>
    <cellStyle name="Comma 2 4 2 12 4 2" xfId="12346"/>
    <cellStyle name="Comma 2 4 2 12 4 2 2" xfId="12347"/>
    <cellStyle name="Comma 2 4 2 12 4 3" xfId="12348"/>
    <cellStyle name="Comma 2 4 2 12 4 4" xfId="12349"/>
    <cellStyle name="Comma 2 4 2 12 4 5" xfId="12350"/>
    <cellStyle name="Comma 2 4 2 12 5" xfId="12351"/>
    <cellStyle name="Comma 2 4 2 12 5 2" xfId="12352"/>
    <cellStyle name="Comma 2 4 2 12 5 3" xfId="12353"/>
    <cellStyle name="Comma 2 4 2 12 5 4" xfId="12354"/>
    <cellStyle name="Comma 2 4 2 12 6" xfId="12355"/>
    <cellStyle name="Comma 2 4 2 12 6 2" xfId="12356"/>
    <cellStyle name="Comma 2 4 2 12 7" xfId="12357"/>
    <cellStyle name="Comma 2 4 2 12 8" xfId="12358"/>
    <cellStyle name="Comma 2 4 2 12 9" xfId="12359"/>
    <cellStyle name="Comma 2 4 2 13" xfId="12360"/>
    <cellStyle name="Comma 2 4 2 13 2" xfId="12361"/>
    <cellStyle name="Comma 2 4 2 13 2 2" xfId="12362"/>
    <cellStyle name="Comma 2 4 2 13 2 2 2" xfId="12363"/>
    <cellStyle name="Comma 2 4 2 13 2 2 3" xfId="12364"/>
    <cellStyle name="Comma 2 4 2 13 2 3" xfId="12365"/>
    <cellStyle name="Comma 2 4 2 13 2 4" xfId="12366"/>
    <cellStyle name="Comma 2 4 2 13 2 5" xfId="12367"/>
    <cellStyle name="Comma 2 4 2 13 2 6" xfId="12368"/>
    <cellStyle name="Comma 2 4 2 13 3" xfId="12369"/>
    <cellStyle name="Comma 2 4 2 13 3 2" xfId="12370"/>
    <cellStyle name="Comma 2 4 2 13 3 2 2" xfId="12371"/>
    <cellStyle name="Comma 2 4 2 13 3 3" xfId="12372"/>
    <cellStyle name="Comma 2 4 2 13 3 4" xfId="12373"/>
    <cellStyle name="Comma 2 4 2 13 3 5" xfId="12374"/>
    <cellStyle name="Comma 2 4 2 13 4" xfId="12375"/>
    <cellStyle name="Comma 2 4 2 13 4 2" xfId="12376"/>
    <cellStyle name="Comma 2 4 2 13 4 3" xfId="12377"/>
    <cellStyle name="Comma 2 4 2 13 4 4" xfId="12378"/>
    <cellStyle name="Comma 2 4 2 13 5" xfId="12379"/>
    <cellStyle name="Comma 2 4 2 13 5 2" xfId="12380"/>
    <cellStyle name="Comma 2 4 2 13 6" xfId="12381"/>
    <cellStyle name="Comma 2 4 2 13 7" xfId="12382"/>
    <cellStyle name="Comma 2 4 2 13 8" xfId="12383"/>
    <cellStyle name="Comma 2 4 2 13 9" xfId="12384"/>
    <cellStyle name="Comma 2 4 2 14" xfId="12385"/>
    <cellStyle name="Comma 2 4 2 14 2" xfId="12386"/>
    <cellStyle name="Comma 2 4 2 14 2 2" xfId="12387"/>
    <cellStyle name="Comma 2 4 2 14 2 2 2" xfId="12388"/>
    <cellStyle name="Comma 2 4 2 14 2 2 3" xfId="12389"/>
    <cellStyle name="Comma 2 4 2 14 2 3" xfId="12390"/>
    <cellStyle name="Comma 2 4 2 14 2 4" xfId="12391"/>
    <cellStyle name="Comma 2 4 2 14 2 5" xfId="12392"/>
    <cellStyle name="Comma 2 4 2 14 2 6" xfId="12393"/>
    <cellStyle name="Comma 2 4 2 14 3" xfId="12394"/>
    <cellStyle name="Comma 2 4 2 14 3 2" xfId="12395"/>
    <cellStyle name="Comma 2 4 2 14 3 2 2" xfId="12396"/>
    <cellStyle name="Comma 2 4 2 14 3 3" xfId="12397"/>
    <cellStyle name="Comma 2 4 2 14 3 4" xfId="12398"/>
    <cellStyle name="Comma 2 4 2 14 3 5" xfId="12399"/>
    <cellStyle name="Comma 2 4 2 14 4" xfId="12400"/>
    <cellStyle name="Comma 2 4 2 14 4 2" xfId="12401"/>
    <cellStyle name="Comma 2 4 2 14 4 3" xfId="12402"/>
    <cellStyle name="Comma 2 4 2 14 4 4" xfId="12403"/>
    <cellStyle name="Comma 2 4 2 14 5" xfId="12404"/>
    <cellStyle name="Comma 2 4 2 14 5 2" xfId="12405"/>
    <cellStyle name="Comma 2 4 2 14 6" xfId="12406"/>
    <cellStyle name="Comma 2 4 2 14 7" xfId="12407"/>
    <cellStyle name="Comma 2 4 2 14 8" xfId="12408"/>
    <cellStyle name="Comma 2 4 2 14 9" xfId="12409"/>
    <cellStyle name="Comma 2 4 2 15" xfId="12410"/>
    <cellStyle name="Comma 2 4 2 15 2" xfId="12411"/>
    <cellStyle name="Comma 2 4 2 15 2 2" xfId="12412"/>
    <cellStyle name="Comma 2 4 2 15 2 3" xfId="12413"/>
    <cellStyle name="Comma 2 4 2 15 3" xfId="12414"/>
    <cellStyle name="Comma 2 4 2 15 4" xfId="12415"/>
    <cellStyle name="Comma 2 4 2 15 5" xfId="12416"/>
    <cellStyle name="Comma 2 4 2 15 6" xfId="12417"/>
    <cellStyle name="Comma 2 4 2 16" xfId="12418"/>
    <cellStyle name="Comma 2 4 2 16 2" xfId="12419"/>
    <cellStyle name="Comma 2 4 2 16 2 2" xfId="12420"/>
    <cellStyle name="Comma 2 4 2 16 3" xfId="12421"/>
    <cellStyle name="Comma 2 4 2 16 4" xfId="12422"/>
    <cellStyle name="Comma 2 4 2 16 5" xfId="12423"/>
    <cellStyle name="Comma 2 4 2 17" xfId="12424"/>
    <cellStyle name="Comma 2 4 2 17 2" xfId="12425"/>
    <cellStyle name="Comma 2 4 2 17 2 2" xfId="12426"/>
    <cellStyle name="Comma 2 4 2 17 3" xfId="12427"/>
    <cellStyle name="Comma 2 4 2 17 4" xfId="12428"/>
    <cellStyle name="Comma 2 4 2 17 5" xfId="12429"/>
    <cellStyle name="Comma 2 4 2 18" xfId="12430"/>
    <cellStyle name="Comma 2 4 2 18 2" xfId="12431"/>
    <cellStyle name="Comma 2 4 2 19" xfId="12432"/>
    <cellStyle name="Comma 2 4 2 2" xfId="12433"/>
    <cellStyle name="Comma 2 4 2 2 10" xfId="12434"/>
    <cellStyle name="Comma 2 4 2 2 11" xfId="12435"/>
    <cellStyle name="Comma 2 4 2 2 2" xfId="12436"/>
    <cellStyle name="Comma 2 4 2 2 2 2" xfId="12437"/>
    <cellStyle name="Comma 2 4 2 2 2 2 2" xfId="12438"/>
    <cellStyle name="Comma 2 4 2 2 2 2 2 2" xfId="12439"/>
    <cellStyle name="Comma 2 4 2 2 2 2 2 3" xfId="12440"/>
    <cellStyle name="Comma 2 4 2 2 2 2 3" xfId="12441"/>
    <cellStyle name="Comma 2 4 2 2 2 2 4" xfId="12442"/>
    <cellStyle name="Comma 2 4 2 2 2 2 5" xfId="12443"/>
    <cellStyle name="Comma 2 4 2 2 2 2 6" xfId="12444"/>
    <cellStyle name="Comma 2 4 2 2 2 3" xfId="12445"/>
    <cellStyle name="Comma 2 4 2 2 2 3 2" xfId="12446"/>
    <cellStyle name="Comma 2 4 2 2 2 3 2 2" xfId="12447"/>
    <cellStyle name="Comma 2 4 2 2 2 3 3" xfId="12448"/>
    <cellStyle name="Comma 2 4 2 2 2 3 4" xfId="12449"/>
    <cellStyle name="Comma 2 4 2 2 2 3 5" xfId="12450"/>
    <cellStyle name="Comma 2 4 2 2 2 4" xfId="12451"/>
    <cellStyle name="Comma 2 4 2 2 2 4 2" xfId="12452"/>
    <cellStyle name="Comma 2 4 2 2 2 4 3" xfId="12453"/>
    <cellStyle name="Comma 2 4 2 2 2 4 4" xfId="12454"/>
    <cellStyle name="Comma 2 4 2 2 2 5" xfId="12455"/>
    <cellStyle name="Comma 2 4 2 2 2 5 2" xfId="12456"/>
    <cellStyle name="Comma 2 4 2 2 2 6" xfId="12457"/>
    <cellStyle name="Comma 2 4 2 2 2 7" xfId="12458"/>
    <cellStyle name="Comma 2 4 2 2 2 8" xfId="12459"/>
    <cellStyle name="Comma 2 4 2 2 2 9" xfId="12460"/>
    <cellStyle name="Comma 2 4 2 2 3" xfId="12461"/>
    <cellStyle name="Comma 2 4 2 2 3 2" xfId="12462"/>
    <cellStyle name="Comma 2 4 2 2 3 2 2" xfId="12463"/>
    <cellStyle name="Comma 2 4 2 2 3 2 2 2" xfId="12464"/>
    <cellStyle name="Comma 2 4 2 2 3 2 2 3" xfId="12465"/>
    <cellStyle name="Comma 2 4 2 2 3 2 3" xfId="12466"/>
    <cellStyle name="Comma 2 4 2 2 3 2 4" xfId="12467"/>
    <cellStyle name="Comma 2 4 2 2 3 2 5" xfId="12468"/>
    <cellStyle name="Comma 2 4 2 2 3 2 6" xfId="12469"/>
    <cellStyle name="Comma 2 4 2 2 3 3" xfId="12470"/>
    <cellStyle name="Comma 2 4 2 2 3 3 2" xfId="12471"/>
    <cellStyle name="Comma 2 4 2 2 3 3 2 2" xfId="12472"/>
    <cellStyle name="Comma 2 4 2 2 3 3 3" xfId="12473"/>
    <cellStyle name="Comma 2 4 2 2 3 3 4" xfId="12474"/>
    <cellStyle name="Comma 2 4 2 2 3 3 5" xfId="12475"/>
    <cellStyle name="Comma 2 4 2 2 3 4" xfId="12476"/>
    <cellStyle name="Comma 2 4 2 2 3 4 2" xfId="12477"/>
    <cellStyle name="Comma 2 4 2 2 3 4 3" xfId="12478"/>
    <cellStyle name="Comma 2 4 2 2 3 4 4" xfId="12479"/>
    <cellStyle name="Comma 2 4 2 2 3 5" xfId="12480"/>
    <cellStyle name="Comma 2 4 2 2 3 5 2" xfId="12481"/>
    <cellStyle name="Comma 2 4 2 2 3 6" xfId="12482"/>
    <cellStyle name="Comma 2 4 2 2 3 7" xfId="12483"/>
    <cellStyle name="Comma 2 4 2 2 3 8" xfId="12484"/>
    <cellStyle name="Comma 2 4 2 2 3 9" xfId="12485"/>
    <cellStyle name="Comma 2 4 2 2 4" xfId="12486"/>
    <cellStyle name="Comma 2 4 2 2 4 2" xfId="12487"/>
    <cellStyle name="Comma 2 4 2 2 4 2 2" xfId="12488"/>
    <cellStyle name="Comma 2 4 2 2 4 2 3" xfId="12489"/>
    <cellStyle name="Comma 2 4 2 2 4 3" xfId="12490"/>
    <cellStyle name="Comma 2 4 2 2 4 4" xfId="12491"/>
    <cellStyle name="Comma 2 4 2 2 4 5" xfId="12492"/>
    <cellStyle name="Comma 2 4 2 2 4 6" xfId="12493"/>
    <cellStyle name="Comma 2 4 2 2 5" xfId="12494"/>
    <cellStyle name="Comma 2 4 2 2 5 2" xfId="12495"/>
    <cellStyle name="Comma 2 4 2 2 5 2 2" xfId="12496"/>
    <cellStyle name="Comma 2 4 2 2 5 3" xfId="12497"/>
    <cellStyle name="Comma 2 4 2 2 5 4" xfId="12498"/>
    <cellStyle name="Comma 2 4 2 2 5 5" xfId="12499"/>
    <cellStyle name="Comma 2 4 2 2 6" xfId="12500"/>
    <cellStyle name="Comma 2 4 2 2 6 2" xfId="12501"/>
    <cellStyle name="Comma 2 4 2 2 6 3" xfId="12502"/>
    <cellStyle name="Comma 2 4 2 2 6 4" xfId="12503"/>
    <cellStyle name="Comma 2 4 2 2 7" xfId="12504"/>
    <cellStyle name="Comma 2 4 2 2 7 2" xfId="12505"/>
    <cellStyle name="Comma 2 4 2 2 8" xfId="12506"/>
    <cellStyle name="Comma 2 4 2 2 9" xfId="12507"/>
    <cellStyle name="Comma 2 4 2 20" xfId="12508"/>
    <cellStyle name="Comma 2 4 2 21" xfId="12509"/>
    <cellStyle name="Comma 2 4 2 22" xfId="12510"/>
    <cellStyle name="Comma 2 4 2 3" xfId="12511"/>
    <cellStyle name="Comma 2 4 2 3 10" xfId="12512"/>
    <cellStyle name="Comma 2 4 2 3 11" xfId="12513"/>
    <cellStyle name="Comma 2 4 2 3 2" xfId="12514"/>
    <cellStyle name="Comma 2 4 2 3 2 2" xfId="12515"/>
    <cellStyle name="Comma 2 4 2 3 2 2 2" xfId="12516"/>
    <cellStyle name="Comma 2 4 2 3 2 2 2 2" xfId="12517"/>
    <cellStyle name="Comma 2 4 2 3 2 2 2 3" xfId="12518"/>
    <cellStyle name="Comma 2 4 2 3 2 2 3" xfId="12519"/>
    <cellStyle name="Comma 2 4 2 3 2 2 4" xfId="12520"/>
    <cellStyle name="Comma 2 4 2 3 2 2 5" xfId="12521"/>
    <cellStyle name="Comma 2 4 2 3 2 2 6" xfId="12522"/>
    <cellStyle name="Comma 2 4 2 3 2 3" xfId="12523"/>
    <cellStyle name="Comma 2 4 2 3 2 3 2" xfId="12524"/>
    <cellStyle name="Comma 2 4 2 3 2 3 2 2" xfId="12525"/>
    <cellStyle name="Comma 2 4 2 3 2 3 3" xfId="12526"/>
    <cellStyle name="Comma 2 4 2 3 2 3 4" xfId="12527"/>
    <cellStyle name="Comma 2 4 2 3 2 3 5" xfId="12528"/>
    <cellStyle name="Comma 2 4 2 3 2 4" xfId="12529"/>
    <cellStyle name="Comma 2 4 2 3 2 4 2" xfId="12530"/>
    <cellStyle name="Comma 2 4 2 3 2 4 3" xfId="12531"/>
    <cellStyle name="Comma 2 4 2 3 2 4 4" xfId="12532"/>
    <cellStyle name="Comma 2 4 2 3 2 5" xfId="12533"/>
    <cellStyle name="Comma 2 4 2 3 2 5 2" xfId="12534"/>
    <cellStyle name="Comma 2 4 2 3 2 6" xfId="12535"/>
    <cellStyle name="Comma 2 4 2 3 2 7" xfId="12536"/>
    <cellStyle name="Comma 2 4 2 3 2 8" xfId="12537"/>
    <cellStyle name="Comma 2 4 2 3 2 9" xfId="12538"/>
    <cellStyle name="Comma 2 4 2 3 3" xfId="12539"/>
    <cellStyle name="Comma 2 4 2 3 3 2" xfId="12540"/>
    <cellStyle name="Comma 2 4 2 3 3 2 2" xfId="12541"/>
    <cellStyle name="Comma 2 4 2 3 3 2 2 2" xfId="12542"/>
    <cellStyle name="Comma 2 4 2 3 3 2 2 3" xfId="12543"/>
    <cellStyle name="Comma 2 4 2 3 3 2 3" xfId="12544"/>
    <cellStyle name="Comma 2 4 2 3 3 2 4" xfId="12545"/>
    <cellStyle name="Comma 2 4 2 3 3 2 5" xfId="12546"/>
    <cellStyle name="Comma 2 4 2 3 3 2 6" xfId="12547"/>
    <cellStyle name="Comma 2 4 2 3 3 3" xfId="12548"/>
    <cellStyle name="Comma 2 4 2 3 3 3 2" xfId="12549"/>
    <cellStyle name="Comma 2 4 2 3 3 3 2 2" xfId="12550"/>
    <cellStyle name="Comma 2 4 2 3 3 3 3" xfId="12551"/>
    <cellStyle name="Comma 2 4 2 3 3 3 4" xfId="12552"/>
    <cellStyle name="Comma 2 4 2 3 3 3 5" xfId="12553"/>
    <cellStyle name="Comma 2 4 2 3 3 4" xfId="12554"/>
    <cellStyle name="Comma 2 4 2 3 3 4 2" xfId="12555"/>
    <cellStyle name="Comma 2 4 2 3 3 4 3" xfId="12556"/>
    <cellStyle name="Comma 2 4 2 3 3 4 4" xfId="12557"/>
    <cellStyle name="Comma 2 4 2 3 3 5" xfId="12558"/>
    <cellStyle name="Comma 2 4 2 3 3 5 2" xfId="12559"/>
    <cellStyle name="Comma 2 4 2 3 3 6" xfId="12560"/>
    <cellStyle name="Comma 2 4 2 3 3 7" xfId="12561"/>
    <cellStyle name="Comma 2 4 2 3 3 8" xfId="12562"/>
    <cellStyle name="Comma 2 4 2 3 3 9" xfId="12563"/>
    <cellStyle name="Comma 2 4 2 3 4" xfId="12564"/>
    <cellStyle name="Comma 2 4 2 3 4 2" xfId="12565"/>
    <cellStyle name="Comma 2 4 2 3 4 2 2" xfId="12566"/>
    <cellStyle name="Comma 2 4 2 3 4 2 3" xfId="12567"/>
    <cellStyle name="Comma 2 4 2 3 4 3" xfId="12568"/>
    <cellStyle name="Comma 2 4 2 3 4 4" xfId="12569"/>
    <cellStyle name="Comma 2 4 2 3 4 5" xfId="12570"/>
    <cellStyle name="Comma 2 4 2 3 4 6" xfId="12571"/>
    <cellStyle name="Comma 2 4 2 3 5" xfId="12572"/>
    <cellStyle name="Comma 2 4 2 3 5 2" xfId="12573"/>
    <cellStyle name="Comma 2 4 2 3 5 2 2" xfId="12574"/>
    <cellStyle name="Comma 2 4 2 3 5 3" xfId="12575"/>
    <cellStyle name="Comma 2 4 2 3 5 4" xfId="12576"/>
    <cellStyle name="Comma 2 4 2 3 5 5" xfId="12577"/>
    <cellStyle name="Comma 2 4 2 3 6" xfId="12578"/>
    <cellStyle name="Comma 2 4 2 3 6 2" xfId="12579"/>
    <cellStyle name="Comma 2 4 2 3 6 3" xfId="12580"/>
    <cellStyle name="Comma 2 4 2 3 6 4" xfId="12581"/>
    <cellStyle name="Comma 2 4 2 3 7" xfId="12582"/>
    <cellStyle name="Comma 2 4 2 3 7 2" xfId="12583"/>
    <cellStyle name="Comma 2 4 2 3 8" xfId="12584"/>
    <cellStyle name="Comma 2 4 2 3 9" xfId="12585"/>
    <cellStyle name="Comma 2 4 2 4" xfId="12586"/>
    <cellStyle name="Comma 2 4 2 4 10" xfId="12587"/>
    <cellStyle name="Comma 2 4 2 4 11" xfId="12588"/>
    <cellStyle name="Comma 2 4 2 4 2" xfId="12589"/>
    <cellStyle name="Comma 2 4 2 4 2 2" xfId="12590"/>
    <cellStyle name="Comma 2 4 2 4 2 2 2" xfId="12591"/>
    <cellStyle name="Comma 2 4 2 4 2 2 2 2" xfId="12592"/>
    <cellStyle name="Comma 2 4 2 4 2 2 2 3" xfId="12593"/>
    <cellStyle name="Comma 2 4 2 4 2 2 3" xfId="12594"/>
    <cellStyle name="Comma 2 4 2 4 2 2 4" xfId="12595"/>
    <cellStyle name="Comma 2 4 2 4 2 2 5" xfId="12596"/>
    <cellStyle name="Comma 2 4 2 4 2 2 6" xfId="12597"/>
    <cellStyle name="Comma 2 4 2 4 2 3" xfId="12598"/>
    <cellStyle name="Comma 2 4 2 4 2 3 2" xfId="12599"/>
    <cellStyle name="Comma 2 4 2 4 2 3 2 2" xfId="12600"/>
    <cellStyle name="Comma 2 4 2 4 2 3 3" xfId="12601"/>
    <cellStyle name="Comma 2 4 2 4 2 3 4" xfId="12602"/>
    <cellStyle name="Comma 2 4 2 4 2 3 5" xfId="12603"/>
    <cellStyle name="Comma 2 4 2 4 2 4" xfId="12604"/>
    <cellStyle name="Comma 2 4 2 4 2 4 2" xfId="12605"/>
    <cellStyle name="Comma 2 4 2 4 2 4 3" xfId="12606"/>
    <cellStyle name="Comma 2 4 2 4 2 4 4" xfId="12607"/>
    <cellStyle name="Comma 2 4 2 4 2 5" xfId="12608"/>
    <cellStyle name="Comma 2 4 2 4 2 5 2" xfId="12609"/>
    <cellStyle name="Comma 2 4 2 4 2 6" xfId="12610"/>
    <cellStyle name="Comma 2 4 2 4 2 7" xfId="12611"/>
    <cellStyle name="Comma 2 4 2 4 2 8" xfId="12612"/>
    <cellStyle name="Comma 2 4 2 4 2 9" xfId="12613"/>
    <cellStyle name="Comma 2 4 2 4 3" xfId="12614"/>
    <cellStyle name="Comma 2 4 2 4 3 2" xfId="12615"/>
    <cellStyle name="Comma 2 4 2 4 3 2 2" xfId="12616"/>
    <cellStyle name="Comma 2 4 2 4 3 2 2 2" xfId="12617"/>
    <cellStyle name="Comma 2 4 2 4 3 2 2 3" xfId="12618"/>
    <cellStyle name="Comma 2 4 2 4 3 2 3" xfId="12619"/>
    <cellStyle name="Comma 2 4 2 4 3 2 4" xfId="12620"/>
    <cellStyle name="Comma 2 4 2 4 3 2 5" xfId="12621"/>
    <cellStyle name="Comma 2 4 2 4 3 2 6" xfId="12622"/>
    <cellStyle name="Comma 2 4 2 4 3 3" xfId="12623"/>
    <cellStyle name="Comma 2 4 2 4 3 3 2" xfId="12624"/>
    <cellStyle name="Comma 2 4 2 4 3 3 2 2" xfId="12625"/>
    <cellStyle name="Comma 2 4 2 4 3 3 3" xfId="12626"/>
    <cellStyle name="Comma 2 4 2 4 3 3 4" xfId="12627"/>
    <cellStyle name="Comma 2 4 2 4 3 3 5" xfId="12628"/>
    <cellStyle name="Comma 2 4 2 4 3 4" xfId="12629"/>
    <cellStyle name="Comma 2 4 2 4 3 4 2" xfId="12630"/>
    <cellStyle name="Comma 2 4 2 4 3 4 3" xfId="12631"/>
    <cellStyle name="Comma 2 4 2 4 3 4 4" xfId="12632"/>
    <cellStyle name="Comma 2 4 2 4 3 5" xfId="12633"/>
    <cellStyle name="Comma 2 4 2 4 3 5 2" xfId="12634"/>
    <cellStyle name="Comma 2 4 2 4 3 6" xfId="12635"/>
    <cellStyle name="Comma 2 4 2 4 3 7" xfId="12636"/>
    <cellStyle name="Comma 2 4 2 4 3 8" xfId="12637"/>
    <cellStyle name="Comma 2 4 2 4 3 9" xfId="12638"/>
    <cellStyle name="Comma 2 4 2 4 4" xfId="12639"/>
    <cellStyle name="Comma 2 4 2 4 4 2" xfId="12640"/>
    <cellStyle name="Comma 2 4 2 4 4 2 2" xfId="12641"/>
    <cellStyle name="Comma 2 4 2 4 4 2 3" xfId="12642"/>
    <cellStyle name="Comma 2 4 2 4 4 3" xfId="12643"/>
    <cellStyle name="Comma 2 4 2 4 4 4" xfId="12644"/>
    <cellStyle name="Comma 2 4 2 4 4 5" xfId="12645"/>
    <cellStyle name="Comma 2 4 2 4 4 6" xfId="12646"/>
    <cellStyle name="Comma 2 4 2 4 5" xfId="12647"/>
    <cellStyle name="Comma 2 4 2 4 5 2" xfId="12648"/>
    <cellStyle name="Comma 2 4 2 4 5 2 2" xfId="12649"/>
    <cellStyle name="Comma 2 4 2 4 5 3" xfId="12650"/>
    <cellStyle name="Comma 2 4 2 4 5 4" xfId="12651"/>
    <cellStyle name="Comma 2 4 2 4 5 5" xfId="12652"/>
    <cellStyle name="Comma 2 4 2 4 6" xfId="12653"/>
    <cellStyle name="Comma 2 4 2 4 6 2" xfId="12654"/>
    <cellStyle name="Comma 2 4 2 4 6 3" xfId="12655"/>
    <cellStyle name="Comma 2 4 2 4 6 4" xfId="12656"/>
    <cellStyle name="Comma 2 4 2 4 7" xfId="12657"/>
    <cellStyle name="Comma 2 4 2 4 7 2" xfId="12658"/>
    <cellStyle name="Comma 2 4 2 4 8" xfId="12659"/>
    <cellStyle name="Comma 2 4 2 4 9" xfId="12660"/>
    <cellStyle name="Comma 2 4 2 5" xfId="12661"/>
    <cellStyle name="Comma 2 4 2 5 10" xfId="12662"/>
    <cellStyle name="Comma 2 4 2 5 11" xfId="12663"/>
    <cellStyle name="Comma 2 4 2 5 2" xfId="12664"/>
    <cellStyle name="Comma 2 4 2 5 2 2" xfId="12665"/>
    <cellStyle name="Comma 2 4 2 5 2 2 2" xfId="12666"/>
    <cellStyle name="Comma 2 4 2 5 2 2 2 2" xfId="12667"/>
    <cellStyle name="Comma 2 4 2 5 2 2 2 3" xfId="12668"/>
    <cellStyle name="Comma 2 4 2 5 2 2 3" xfId="12669"/>
    <cellStyle name="Comma 2 4 2 5 2 2 4" xfId="12670"/>
    <cellStyle name="Comma 2 4 2 5 2 2 5" xfId="12671"/>
    <cellStyle name="Comma 2 4 2 5 2 2 6" xfId="12672"/>
    <cellStyle name="Comma 2 4 2 5 2 3" xfId="12673"/>
    <cellStyle name="Comma 2 4 2 5 2 3 2" xfId="12674"/>
    <cellStyle name="Comma 2 4 2 5 2 3 2 2" xfId="12675"/>
    <cellStyle name="Comma 2 4 2 5 2 3 3" xfId="12676"/>
    <cellStyle name="Comma 2 4 2 5 2 3 4" xfId="12677"/>
    <cellStyle name="Comma 2 4 2 5 2 3 5" xfId="12678"/>
    <cellStyle name="Comma 2 4 2 5 2 4" xfId="12679"/>
    <cellStyle name="Comma 2 4 2 5 2 4 2" xfId="12680"/>
    <cellStyle name="Comma 2 4 2 5 2 4 3" xfId="12681"/>
    <cellStyle name="Comma 2 4 2 5 2 4 4" xfId="12682"/>
    <cellStyle name="Comma 2 4 2 5 2 5" xfId="12683"/>
    <cellStyle name="Comma 2 4 2 5 2 5 2" xfId="12684"/>
    <cellStyle name="Comma 2 4 2 5 2 6" xfId="12685"/>
    <cellStyle name="Comma 2 4 2 5 2 7" xfId="12686"/>
    <cellStyle name="Comma 2 4 2 5 2 8" xfId="12687"/>
    <cellStyle name="Comma 2 4 2 5 2 9" xfId="12688"/>
    <cellStyle name="Comma 2 4 2 5 3" xfId="12689"/>
    <cellStyle name="Comma 2 4 2 5 3 2" xfId="12690"/>
    <cellStyle name="Comma 2 4 2 5 3 2 2" xfId="12691"/>
    <cellStyle name="Comma 2 4 2 5 3 2 2 2" xfId="12692"/>
    <cellStyle name="Comma 2 4 2 5 3 2 2 3" xfId="12693"/>
    <cellStyle name="Comma 2 4 2 5 3 2 3" xfId="12694"/>
    <cellStyle name="Comma 2 4 2 5 3 2 4" xfId="12695"/>
    <cellStyle name="Comma 2 4 2 5 3 2 5" xfId="12696"/>
    <cellStyle name="Comma 2 4 2 5 3 2 6" xfId="12697"/>
    <cellStyle name="Comma 2 4 2 5 3 3" xfId="12698"/>
    <cellStyle name="Comma 2 4 2 5 3 3 2" xfId="12699"/>
    <cellStyle name="Comma 2 4 2 5 3 3 2 2" xfId="12700"/>
    <cellStyle name="Comma 2 4 2 5 3 3 3" xfId="12701"/>
    <cellStyle name="Comma 2 4 2 5 3 3 4" xfId="12702"/>
    <cellStyle name="Comma 2 4 2 5 3 3 5" xfId="12703"/>
    <cellStyle name="Comma 2 4 2 5 3 4" xfId="12704"/>
    <cellStyle name="Comma 2 4 2 5 3 4 2" xfId="12705"/>
    <cellStyle name="Comma 2 4 2 5 3 4 3" xfId="12706"/>
    <cellStyle name="Comma 2 4 2 5 3 4 4" xfId="12707"/>
    <cellStyle name="Comma 2 4 2 5 3 5" xfId="12708"/>
    <cellStyle name="Comma 2 4 2 5 3 5 2" xfId="12709"/>
    <cellStyle name="Comma 2 4 2 5 3 6" xfId="12710"/>
    <cellStyle name="Comma 2 4 2 5 3 7" xfId="12711"/>
    <cellStyle name="Comma 2 4 2 5 3 8" xfId="12712"/>
    <cellStyle name="Comma 2 4 2 5 3 9" xfId="12713"/>
    <cellStyle name="Comma 2 4 2 5 4" xfId="12714"/>
    <cellStyle name="Comma 2 4 2 5 4 2" xfId="12715"/>
    <cellStyle name="Comma 2 4 2 5 4 2 2" xfId="12716"/>
    <cellStyle name="Comma 2 4 2 5 4 2 3" xfId="12717"/>
    <cellStyle name="Comma 2 4 2 5 4 3" xfId="12718"/>
    <cellStyle name="Comma 2 4 2 5 4 4" xfId="12719"/>
    <cellStyle name="Comma 2 4 2 5 4 5" xfId="12720"/>
    <cellStyle name="Comma 2 4 2 5 4 6" xfId="12721"/>
    <cellStyle name="Comma 2 4 2 5 5" xfId="12722"/>
    <cellStyle name="Comma 2 4 2 5 5 2" xfId="12723"/>
    <cellStyle name="Comma 2 4 2 5 5 2 2" xfId="12724"/>
    <cellStyle name="Comma 2 4 2 5 5 3" xfId="12725"/>
    <cellStyle name="Comma 2 4 2 5 5 4" xfId="12726"/>
    <cellStyle name="Comma 2 4 2 5 5 5" xfId="12727"/>
    <cellStyle name="Comma 2 4 2 5 6" xfId="12728"/>
    <cellStyle name="Comma 2 4 2 5 6 2" xfId="12729"/>
    <cellStyle name="Comma 2 4 2 5 6 3" xfId="12730"/>
    <cellStyle name="Comma 2 4 2 5 6 4" xfId="12731"/>
    <cellStyle name="Comma 2 4 2 5 7" xfId="12732"/>
    <cellStyle name="Comma 2 4 2 5 7 2" xfId="12733"/>
    <cellStyle name="Comma 2 4 2 5 8" xfId="12734"/>
    <cellStyle name="Comma 2 4 2 5 9" xfId="12735"/>
    <cellStyle name="Comma 2 4 2 6" xfId="12736"/>
    <cellStyle name="Comma 2 4 2 6 10" xfId="12737"/>
    <cellStyle name="Comma 2 4 2 6 11" xfId="12738"/>
    <cellStyle name="Comma 2 4 2 6 2" xfId="12739"/>
    <cellStyle name="Comma 2 4 2 6 2 2" xfId="12740"/>
    <cellStyle name="Comma 2 4 2 6 2 2 2" xfId="12741"/>
    <cellStyle name="Comma 2 4 2 6 2 2 2 2" xfId="12742"/>
    <cellStyle name="Comma 2 4 2 6 2 2 2 3" xfId="12743"/>
    <cellStyle name="Comma 2 4 2 6 2 2 3" xfId="12744"/>
    <cellStyle name="Comma 2 4 2 6 2 2 4" xfId="12745"/>
    <cellStyle name="Comma 2 4 2 6 2 2 5" xfId="12746"/>
    <cellStyle name="Comma 2 4 2 6 2 2 6" xfId="12747"/>
    <cellStyle name="Comma 2 4 2 6 2 3" xfId="12748"/>
    <cellStyle name="Comma 2 4 2 6 2 3 2" xfId="12749"/>
    <cellStyle name="Comma 2 4 2 6 2 3 2 2" xfId="12750"/>
    <cellStyle name="Comma 2 4 2 6 2 3 3" xfId="12751"/>
    <cellStyle name="Comma 2 4 2 6 2 3 4" xfId="12752"/>
    <cellStyle name="Comma 2 4 2 6 2 3 5" xfId="12753"/>
    <cellStyle name="Comma 2 4 2 6 2 4" xfId="12754"/>
    <cellStyle name="Comma 2 4 2 6 2 4 2" xfId="12755"/>
    <cellStyle name="Comma 2 4 2 6 2 4 3" xfId="12756"/>
    <cellStyle name="Comma 2 4 2 6 2 4 4" xfId="12757"/>
    <cellStyle name="Comma 2 4 2 6 2 5" xfId="12758"/>
    <cellStyle name="Comma 2 4 2 6 2 5 2" xfId="12759"/>
    <cellStyle name="Comma 2 4 2 6 2 6" xfId="12760"/>
    <cellStyle name="Comma 2 4 2 6 2 7" xfId="12761"/>
    <cellStyle name="Comma 2 4 2 6 2 8" xfId="12762"/>
    <cellStyle name="Comma 2 4 2 6 2 9" xfId="12763"/>
    <cellStyle name="Comma 2 4 2 6 3" xfId="12764"/>
    <cellStyle name="Comma 2 4 2 6 3 2" xfId="12765"/>
    <cellStyle name="Comma 2 4 2 6 3 2 2" xfId="12766"/>
    <cellStyle name="Comma 2 4 2 6 3 2 2 2" xfId="12767"/>
    <cellStyle name="Comma 2 4 2 6 3 2 2 3" xfId="12768"/>
    <cellStyle name="Comma 2 4 2 6 3 2 3" xfId="12769"/>
    <cellStyle name="Comma 2 4 2 6 3 2 4" xfId="12770"/>
    <cellStyle name="Comma 2 4 2 6 3 2 5" xfId="12771"/>
    <cellStyle name="Comma 2 4 2 6 3 2 6" xfId="12772"/>
    <cellStyle name="Comma 2 4 2 6 3 3" xfId="12773"/>
    <cellStyle name="Comma 2 4 2 6 3 3 2" xfId="12774"/>
    <cellStyle name="Comma 2 4 2 6 3 3 2 2" xfId="12775"/>
    <cellStyle name="Comma 2 4 2 6 3 3 3" xfId="12776"/>
    <cellStyle name="Comma 2 4 2 6 3 3 4" xfId="12777"/>
    <cellStyle name="Comma 2 4 2 6 3 3 5" xfId="12778"/>
    <cellStyle name="Comma 2 4 2 6 3 4" xfId="12779"/>
    <cellStyle name="Comma 2 4 2 6 3 4 2" xfId="12780"/>
    <cellStyle name="Comma 2 4 2 6 3 4 3" xfId="12781"/>
    <cellStyle name="Comma 2 4 2 6 3 4 4" xfId="12782"/>
    <cellStyle name="Comma 2 4 2 6 3 5" xfId="12783"/>
    <cellStyle name="Comma 2 4 2 6 3 5 2" xfId="12784"/>
    <cellStyle name="Comma 2 4 2 6 3 6" xfId="12785"/>
    <cellStyle name="Comma 2 4 2 6 3 7" xfId="12786"/>
    <cellStyle name="Comma 2 4 2 6 3 8" xfId="12787"/>
    <cellStyle name="Comma 2 4 2 6 3 9" xfId="12788"/>
    <cellStyle name="Comma 2 4 2 6 4" xfId="12789"/>
    <cellStyle name="Comma 2 4 2 6 4 2" xfId="12790"/>
    <cellStyle name="Comma 2 4 2 6 4 2 2" xfId="12791"/>
    <cellStyle name="Comma 2 4 2 6 4 2 3" xfId="12792"/>
    <cellStyle name="Comma 2 4 2 6 4 3" xfId="12793"/>
    <cellStyle name="Comma 2 4 2 6 4 4" xfId="12794"/>
    <cellStyle name="Comma 2 4 2 6 4 5" xfId="12795"/>
    <cellStyle name="Comma 2 4 2 6 4 6" xfId="12796"/>
    <cellStyle name="Comma 2 4 2 6 5" xfId="12797"/>
    <cellStyle name="Comma 2 4 2 6 5 2" xfId="12798"/>
    <cellStyle name="Comma 2 4 2 6 5 2 2" xfId="12799"/>
    <cellStyle name="Comma 2 4 2 6 5 3" xfId="12800"/>
    <cellStyle name="Comma 2 4 2 6 5 4" xfId="12801"/>
    <cellStyle name="Comma 2 4 2 6 5 5" xfId="12802"/>
    <cellStyle name="Comma 2 4 2 6 6" xfId="12803"/>
    <cellStyle name="Comma 2 4 2 6 6 2" xfId="12804"/>
    <cellStyle name="Comma 2 4 2 6 6 3" xfId="12805"/>
    <cellStyle name="Comma 2 4 2 6 6 4" xfId="12806"/>
    <cellStyle name="Comma 2 4 2 6 7" xfId="12807"/>
    <cellStyle name="Comma 2 4 2 6 7 2" xfId="12808"/>
    <cellStyle name="Comma 2 4 2 6 8" xfId="12809"/>
    <cellStyle name="Comma 2 4 2 6 9" xfId="12810"/>
    <cellStyle name="Comma 2 4 2 7" xfId="12811"/>
    <cellStyle name="Comma 2 4 2 7 10" xfId="12812"/>
    <cellStyle name="Comma 2 4 2 7 11" xfId="12813"/>
    <cellStyle name="Comma 2 4 2 7 2" xfId="12814"/>
    <cellStyle name="Comma 2 4 2 7 2 2" xfId="12815"/>
    <cellStyle name="Comma 2 4 2 7 2 2 2" xfId="12816"/>
    <cellStyle name="Comma 2 4 2 7 2 2 2 2" xfId="12817"/>
    <cellStyle name="Comma 2 4 2 7 2 2 2 3" xfId="12818"/>
    <cellStyle name="Comma 2 4 2 7 2 2 3" xfId="12819"/>
    <cellStyle name="Comma 2 4 2 7 2 2 4" xfId="12820"/>
    <cellStyle name="Comma 2 4 2 7 2 2 5" xfId="12821"/>
    <cellStyle name="Comma 2 4 2 7 2 2 6" xfId="12822"/>
    <cellStyle name="Comma 2 4 2 7 2 3" xfId="12823"/>
    <cellStyle name="Comma 2 4 2 7 2 3 2" xfId="12824"/>
    <cellStyle name="Comma 2 4 2 7 2 3 2 2" xfId="12825"/>
    <cellStyle name="Comma 2 4 2 7 2 3 3" xfId="12826"/>
    <cellStyle name="Comma 2 4 2 7 2 3 4" xfId="12827"/>
    <cellStyle name="Comma 2 4 2 7 2 3 5" xfId="12828"/>
    <cellStyle name="Comma 2 4 2 7 2 4" xfId="12829"/>
    <cellStyle name="Comma 2 4 2 7 2 4 2" xfId="12830"/>
    <cellStyle name="Comma 2 4 2 7 2 4 3" xfId="12831"/>
    <cellStyle name="Comma 2 4 2 7 2 4 4" xfId="12832"/>
    <cellStyle name="Comma 2 4 2 7 2 5" xfId="12833"/>
    <cellStyle name="Comma 2 4 2 7 2 5 2" xfId="12834"/>
    <cellStyle name="Comma 2 4 2 7 2 6" xfId="12835"/>
    <cellStyle name="Comma 2 4 2 7 2 7" xfId="12836"/>
    <cellStyle name="Comma 2 4 2 7 2 8" xfId="12837"/>
    <cellStyle name="Comma 2 4 2 7 2 9" xfId="12838"/>
    <cellStyle name="Comma 2 4 2 7 3" xfId="12839"/>
    <cellStyle name="Comma 2 4 2 7 3 2" xfId="12840"/>
    <cellStyle name="Comma 2 4 2 7 3 2 2" xfId="12841"/>
    <cellStyle name="Comma 2 4 2 7 3 2 2 2" xfId="12842"/>
    <cellStyle name="Comma 2 4 2 7 3 2 2 3" xfId="12843"/>
    <cellStyle name="Comma 2 4 2 7 3 2 3" xfId="12844"/>
    <cellStyle name="Comma 2 4 2 7 3 2 4" xfId="12845"/>
    <cellStyle name="Comma 2 4 2 7 3 2 5" xfId="12846"/>
    <cellStyle name="Comma 2 4 2 7 3 2 6" xfId="12847"/>
    <cellStyle name="Comma 2 4 2 7 3 3" xfId="12848"/>
    <cellStyle name="Comma 2 4 2 7 3 3 2" xfId="12849"/>
    <cellStyle name="Comma 2 4 2 7 3 3 2 2" xfId="12850"/>
    <cellStyle name="Comma 2 4 2 7 3 3 3" xfId="12851"/>
    <cellStyle name="Comma 2 4 2 7 3 3 4" xfId="12852"/>
    <cellStyle name="Comma 2 4 2 7 3 3 5" xfId="12853"/>
    <cellStyle name="Comma 2 4 2 7 3 4" xfId="12854"/>
    <cellStyle name="Comma 2 4 2 7 3 4 2" xfId="12855"/>
    <cellStyle name="Comma 2 4 2 7 3 4 3" xfId="12856"/>
    <cellStyle name="Comma 2 4 2 7 3 4 4" xfId="12857"/>
    <cellStyle name="Comma 2 4 2 7 3 5" xfId="12858"/>
    <cellStyle name="Comma 2 4 2 7 3 5 2" xfId="12859"/>
    <cellStyle name="Comma 2 4 2 7 3 6" xfId="12860"/>
    <cellStyle name="Comma 2 4 2 7 3 7" xfId="12861"/>
    <cellStyle name="Comma 2 4 2 7 3 8" xfId="12862"/>
    <cellStyle name="Comma 2 4 2 7 3 9" xfId="12863"/>
    <cellStyle name="Comma 2 4 2 7 4" xfId="12864"/>
    <cellStyle name="Comma 2 4 2 7 4 2" xfId="12865"/>
    <cellStyle name="Comma 2 4 2 7 4 2 2" xfId="12866"/>
    <cellStyle name="Comma 2 4 2 7 4 2 3" xfId="12867"/>
    <cellStyle name="Comma 2 4 2 7 4 3" xfId="12868"/>
    <cellStyle name="Comma 2 4 2 7 4 4" xfId="12869"/>
    <cellStyle name="Comma 2 4 2 7 4 5" xfId="12870"/>
    <cellStyle name="Comma 2 4 2 7 4 6" xfId="12871"/>
    <cellStyle name="Comma 2 4 2 7 5" xfId="12872"/>
    <cellStyle name="Comma 2 4 2 7 5 2" xfId="12873"/>
    <cellStyle name="Comma 2 4 2 7 5 2 2" xfId="12874"/>
    <cellStyle name="Comma 2 4 2 7 5 3" xfId="12875"/>
    <cellStyle name="Comma 2 4 2 7 5 4" xfId="12876"/>
    <cellStyle name="Comma 2 4 2 7 5 5" xfId="12877"/>
    <cellStyle name="Comma 2 4 2 7 6" xfId="12878"/>
    <cellStyle name="Comma 2 4 2 7 6 2" xfId="12879"/>
    <cellStyle name="Comma 2 4 2 7 6 3" xfId="12880"/>
    <cellStyle name="Comma 2 4 2 7 6 4" xfId="12881"/>
    <cellStyle name="Comma 2 4 2 7 7" xfId="12882"/>
    <cellStyle name="Comma 2 4 2 7 7 2" xfId="12883"/>
    <cellStyle name="Comma 2 4 2 7 8" xfId="12884"/>
    <cellStyle name="Comma 2 4 2 7 9" xfId="12885"/>
    <cellStyle name="Comma 2 4 2 8" xfId="12886"/>
    <cellStyle name="Comma 2 4 2 8 10" xfId="12887"/>
    <cellStyle name="Comma 2 4 2 8 2" xfId="12888"/>
    <cellStyle name="Comma 2 4 2 8 2 2" xfId="12889"/>
    <cellStyle name="Comma 2 4 2 8 2 2 2" xfId="12890"/>
    <cellStyle name="Comma 2 4 2 8 2 2 3" xfId="12891"/>
    <cellStyle name="Comma 2 4 2 8 2 3" xfId="12892"/>
    <cellStyle name="Comma 2 4 2 8 2 4" xfId="12893"/>
    <cellStyle name="Comma 2 4 2 8 2 5" xfId="12894"/>
    <cellStyle name="Comma 2 4 2 8 2 6" xfId="12895"/>
    <cellStyle name="Comma 2 4 2 8 3" xfId="12896"/>
    <cellStyle name="Comma 2 4 2 8 3 2" xfId="12897"/>
    <cellStyle name="Comma 2 4 2 8 3 2 2" xfId="12898"/>
    <cellStyle name="Comma 2 4 2 8 3 2 3" xfId="12899"/>
    <cellStyle name="Comma 2 4 2 8 3 3" xfId="12900"/>
    <cellStyle name="Comma 2 4 2 8 3 4" xfId="12901"/>
    <cellStyle name="Comma 2 4 2 8 3 5" xfId="12902"/>
    <cellStyle name="Comma 2 4 2 8 3 6" xfId="12903"/>
    <cellStyle name="Comma 2 4 2 8 4" xfId="12904"/>
    <cellStyle name="Comma 2 4 2 8 4 2" xfId="12905"/>
    <cellStyle name="Comma 2 4 2 8 4 2 2" xfId="12906"/>
    <cellStyle name="Comma 2 4 2 8 4 3" xfId="12907"/>
    <cellStyle name="Comma 2 4 2 8 4 4" xfId="12908"/>
    <cellStyle name="Comma 2 4 2 8 4 5" xfId="12909"/>
    <cellStyle name="Comma 2 4 2 8 5" xfId="12910"/>
    <cellStyle name="Comma 2 4 2 8 5 2" xfId="12911"/>
    <cellStyle name="Comma 2 4 2 8 5 3" xfId="12912"/>
    <cellStyle name="Comma 2 4 2 8 5 4" xfId="12913"/>
    <cellStyle name="Comma 2 4 2 8 6" xfId="12914"/>
    <cellStyle name="Comma 2 4 2 8 6 2" xfId="12915"/>
    <cellStyle name="Comma 2 4 2 8 7" xfId="12916"/>
    <cellStyle name="Comma 2 4 2 8 8" xfId="12917"/>
    <cellStyle name="Comma 2 4 2 8 9" xfId="12918"/>
    <cellStyle name="Comma 2 4 2 9" xfId="12919"/>
    <cellStyle name="Comma 2 4 2 9 10" xfId="12920"/>
    <cellStyle name="Comma 2 4 2 9 2" xfId="12921"/>
    <cellStyle name="Comma 2 4 2 9 2 2" xfId="12922"/>
    <cellStyle name="Comma 2 4 2 9 2 2 2" xfId="12923"/>
    <cellStyle name="Comma 2 4 2 9 2 2 3" xfId="12924"/>
    <cellStyle name="Comma 2 4 2 9 2 3" xfId="12925"/>
    <cellStyle name="Comma 2 4 2 9 2 4" xfId="12926"/>
    <cellStyle name="Comma 2 4 2 9 2 5" xfId="12927"/>
    <cellStyle name="Comma 2 4 2 9 2 6" xfId="12928"/>
    <cellStyle name="Comma 2 4 2 9 3" xfId="12929"/>
    <cellStyle name="Comma 2 4 2 9 3 2" xfId="12930"/>
    <cellStyle name="Comma 2 4 2 9 3 2 2" xfId="12931"/>
    <cellStyle name="Comma 2 4 2 9 3 2 3" xfId="12932"/>
    <cellStyle name="Comma 2 4 2 9 3 3" xfId="12933"/>
    <cellStyle name="Comma 2 4 2 9 3 4" xfId="12934"/>
    <cellStyle name="Comma 2 4 2 9 3 5" xfId="12935"/>
    <cellStyle name="Comma 2 4 2 9 3 6" xfId="12936"/>
    <cellStyle name="Comma 2 4 2 9 4" xfId="12937"/>
    <cellStyle name="Comma 2 4 2 9 4 2" xfId="12938"/>
    <cellStyle name="Comma 2 4 2 9 4 2 2" xfId="12939"/>
    <cellStyle name="Comma 2 4 2 9 4 3" xfId="12940"/>
    <cellStyle name="Comma 2 4 2 9 4 4" xfId="12941"/>
    <cellStyle name="Comma 2 4 2 9 4 5" xfId="12942"/>
    <cellStyle name="Comma 2 4 2 9 5" xfId="12943"/>
    <cellStyle name="Comma 2 4 2 9 5 2" xfId="12944"/>
    <cellStyle name="Comma 2 4 2 9 5 3" xfId="12945"/>
    <cellStyle name="Comma 2 4 2 9 5 4" xfId="12946"/>
    <cellStyle name="Comma 2 4 2 9 6" xfId="12947"/>
    <cellStyle name="Comma 2 4 2 9 6 2" xfId="12948"/>
    <cellStyle name="Comma 2 4 2 9 7" xfId="12949"/>
    <cellStyle name="Comma 2 4 2 9 8" xfId="12950"/>
    <cellStyle name="Comma 2 4 2 9 9" xfId="12951"/>
    <cellStyle name="Comma 2 4 20" xfId="12952"/>
    <cellStyle name="Comma 2 4 20 10" xfId="12953"/>
    <cellStyle name="Comma 2 4 20 2" xfId="12954"/>
    <cellStyle name="Comma 2 4 20 2 2" xfId="12955"/>
    <cellStyle name="Comma 2 4 20 2 2 2" xfId="12956"/>
    <cellStyle name="Comma 2 4 20 2 2 3" xfId="12957"/>
    <cellStyle name="Comma 2 4 20 2 3" xfId="12958"/>
    <cellStyle name="Comma 2 4 20 2 4" xfId="12959"/>
    <cellStyle name="Comma 2 4 20 2 5" xfId="12960"/>
    <cellStyle name="Comma 2 4 20 2 6" xfId="12961"/>
    <cellStyle name="Comma 2 4 20 3" xfId="12962"/>
    <cellStyle name="Comma 2 4 20 3 2" xfId="12963"/>
    <cellStyle name="Comma 2 4 20 3 2 2" xfId="12964"/>
    <cellStyle name="Comma 2 4 20 3 2 3" xfId="12965"/>
    <cellStyle name="Comma 2 4 20 3 3" xfId="12966"/>
    <cellStyle name="Comma 2 4 20 3 4" xfId="12967"/>
    <cellStyle name="Comma 2 4 20 3 5" xfId="12968"/>
    <cellStyle name="Comma 2 4 20 3 6" xfId="12969"/>
    <cellStyle name="Comma 2 4 20 4" xfId="12970"/>
    <cellStyle name="Comma 2 4 20 4 2" xfId="12971"/>
    <cellStyle name="Comma 2 4 20 4 2 2" xfId="12972"/>
    <cellStyle name="Comma 2 4 20 4 3" xfId="12973"/>
    <cellStyle name="Comma 2 4 20 4 4" xfId="12974"/>
    <cellStyle name="Comma 2 4 20 4 5" xfId="12975"/>
    <cellStyle name="Comma 2 4 20 5" xfId="12976"/>
    <cellStyle name="Comma 2 4 20 5 2" xfId="12977"/>
    <cellStyle name="Comma 2 4 20 5 3" xfId="12978"/>
    <cellStyle name="Comma 2 4 20 5 4" xfId="12979"/>
    <cellStyle name="Comma 2 4 20 6" xfId="12980"/>
    <cellStyle name="Comma 2 4 20 6 2" xfId="12981"/>
    <cellStyle name="Comma 2 4 20 7" xfId="12982"/>
    <cellStyle name="Comma 2 4 20 8" xfId="12983"/>
    <cellStyle name="Comma 2 4 20 9" xfId="12984"/>
    <cellStyle name="Comma 2 4 21" xfId="12985"/>
    <cellStyle name="Comma 2 4 21 10" xfId="12986"/>
    <cellStyle name="Comma 2 4 21 2" xfId="12987"/>
    <cellStyle name="Comma 2 4 21 2 2" xfId="12988"/>
    <cellStyle name="Comma 2 4 21 2 2 2" xfId="12989"/>
    <cellStyle name="Comma 2 4 21 2 2 3" xfId="12990"/>
    <cellStyle name="Comma 2 4 21 2 3" xfId="12991"/>
    <cellStyle name="Comma 2 4 21 2 4" xfId="12992"/>
    <cellStyle name="Comma 2 4 21 2 5" xfId="12993"/>
    <cellStyle name="Comma 2 4 21 2 6" xfId="12994"/>
    <cellStyle name="Comma 2 4 21 3" xfId="12995"/>
    <cellStyle name="Comma 2 4 21 3 2" xfId="12996"/>
    <cellStyle name="Comma 2 4 21 3 2 2" xfId="12997"/>
    <cellStyle name="Comma 2 4 21 3 2 3" xfId="12998"/>
    <cellStyle name="Comma 2 4 21 3 3" xfId="12999"/>
    <cellStyle name="Comma 2 4 21 3 4" xfId="13000"/>
    <cellStyle name="Comma 2 4 21 3 5" xfId="13001"/>
    <cellStyle name="Comma 2 4 21 3 6" xfId="13002"/>
    <cellStyle name="Comma 2 4 21 4" xfId="13003"/>
    <cellStyle name="Comma 2 4 21 4 2" xfId="13004"/>
    <cellStyle name="Comma 2 4 21 4 2 2" xfId="13005"/>
    <cellStyle name="Comma 2 4 21 4 3" xfId="13006"/>
    <cellStyle name="Comma 2 4 21 4 4" xfId="13007"/>
    <cellStyle name="Comma 2 4 21 4 5" xfId="13008"/>
    <cellStyle name="Comma 2 4 21 5" xfId="13009"/>
    <cellStyle name="Comma 2 4 21 5 2" xfId="13010"/>
    <cellStyle name="Comma 2 4 21 5 3" xfId="13011"/>
    <cellStyle name="Comma 2 4 21 5 4" xfId="13012"/>
    <cellStyle name="Comma 2 4 21 6" xfId="13013"/>
    <cellStyle name="Comma 2 4 21 6 2" xfId="13014"/>
    <cellStyle name="Comma 2 4 21 7" xfId="13015"/>
    <cellStyle name="Comma 2 4 21 8" xfId="13016"/>
    <cellStyle name="Comma 2 4 21 9" xfId="13017"/>
    <cellStyle name="Comma 2 4 22" xfId="13018"/>
    <cellStyle name="Comma 2 4 22 10" xfId="13019"/>
    <cellStyle name="Comma 2 4 22 2" xfId="13020"/>
    <cellStyle name="Comma 2 4 22 2 2" xfId="13021"/>
    <cellStyle name="Comma 2 4 22 2 2 2" xfId="13022"/>
    <cellStyle name="Comma 2 4 22 2 2 3" xfId="13023"/>
    <cellStyle name="Comma 2 4 22 2 3" xfId="13024"/>
    <cellStyle name="Comma 2 4 22 2 4" xfId="13025"/>
    <cellStyle name="Comma 2 4 22 2 5" xfId="13026"/>
    <cellStyle name="Comma 2 4 22 2 6" xfId="13027"/>
    <cellStyle name="Comma 2 4 22 3" xfId="13028"/>
    <cellStyle name="Comma 2 4 22 3 2" xfId="13029"/>
    <cellStyle name="Comma 2 4 22 3 2 2" xfId="13030"/>
    <cellStyle name="Comma 2 4 22 3 2 3" xfId="13031"/>
    <cellStyle name="Comma 2 4 22 3 3" xfId="13032"/>
    <cellStyle name="Comma 2 4 22 3 4" xfId="13033"/>
    <cellStyle name="Comma 2 4 22 3 5" xfId="13034"/>
    <cellStyle name="Comma 2 4 22 3 6" xfId="13035"/>
    <cellStyle name="Comma 2 4 22 4" xfId="13036"/>
    <cellStyle name="Comma 2 4 22 4 2" xfId="13037"/>
    <cellStyle name="Comma 2 4 22 4 2 2" xfId="13038"/>
    <cellStyle name="Comma 2 4 22 4 3" xfId="13039"/>
    <cellStyle name="Comma 2 4 22 4 4" xfId="13040"/>
    <cellStyle name="Comma 2 4 22 4 5" xfId="13041"/>
    <cellStyle name="Comma 2 4 22 5" xfId="13042"/>
    <cellStyle name="Comma 2 4 22 5 2" xfId="13043"/>
    <cellStyle name="Comma 2 4 22 5 3" xfId="13044"/>
    <cellStyle name="Comma 2 4 22 5 4" xfId="13045"/>
    <cellStyle name="Comma 2 4 22 6" xfId="13046"/>
    <cellStyle name="Comma 2 4 22 6 2" xfId="13047"/>
    <cellStyle name="Comma 2 4 22 7" xfId="13048"/>
    <cellStyle name="Comma 2 4 22 8" xfId="13049"/>
    <cellStyle name="Comma 2 4 22 9" xfId="13050"/>
    <cellStyle name="Comma 2 4 23" xfId="13051"/>
    <cellStyle name="Comma 2 4 23 10" xfId="13052"/>
    <cellStyle name="Comma 2 4 23 2" xfId="13053"/>
    <cellStyle name="Comma 2 4 23 2 2" xfId="13054"/>
    <cellStyle name="Comma 2 4 23 2 2 2" xfId="13055"/>
    <cellStyle name="Comma 2 4 23 2 2 3" xfId="13056"/>
    <cellStyle name="Comma 2 4 23 2 3" xfId="13057"/>
    <cellStyle name="Comma 2 4 23 2 4" xfId="13058"/>
    <cellStyle name="Comma 2 4 23 2 5" xfId="13059"/>
    <cellStyle name="Comma 2 4 23 2 6" xfId="13060"/>
    <cellStyle name="Comma 2 4 23 3" xfId="13061"/>
    <cellStyle name="Comma 2 4 23 3 2" xfId="13062"/>
    <cellStyle name="Comma 2 4 23 3 2 2" xfId="13063"/>
    <cellStyle name="Comma 2 4 23 3 2 3" xfId="13064"/>
    <cellStyle name="Comma 2 4 23 3 3" xfId="13065"/>
    <cellStyle name="Comma 2 4 23 3 4" xfId="13066"/>
    <cellStyle name="Comma 2 4 23 3 5" xfId="13067"/>
    <cellStyle name="Comma 2 4 23 3 6" xfId="13068"/>
    <cellStyle name="Comma 2 4 23 4" xfId="13069"/>
    <cellStyle name="Comma 2 4 23 4 2" xfId="13070"/>
    <cellStyle name="Comma 2 4 23 4 2 2" xfId="13071"/>
    <cellStyle name="Comma 2 4 23 4 3" xfId="13072"/>
    <cellStyle name="Comma 2 4 23 4 4" xfId="13073"/>
    <cellStyle name="Comma 2 4 23 4 5" xfId="13074"/>
    <cellStyle name="Comma 2 4 23 5" xfId="13075"/>
    <cellStyle name="Comma 2 4 23 5 2" xfId="13076"/>
    <cellStyle name="Comma 2 4 23 5 3" xfId="13077"/>
    <cellStyle name="Comma 2 4 23 5 4" xfId="13078"/>
    <cellStyle name="Comma 2 4 23 6" xfId="13079"/>
    <cellStyle name="Comma 2 4 23 6 2" xfId="13080"/>
    <cellStyle name="Comma 2 4 23 7" xfId="13081"/>
    <cellStyle name="Comma 2 4 23 8" xfId="13082"/>
    <cellStyle name="Comma 2 4 23 9" xfId="13083"/>
    <cellStyle name="Comma 2 4 24" xfId="13084"/>
    <cellStyle name="Comma 2 4 24 10" xfId="13085"/>
    <cellStyle name="Comma 2 4 24 2" xfId="13086"/>
    <cellStyle name="Comma 2 4 24 2 2" xfId="13087"/>
    <cellStyle name="Comma 2 4 24 2 2 2" xfId="13088"/>
    <cellStyle name="Comma 2 4 24 2 2 3" xfId="13089"/>
    <cellStyle name="Comma 2 4 24 2 3" xfId="13090"/>
    <cellStyle name="Comma 2 4 24 2 4" xfId="13091"/>
    <cellStyle name="Comma 2 4 24 2 5" xfId="13092"/>
    <cellStyle name="Comma 2 4 24 2 6" xfId="13093"/>
    <cellStyle name="Comma 2 4 24 3" xfId="13094"/>
    <cellStyle name="Comma 2 4 24 3 2" xfId="13095"/>
    <cellStyle name="Comma 2 4 24 3 2 2" xfId="13096"/>
    <cellStyle name="Comma 2 4 24 3 2 3" xfId="13097"/>
    <cellStyle name="Comma 2 4 24 3 3" xfId="13098"/>
    <cellStyle name="Comma 2 4 24 3 4" xfId="13099"/>
    <cellStyle name="Comma 2 4 24 3 5" xfId="13100"/>
    <cellStyle name="Comma 2 4 24 3 6" xfId="13101"/>
    <cellStyle name="Comma 2 4 24 4" xfId="13102"/>
    <cellStyle name="Comma 2 4 24 4 2" xfId="13103"/>
    <cellStyle name="Comma 2 4 24 4 2 2" xfId="13104"/>
    <cellStyle name="Comma 2 4 24 4 3" xfId="13105"/>
    <cellStyle name="Comma 2 4 24 4 4" xfId="13106"/>
    <cellStyle name="Comma 2 4 24 4 5" xfId="13107"/>
    <cellStyle name="Comma 2 4 24 5" xfId="13108"/>
    <cellStyle name="Comma 2 4 24 5 2" xfId="13109"/>
    <cellStyle name="Comma 2 4 24 5 3" xfId="13110"/>
    <cellStyle name="Comma 2 4 24 5 4" xfId="13111"/>
    <cellStyle name="Comma 2 4 24 6" xfId="13112"/>
    <cellStyle name="Comma 2 4 24 6 2" xfId="13113"/>
    <cellStyle name="Comma 2 4 24 7" xfId="13114"/>
    <cellStyle name="Comma 2 4 24 8" xfId="13115"/>
    <cellStyle name="Comma 2 4 24 9" xfId="13116"/>
    <cellStyle name="Comma 2 4 25" xfId="13117"/>
    <cellStyle name="Comma 2 4 25 10" xfId="13118"/>
    <cellStyle name="Comma 2 4 25 2" xfId="13119"/>
    <cellStyle name="Comma 2 4 25 2 2" xfId="13120"/>
    <cellStyle name="Comma 2 4 25 2 2 2" xfId="13121"/>
    <cellStyle name="Comma 2 4 25 2 2 3" xfId="13122"/>
    <cellStyle name="Comma 2 4 25 2 3" xfId="13123"/>
    <cellStyle name="Comma 2 4 25 2 4" xfId="13124"/>
    <cellStyle name="Comma 2 4 25 2 5" xfId="13125"/>
    <cellStyle name="Comma 2 4 25 2 6" xfId="13126"/>
    <cellStyle name="Comma 2 4 25 3" xfId="13127"/>
    <cellStyle name="Comma 2 4 25 3 2" xfId="13128"/>
    <cellStyle name="Comma 2 4 25 3 2 2" xfId="13129"/>
    <cellStyle name="Comma 2 4 25 3 2 3" xfId="13130"/>
    <cellStyle name="Comma 2 4 25 3 3" xfId="13131"/>
    <cellStyle name="Comma 2 4 25 3 4" xfId="13132"/>
    <cellStyle name="Comma 2 4 25 3 5" xfId="13133"/>
    <cellStyle name="Comma 2 4 25 3 6" xfId="13134"/>
    <cellStyle name="Comma 2 4 25 4" xfId="13135"/>
    <cellStyle name="Comma 2 4 25 4 2" xfId="13136"/>
    <cellStyle name="Comma 2 4 25 4 2 2" xfId="13137"/>
    <cellStyle name="Comma 2 4 25 4 3" xfId="13138"/>
    <cellStyle name="Comma 2 4 25 4 4" xfId="13139"/>
    <cellStyle name="Comma 2 4 25 4 5" xfId="13140"/>
    <cellStyle name="Comma 2 4 25 5" xfId="13141"/>
    <cellStyle name="Comma 2 4 25 5 2" xfId="13142"/>
    <cellStyle name="Comma 2 4 25 5 3" xfId="13143"/>
    <cellStyle name="Comma 2 4 25 5 4" xfId="13144"/>
    <cellStyle name="Comma 2 4 25 6" xfId="13145"/>
    <cellStyle name="Comma 2 4 25 6 2" xfId="13146"/>
    <cellStyle name="Comma 2 4 25 7" xfId="13147"/>
    <cellStyle name="Comma 2 4 25 8" xfId="13148"/>
    <cellStyle name="Comma 2 4 25 9" xfId="13149"/>
    <cellStyle name="Comma 2 4 26" xfId="13150"/>
    <cellStyle name="Comma 2 4 26 10" xfId="13151"/>
    <cellStyle name="Comma 2 4 26 2" xfId="13152"/>
    <cellStyle name="Comma 2 4 26 2 2" xfId="13153"/>
    <cellStyle name="Comma 2 4 26 2 2 2" xfId="13154"/>
    <cellStyle name="Comma 2 4 26 2 2 3" xfId="13155"/>
    <cellStyle name="Comma 2 4 26 2 3" xfId="13156"/>
    <cellStyle name="Comma 2 4 26 2 4" xfId="13157"/>
    <cellStyle name="Comma 2 4 26 2 5" xfId="13158"/>
    <cellStyle name="Comma 2 4 26 2 6" xfId="13159"/>
    <cellStyle name="Comma 2 4 26 3" xfId="13160"/>
    <cellStyle name="Comma 2 4 26 3 2" xfId="13161"/>
    <cellStyle name="Comma 2 4 26 3 2 2" xfId="13162"/>
    <cellStyle name="Comma 2 4 26 3 2 3" xfId="13163"/>
    <cellStyle name="Comma 2 4 26 3 3" xfId="13164"/>
    <cellStyle name="Comma 2 4 26 3 4" xfId="13165"/>
    <cellStyle name="Comma 2 4 26 3 5" xfId="13166"/>
    <cellStyle name="Comma 2 4 26 3 6" xfId="13167"/>
    <cellStyle name="Comma 2 4 26 4" xfId="13168"/>
    <cellStyle name="Comma 2 4 26 4 2" xfId="13169"/>
    <cellStyle name="Comma 2 4 26 4 2 2" xfId="13170"/>
    <cellStyle name="Comma 2 4 26 4 3" xfId="13171"/>
    <cellStyle name="Comma 2 4 26 4 4" xfId="13172"/>
    <cellStyle name="Comma 2 4 26 4 5" xfId="13173"/>
    <cellStyle name="Comma 2 4 26 5" xfId="13174"/>
    <cellStyle name="Comma 2 4 26 5 2" xfId="13175"/>
    <cellStyle name="Comma 2 4 26 5 3" xfId="13176"/>
    <cellStyle name="Comma 2 4 26 5 4" xfId="13177"/>
    <cellStyle name="Comma 2 4 26 6" xfId="13178"/>
    <cellStyle name="Comma 2 4 26 6 2" xfId="13179"/>
    <cellStyle name="Comma 2 4 26 7" xfId="13180"/>
    <cellStyle name="Comma 2 4 26 8" xfId="13181"/>
    <cellStyle name="Comma 2 4 26 9" xfId="13182"/>
    <cellStyle name="Comma 2 4 27" xfId="13183"/>
    <cellStyle name="Comma 2 4 27 10" xfId="13184"/>
    <cellStyle name="Comma 2 4 27 2" xfId="13185"/>
    <cellStyle name="Comma 2 4 27 2 2" xfId="13186"/>
    <cellStyle name="Comma 2 4 27 2 2 2" xfId="13187"/>
    <cellStyle name="Comma 2 4 27 2 2 3" xfId="13188"/>
    <cellStyle name="Comma 2 4 27 2 3" xfId="13189"/>
    <cellStyle name="Comma 2 4 27 2 4" xfId="13190"/>
    <cellStyle name="Comma 2 4 27 2 5" xfId="13191"/>
    <cellStyle name="Comma 2 4 27 2 6" xfId="13192"/>
    <cellStyle name="Comma 2 4 27 3" xfId="13193"/>
    <cellStyle name="Comma 2 4 27 3 2" xfId="13194"/>
    <cellStyle name="Comma 2 4 27 3 2 2" xfId="13195"/>
    <cellStyle name="Comma 2 4 27 3 2 3" xfId="13196"/>
    <cellStyle name="Comma 2 4 27 3 3" xfId="13197"/>
    <cellStyle name="Comma 2 4 27 3 4" xfId="13198"/>
    <cellStyle name="Comma 2 4 27 3 5" xfId="13199"/>
    <cellStyle name="Comma 2 4 27 3 6" xfId="13200"/>
    <cellStyle name="Comma 2 4 27 4" xfId="13201"/>
    <cellStyle name="Comma 2 4 27 4 2" xfId="13202"/>
    <cellStyle name="Comma 2 4 27 4 2 2" xfId="13203"/>
    <cellStyle name="Comma 2 4 27 4 3" xfId="13204"/>
    <cellStyle name="Comma 2 4 27 4 4" xfId="13205"/>
    <cellStyle name="Comma 2 4 27 4 5" xfId="13206"/>
    <cellStyle name="Comma 2 4 27 5" xfId="13207"/>
    <cellStyle name="Comma 2 4 27 5 2" xfId="13208"/>
    <cellStyle name="Comma 2 4 27 5 3" xfId="13209"/>
    <cellStyle name="Comma 2 4 27 5 4" xfId="13210"/>
    <cellStyle name="Comma 2 4 27 6" xfId="13211"/>
    <cellStyle name="Comma 2 4 27 6 2" xfId="13212"/>
    <cellStyle name="Comma 2 4 27 7" xfId="13213"/>
    <cellStyle name="Comma 2 4 27 8" xfId="13214"/>
    <cellStyle name="Comma 2 4 27 9" xfId="13215"/>
    <cellStyle name="Comma 2 4 28" xfId="13216"/>
    <cellStyle name="Comma 2 4 28 10" xfId="13217"/>
    <cellStyle name="Comma 2 4 28 2" xfId="13218"/>
    <cellStyle name="Comma 2 4 28 2 2" xfId="13219"/>
    <cellStyle name="Comma 2 4 28 2 2 2" xfId="13220"/>
    <cellStyle name="Comma 2 4 28 2 2 3" xfId="13221"/>
    <cellStyle name="Comma 2 4 28 2 3" xfId="13222"/>
    <cellStyle name="Comma 2 4 28 2 4" xfId="13223"/>
    <cellStyle name="Comma 2 4 28 2 5" xfId="13224"/>
    <cellStyle name="Comma 2 4 28 2 6" xfId="13225"/>
    <cellStyle name="Comma 2 4 28 3" xfId="13226"/>
    <cellStyle name="Comma 2 4 28 3 2" xfId="13227"/>
    <cellStyle name="Comma 2 4 28 3 2 2" xfId="13228"/>
    <cellStyle name="Comma 2 4 28 3 2 3" xfId="13229"/>
    <cellStyle name="Comma 2 4 28 3 3" xfId="13230"/>
    <cellStyle name="Comma 2 4 28 3 4" xfId="13231"/>
    <cellStyle name="Comma 2 4 28 3 5" xfId="13232"/>
    <cellStyle name="Comma 2 4 28 3 6" xfId="13233"/>
    <cellStyle name="Comma 2 4 28 4" xfId="13234"/>
    <cellStyle name="Comma 2 4 28 4 2" xfId="13235"/>
    <cellStyle name="Comma 2 4 28 4 2 2" xfId="13236"/>
    <cellStyle name="Comma 2 4 28 4 3" xfId="13237"/>
    <cellStyle name="Comma 2 4 28 4 4" xfId="13238"/>
    <cellStyle name="Comma 2 4 28 4 5" xfId="13239"/>
    <cellStyle name="Comma 2 4 28 5" xfId="13240"/>
    <cellStyle name="Comma 2 4 28 5 2" xfId="13241"/>
    <cellStyle name="Comma 2 4 28 5 3" xfId="13242"/>
    <cellStyle name="Comma 2 4 28 5 4" xfId="13243"/>
    <cellStyle name="Comma 2 4 28 6" xfId="13244"/>
    <cellStyle name="Comma 2 4 28 6 2" xfId="13245"/>
    <cellStyle name="Comma 2 4 28 7" xfId="13246"/>
    <cellStyle name="Comma 2 4 28 8" xfId="13247"/>
    <cellStyle name="Comma 2 4 28 9" xfId="13248"/>
    <cellStyle name="Comma 2 4 29" xfId="13249"/>
    <cellStyle name="Comma 2 4 29 2" xfId="13250"/>
    <cellStyle name="Comma 2 4 29 2 2" xfId="13251"/>
    <cellStyle name="Comma 2 4 29 2 2 2" xfId="13252"/>
    <cellStyle name="Comma 2 4 29 2 2 3" xfId="13253"/>
    <cellStyle name="Comma 2 4 29 2 3" xfId="13254"/>
    <cellStyle name="Comma 2 4 29 2 4" xfId="13255"/>
    <cellStyle name="Comma 2 4 29 2 5" xfId="13256"/>
    <cellStyle name="Comma 2 4 29 2 6" xfId="13257"/>
    <cellStyle name="Comma 2 4 29 3" xfId="13258"/>
    <cellStyle name="Comma 2 4 29 3 2" xfId="13259"/>
    <cellStyle name="Comma 2 4 29 3 2 2" xfId="13260"/>
    <cellStyle name="Comma 2 4 29 3 3" xfId="13261"/>
    <cellStyle name="Comma 2 4 29 3 4" xfId="13262"/>
    <cellStyle name="Comma 2 4 29 3 5" xfId="13263"/>
    <cellStyle name="Comma 2 4 29 4" xfId="13264"/>
    <cellStyle name="Comma 2 4 29 4 2" xfId="13265"/>
    <cellStyle name="Comma 2 4 29 4 3" xfId="13266"/>
    <cellStyle name="Comma 2 4 29 4 4" xfId="13267"/>
    <cellStyle name="Comma 2 4 29 5" xfId="13268"/>
    <cellStyle name="Comma 2 4 29 5 2" xfId="13269"/>
    <cellStyle name="Comma 2 4 29 6" xfId="13270"/>
    <cellStyle name="Comma 2 4 29 7" xfId="13271"/>
    <cellStyle name="Comma 2 4 29 8" xfId="13272"/>
    <cellStyle name="Comma 2 4 29 9" xfId="13273"/>
    <cellStyle name="Comma 2 4 3" xfId="13274"/>
    <cellStyle name="Comma 2 4 3 10" xfId="13275"/>
    <cellStyle name="Comma 2 4 3 10 10" xfId="13276"/>
    <cellStyle name="Comma 2 4 3 10 2" xfId="13277"/>
    <cellStyle name="Comma 2 4 3 10 2 2" xfId="13278"/>
    <cellStyle name="Comma 2 4 3 10 2 2 2" xfId="13279"/>
    <cellStyle name="Comma 2 4 3 10 2 2 3" xfId="13280"/>
    <cellStyle name="Comma 2 4 3 10 2 3" xfId="13281"/>
    <cellStyle name="Comma 2 4 3 10 2 4" xfId="13282"/>
    <cellStyle name="Comma 2 4 3 10 2 5" xfId="13283"/>
    <cellStyle name="Comma 2 4 3 10 2 6" xfId="13284"/>
    <cellStyle name="Comma 2 4 3 10 3" xfId="13285"/>
    <cellStyle name="Comma 2 4 3 10 3 2" xfId="13286"/>
    <cellStyle name="Comma 2 4 3 10 3 2 2" xfId="13287"/>
    <cellStyle name="Comma 2 4 3 10 3 2 3" xfId="13288"/>
    <cellStyle name="Comma 2 4 3 10 3 3" xfId="13289"/>
    <cellStyle name="Comma 2 4 3 10 3 4" xfId="13290"/>
    <cellStyle name="Comma 2 4 3 10 3 5" xfId="13291"/>
    <cellStyle name="Comma 2 4 3 10 3 6" xfId="13292"/>
    <cellStyle name="Comma 2 4 3 10 4" xfId="13293"/>
    <cellStyle name="Comma 2 4 3 10 4 2" xfId="13294"/>
    <cellStyle name="Comma 2 4 3 10 4 2 2" xfId="13295"/>
    <cellStyle name="Comma 2 4 3 10 4 3" xfId="13296"/>
    <cellStyle name="Comma 2 4 3 10 4 4" xfId="13297"/>
    <cellStyle name="Comma 2 4 3 10 4 5" xfId="13298"/>
    <cellStyle name="Comma 2 4 3 10 5" xfId="13299"/>
    <cellStyle name="Comma 2 4 3 10 5 2" xfId="13300"/>
    <cellStyle name="Comma 2 4 3 10 5 3" xfId="13301"/>
    <cellStyle name="Comma 2 4 3 10 5 4" xfId="13302"/>
    <cellStyle name="Comma 2 4 3 10 6" xfId="13303"/>
    <cellStyle name="Comma 2 4 3 10 6 2" xfId="13304"/>
    <cellStyle name="Comma 2 4 3 10 7" xfId="13305"/>
    <cellStyle name="Comma 2 4 3 10 8" xfId="13306"/>
    <cellStyle name="Comma 2 4 3 10 9" xfId="13307"/>
    <cellStyle name="Comma 2 4 3 11" xfId="13308"/>
    <cellStyle name="Comma 2 4 3 11 10" xfId="13309"/>
    <cellStyle name="Comma 2 4 3 11 2" xfId="13310"/>
    <cellStyle name="Comma 2 4 3 11 2 2" xfId="13311"/>
    <cellStyle name="Comma 2 4 3 11 2 2 2" xfId="13312"/>
    <cellStyle name="Comma 2 4 3 11 2 2 3" xfId="13313"/>
    <cellStyle name="Comma 2 4 3 11 2 3" xfId="13314"/>
    <cellStyle name="Comma 2 4 3 11 2 4" xfId="13315"/>
    <cellStyle name="Comma 2 4 3 11 2 5" xfId="13316"/>
    <cellStyle name="Comma 2 4 3 11 2 6" xfId="13317"/>
    <cellStyle name="Comma 2 4 3 11 3" xfId="13318"/>
    <cellStyle name="Comma 2 4 3 11 3 2" xfId="13319"/>
    <cellStyle name="Comma 2 4 3 11 3 2 2" xfId="13320"/>
    <cellStyle name="Comma 2 4 3 11 3 2 3" xfId="13321"/>
    <cellStyle name="Comma 2 4 3 11 3 3" xfId="13322"/>
    <cellStyle name="Comma 2 4 3 11 3 4" xfId="13323"/>
    <cellStyle name="Comma 2 4 3 11 3 5" xfId="13324"/>
    <cellStyle name="Comma 2 4 3 11 3 6" xfId="13325"/>
    <cellStyle name="Comma 2 4 3 11 4" xfId="13326"/>
    <cellStyle name="Comma 2 4 3 11 4 2" xfId="13327"/>
    <cellStyle name="Comma 2 4 3 11 4 2 2" xfId="13328"/>
    <cellStyle name="Comma 2 4 3 11 4 3" xfId="13329"/>
    <cellStyle name="Comma 2 4 3 11 4 4" xfId="13330"/>
    <cellStyle name="Comma 2 4 3 11 4 5" xfId="13331"/>
    <cellStyle name="Comma 2 4 3 11 5" xfId="13332"/>
    <cellStyle name="Comma 2 4 3 11 5 2" xfId="13333"/>
    <cellStyle name="Comma 2 4 3 11 5 3" xfId="13334"/>
    <cellStyle name="Comma 2 4 3 11 5 4" xfId="13335"/>
    <cellStyle name="Comma 2 4 3 11 6" xfId="13336"/>
    <cellStyle name="Comma 2 4 3 11 6 2" xfId="13337"/>
    <cellStyle name="Comma 2 4 3 11 7" xfId="13338"/>
    <cellStyle name="Comma 2 4 3 11 8" xfId="13339"/>
    <cellStyle name="Comma 2 4 3 11 9" xfId="13340"/>
    <cellStyle name="Comma 2 4 3 12" xfId="13341"/>
    <cellStyle name="Comma 2 4 3 12 10" xfId="13342"/>
    <cellStyle name="Comma 2 4 3 12 2" xfId="13343"/>
    <cellStyle name="Comma 2 4 3 12 2 2" xfId="13344"/>
    <cellStyle name="Comma 2 4 3 12 2 2 2" xfId="13345"/>
    <cellStyle name="Comma 2 4 3 12 2 2 3" xfId="13346"/>
    <cellStyle name="Comma 2 4 3 12 2 3" xfId="13347"/>
    <cellStyle name="Comma 2 4 3 12 2 4" xfId="13348"/>
    <cellStyle name="Comma 2 4 3 12 2 5" xfId="13349"/>
    <cellStyle name="Comma 2 4 3 12 2 6" xfId="13350"/>
    <cellStyle name="Comma 2 4 3 12 3" xfId="13351"/>
    <cellStyle name="Comma 2 4 3 12 3 2" xfId="13352"/>
    <cellStyle name="Comma 2 4 3 12 3 2 2" xfId="13353"/>
    <cellStyle name="Comma 2 4 3 12 3 2 3" xfId="13354"/>
    <cellStyle name="Comma 2 4 3 12 3 3" xfId="13355"/>
    <cellStyle name="Comma 2 4 3 12 3 4" xfId="13356"/>
    <cellStyle name="Comma 2 4 3 12 3 5" xfId="13357"/>
    <cellStyle name="Comma 2 4 3 12 3 6" xfId="13358"/>
    <cellStyle name="Comma 2 4 3 12 4" xfId="13359"/>
    <cellStyle name="Comma 2 4 3 12 4 2" xfId="13360"/>
    <cellStyle name="Comma 2 4 3 12 4 2 2" xfId="13361"/>
    <cellStyle name="Comma 2 4 3 12 4 3" xfId="13362"/>
    <cellStyle name="Comma 2 4 3 12 4 4" xfId="13363"/>
    <cellStyle name="Comma 2 4 3 12 4 5" xfId="13364"/>
    <cellStyle name="Comma 2 4 3 12 5" xfId="13365"/>
    <cellStyle name="Comma 2 4 3 12 5 2" xfId="13366"/>
    <cellStyle name="Comma 2 4 3 12 5 3" xfId="13367"/>
    <cellStyle name="Comma 2 4 3 12 5 4" xfId="13368"/>
    <cellStyle name="Comma 2 4 3 12 6" xfId="13369"/>
    <cellStyle name="Comma 2 4 3 12 6 2" xfId="13370"/>
    <cellStyle name="Comma 2 4 3 12 7" xfId="13371"/>
    <cellStyle name="Comma 2 4 3 12 8" xfId="13372"/>
    <cellStyle name="Comma 2 4 3 12 9" xfId="13373"/>
    <cellStyle name="Comma 2 4 3 13" xfId="13374"/>
    <cellStyle name="Comma 2 4 3 13 2" xfId="13375"/>
    <cellStyle name="Comma 2 4 3 13 2 2" xfId="13376"/>
    <cellStyle name="Comma 2 4 3 13 2 2 2" xfId="13377"/>
    <cellStyle name="Comma 2 4 3 13 2 2 3" xfId="13378"/>
    <cellStyle name="Comma 2 4 3 13 2 3" xfId="13379"/>
    <cellStyle name="Comma 2 4 3 13 2 4" xfId="13380"/>
    <cellStyle name="Comma 2 4 3 13 2 5" xfId="13381"/>
    <cellStyle name="Comma 2 4 3 13 2 6" xfId="13382"/>
    <cellStyle name="Comma 2 4 3 13 3" xfId="13383"/>
    <cellStyle name="Comma 2 4 3 13 3 2" xfId="13384"/>
    <cellStyle name="Comma 2 4 3 13 3 2 2" xfId="13385"/>
    <cellStyle name="Comma 2 4 3 13 3 3" xfId="13386"/>
    <cellStyle name="Comma 2 4 3 13 3 4" xfId="13387"/>
    <cellStyle name="Comma 2 4 3 13 3 5" xfId="13388"/>
    <cellStyle name="Comma 2 4 3 13 4" xfId="13389"/>
    <cellStyle name="Comma 2 4 3 13 4 2" xfId="13390"/>
    <cellStyle name="Comma 2 4 3 13 4 3" xfId="13391"/>
    <cellStyle name="Comma 2 4 3 13 4 4" xfId="13392"/>
    <cellStyle name="Comma 2 4 3 13 5" xfId="13393"/>
    <cellStyle name="Comma 2 4 3 13 5 2" xfId="13394"/>
    <cellStyle name="Comma 2 4 3 13 6" xfId="13395"/>
    <cellStyle name="Comma 2 4 3 13 7" xfId="13396"/>
    <cellStyle name="Comma 2 4 3 13 8" xfId="13397"/>
    <cellStyle name="Comma 2 4 3 13 9" xfId="13398"/>
    <cellStyle name="Comma 2 4 3 14" xfId="13399"/>
    <cellStyle name="Comma 2 4 3 14 2" xfId="13400"/>
    <cellStyle name="Comma 2 4 3 14 2 2" xfId="13401"/>
    <cellStyle name="Comma 2 4 3 14 2 2 2" xfId="13402"/>
    <cellStyle name="Comma 2 4 3 14 2 2 3" xfId="13403"/>
    <cellStyle name="Comma 2 4 3 14 2 3" xfId="13404"/>
    <cellStyle name="Comma 2 4 3 14 2 4" xfId="13405"/>
    <cellStyle name="Comma 2 4 3 14 2 5" xfId="13406"/>
    <cellStyle name="Comma 2 4 3 14 2 6" xfId="13407"/>
    <cellStyle name="Comma 2 4 3 14 3" xfId="13408"/>
    <cellStyle name="Comma 2 4 3 14 3 2" xfId="13409"/>
    <cellStyle name="Comma 2 4 3 14 3 2 2" xfId="13410"/>
    <cellStyle name="Comma 2 4 3 14 3 3" xfId="13411"/>
    <cellStyle name="Comma 2 4 3 14 3 4" xfId="13412"/>
    <cellStyle name="Comma 2 4 3 14 3 5" xfId="13413"/>
    <cellStyle name="Comma 2 4 3 14 4" xfId="13414"/>
    <cellStyle name="Comma 2 4 3 14 4 2" xfId="13415"/>
    <cellStyle name="Comma 2 4 3 14 4 3" xfId="13416"/>
    <cellStyle name="Comma 2 4 3 14 4 4" xfId="13417"/>
    <cellStyle name="Comma 2 4 3 14 5" xfId="13418"/>
    <cellStyle name="Comma 2 4 3 14 5 2" xfId="13419"/>
    <cellStyle name="Comma 2 4 3 14 6" xfId="13420"/>
    <cellStyle name="Comma 2 4 3 14 7" xfId="13421"/>
    <cellStyle name="Comma 2 4 3 14 8" xfId="13422"/>
    <cellStyle name="Comma 2 4 3 14 9" xfId="13423"/>
    <cellStyle name="Comma 2 4 3 15" xfId="13424"/>
    <cellStyle name="Comma 2 4 3 15 2" xfId="13425"/>
    <cellStyle name="Comma 2 4 3 15 2 2" xfId="13426"/>
    <cellStyle name="Comma 2 4 3 15 2 3" xfId="13427"/>
    <cellStyle name="Comma 2 4 3 15 3" xfId="13428"/>
    <cellStyle name="Comma 2 4 3 15 4" xfId="13429"/>
    <cellStyle name="Comma 2 4 3 15 5" xfId="13430"/>
    <cellStyle name="Comma 2 4 3 15 6" xfId="13431"/>
    <cellStyle name="Comma 2 4 3 16" xfId="13432"/>
    <cellStyle name="Comma 2 4 3 16 2" xfId="13433"/>
    <cellStyle name="Comma 2 4 3 16 2 2" xfId="13434"/>
    <cellStyle name="Comma 2 4 3 16 3" xfId="13435"/>
    <cellStyle name="Comma 2 4 3 16 4" xfId="13436"/>
    <cellStyle name="Comma 2 4 3 16 5" xfId="13437"/>
    <cellStyle name="Comma 2 4 3 17" xfId="13438"/>
    <cellStyle name="Comma 2 4 3 17 2" xfId="13439"/>
    <cellStyle name="Comma 2 4 3 17 2 2" xfId="13440"/>
    <cellStyle name="Comma 2 4 3 17 3" xfId="13441"/>
    <cellStyle name="Comma 2 4 3 17 4" xfId="13442"/>
    <cellStyle name="Comma 2 4 3 17 5" xfId="13443"/>
    <cellStyle name="Comma 2 4 3 18" xfId="13444"/>
    <cellStyle name="Comma 2 4 3 18 2" xfId="13445"/>
    <cellStyle name="Comma 2 4 3 19" xfId="13446"/>
    <cellStyle name="Comma 2 4 3 2" xfId="13447"/>
    <cellStyle name="Comma 2 4 3 2 10" xfId="13448"/>
    <cellStyle name="Comma 2 4 3 2 11" xfId="13449"/>
    <cellStyle name="Comma 2 4 3 2 2" xfId="13450"/>
    <cellStyle name="Comma 2 4 3 2 2 2" xfId="13451"/>
    <cellStyle name="Comma 2 4 3 2 2 2 2" xfId="13452"/>
    <cellStyle name="Comma 2 4 3 2 2 2 2 2" xfId="13453"/>
    <cellStyle name="Comma 2 4 3 2 2 2 2 3" xfId="13454"/>
    <cellStyle name="Comma 2 4 3 2 2 2 3" xfId="13455"/>
    <cellStyle name="Comma 2 4 3 2 2 2 4" xfId="13456"/>
    <cellStyle name="Comma 2 4 3 2 2 2 5" xfId="13457"/>
    <cellStyle name="Comma 2 4 3 2 2 2 6" xfId="13458"/>
    <cellStyle name="Comma 2 4 3 2 2 3" xfId="13459"/>
    <cellStyle name="Comma 2 4 3 2 2 3 2" xfId="13460"/>
    <cellStyle name="Comma 2 4 3 2 2 3 2 2" xfId="13461"/>
    <cellStyle name="Comma 2 4 3 2 2 3 3" xfId="13462"/>
    <cellStyle name="Comma 2 4 3 2 2 3 4" xfId="13463"/>
    <cellStyle name="Comma 2 4 3 2 2 3 5" xfId="13464"/>
    <cellStyle name="Comma 2 4 3 2 2 4" xfId="13465"/>
    <cellStyle name="Comma 2 4 3 2 2 4 2" xfId="13466"/>
    <cellStyle name="Comma 2 4 3 2 2 4 3" xfId="13467"/>
    <cellStyle name="Comma 2 4 3 2 2 4 4" xfId="13468"/>
    <cellStyle name="Comma 2 4 3 2 2 5" xfId="13469"/>
    <cellStyle name="Comma 2 4 3 2 2 5 2" xfId="13470"/>
    <cellStyle name="Comma 2 4 3 2 2 6" xfId="13471"/>
    <cellStyle name="Comma 2 4 3 2 2 7" xfId="13472"/>
    <cellStyle name="Comma 2 4 3 2 2 8" xfId="13473"/>
    <cellStyle name="Comma 2 4 3 2 2 9" xfId="13474"/>
    <cellStyle name="Comma 2 4 3 2 3" xfId="13475"/>
    <cellStyle name="Comma 2 4 3 2 3 2" xfId="13476"/>
    <cellStyle name="Comma 2 4 3 2 3 2 2" xfId="13477"/>
    <cellStyle name="Comma 2 4 3 2 3 2 2 2" xfId="13478"/>
    <cellStyle name="Comma 2 4 3 2 3 2 2 3" xfId="13479"/>
    <cellStyle name="Comma 2 4 3 2 3 2 3" xfId="13480"/>
    <cellStyle name="Comma 2 4 3 2 3 2 4" xfId="13481"/>
    <cellStyle name="Comma 2 4 3 2 3 2 5" xfId="13482"/>
    <cellStyle name="Comma 2 4 3 2 3 2 6" xfId="13483"/>
    <cellStyle name="Comma 2 4 3 2 3 3" xfId="13484"/>
    <cellStyle name="Comma 2 4 3 2 3 3 2" xfId="13485"/>
    <cellStyle name="Comma 2 4 3 2 3 3 2 2" xfId="13486"/>
    <cellStyle name="Comma 2 4 3 2 3 3 3" xfId="13487"/>
    <cellStyle name="Comma 2 4 3 2 3 3 4" xfId="13488"/>
    <cellStyle name="Comma 2 4 3 2 3 3 5" xfId="13489"/>
    <cellStyle name="Comma 2 4 3 2 3 4" xfId="13490"/>
    <cellStyle name="Comma 2 4 3 2 3 4 2" xfId="13491"/>
    <cellStyle name="Comma 2 4 3 2 3 4 3" xfId="13492"/>
    <cellStyle name="Comma 2 4 3 2 3 4 4" xfId="13493"/>
    <cellStyle name="Comma 2 4 3 2 3 5" xfId="13494"/>
    <cellStyle name="Comma 2 4 3 2 3 5 2" xfId="13495"/>
    <cellStyle name="Comma 2 4 3 2 3 6" xfId="13496"/>
    <cellStyle name="Comma 2 4 3 2 3 7" xfId="13497"/>
    <cellStyle name="Comma 2 4 3 2 3 8" xfId="13498"/>
    <cellStyle name="Comma 2 4 3 2 3 9" xfId="13499"/>
    <cellStyle name="Comma 2 4 3 2 4" xfId="13500"/>
    <cellStyle name="Comma 2 4 3 2 4 2" xfId="13501"/>
    <cellStyle name="Comma 2 4 3 2 4 2 2" xfId="13502"/>
    <cellStyle name="Comma 2 4 3 2 4 2 3" xfId="13503"/>
    <cellStyle name="Comma 2 4 3 2 4 3" xfId="13504"/>
    <cellStyle name="Comma 2 4 3 2 4 4" xfId="13505"/>
    <cellStyle name="Comma 2 4 3 2 4 5" xfId="13506"/>
    <cellStyle name="Comma 2 4 3 2 4 6" xfId="13507"/>
    <cellStyle name="Comma 2 4 3 2 5" xfId="13508"/>
    <cellStyle name="Comma 2 4 3 2 5 2" xfId="13509"/>
    <cellStyle name="Comma 2 4 3 2 5 2 2" xfId="13510"/>
    <cellStyle name="Comma 2 4 3 2 5 3" xfId="13511"/>
    <cellStyle name="Comma 2 4 3 2 5 4" xfId="13512"/>
    <cellStyle name="Comma 2 4 3 2 5 5" xfId="13513"/>
    <cellStyle name="Comma 2 4 3 2 6" xfId="13514"/>
    <cellStyle name="Comma 2 4 3 2 6 2" xfId="13515"/>
    <cellStyle name="Comma 2 4 3 2 6 3" xfId="13516"/>
    <cellStyle name="Comma 2 4 3 2 6 4" xfId="13517"/>
    <cellStyle name="Comma 2 4 3 2 7" xfId="13518"/>
    <cellStyle name="Comma 2 4 3 2 7 2" xfId="13519"/>
    <cellStyle name="Comma 2 4 3 2 8" xfId="13520"/>
    <cellStyle name="Comma 2 4 3 2 9" xfId="13521"/>
    <cellStyle name="Comma 2 4 3 20" xfId="13522"/>
    <cellStyle name="Comma 2 4 3 21" xfId="13523"/>
    <cellStyle name="Comma 2 4 3 22" xfId="13524"/>
    <cellStyle name="Comma 2 4 3 3" xfId="13525"/>
    <cellStyle name="Comma 2 4 3 3 10" xfId="13526"/>
    <cellStyle name="Comma 2 4 3 3 11" xfId="13527"/>
    <cellStyle name="Comma 2 4 3 3 2" xfId="13528"/>
    <cellStyle name="Comma 2 4 3 3 2 2" xfId="13529"/>
    <cellStyle name="Comma 2 4 3 3 2 2 2" xfId="13530"/>
    <cellStyle name="Comma 2 4 3 3 2 2 2 2" xfId="13531"/>
    <cellStyle name="Comma 2 4 3 3 2 2 2 3" xfId="13532"/>
    <cellStyle name="Comma 2 4 3 3 2 2 3" xfId="13533"/>
    <cellStyle name="Comma 2 4 3 3 2 2 4" xfId="13534"/>
    <cellStyle name="Comma 2 4 3 3 2 2 5" xfId="13535"/>
    <cellStyle name="Comma 2 4 3 3 2 2 6" xfId="13536"/>
    <cellStyle name="Comma 2 4 3 3 2 3" xfId="13537"/>
    <cellStyle name="Comma 2 4 3 3 2 3 2" xfId="13538"/>
    <cellStyle name="Comma 2 4 3 3 2 3 2 2" xfId="13539"/>
    <cellStyle name="Comma 2 4 3 3 2 3 3" xfId="13540"/>
    <cellStyle name="Comma 2 4 3 3 2 3 4" xfId="13541"/>
    <cellStyle name="Comma 2 4 3 3 2 3 5" xfId="13542"/>
    <cellStyle name="Comma 2 4 3 3 2 4" xfId="13543"/>
    <cellStyle name="Comma 2 4 3 3 2 4 2" xfId="13544"/>
    <cellStyle name="Comma 2 4 3 3 2 4 3" xfId="13545"/>
    <cellStyle name="Comma 2 4 3 3 2 4 4" xfId="13546"/>
    <cellStyle name="Comma 2 4 3 3 2 5" xfId="13547"/>
    <cellStyle name="Comma 2 4 3 3 2 5 2" xfId="13548"/>
    <cellStyle name="Comma 2 4 3 3 2 6" xfId="13549"/>
    <cellStyle name="Comma 2 4 3 3 2 7" xfId="13550"/>
    <cellStyle name="Comma 2 4 3 3 2 8" xfId="13551"/>
    <cellStyle name="Comma 2 4 3 3 2 9" xfId="13552"/>
    <cellStyle name="Comma 2 4 3 3 3" xfId="13553"/>
    <cellStyle name="Comma 2 4 3 3 3 2" xfId="13554"/>
    <cellStyle name="Comma 2 4 3 3 3 2 2" xfId="13555"/>
    <cellStyle name="Comma 2 4 3 3 3 2 2 2" xfId="13556"/>
    <cellStyle name="Comma 2 4 3 3 3 2 2 3" xfId="13557"/>
    <cellStyle name="Comma 2 4 3 3 3 2 3" xfId="13558"/>
    <cellStyle name="Comma 2 4 3 3 3 2 4" xfId="13559"/>
    <cellStyle name="Comma 2 4 3 3 3 2 5" xfId="13560"/>
    <cellStyle name="Comma 2 4 3 3 3 2 6" xfId="13561"/>
    <cellStyle name="Comma 2 4 3 3 3 3" xfId="13562"/>
    <cellStyle name="Comma 2 4 3 3 3 3 2" xfId="13563"/>
    <cellStyle name="Comma 2 4 3 3 3 3 2 2" xfId="13564"/>
    <cellStyle name="Comma 2 4 3 3 3 3 3" xfId="13565"/>
    <cellStyle name="Comma 2 4 3 3 3 3 4" xfId="13566"/>
    <cellStyle name="Comma 2 4 3 3 3 3 5" xfId="13567"/>
    <cellStyle name="Comma 2 4 3 3 3 4" xfId="13568"/>
    <cellStyle name="Comma 2 4 3 3 3 4 2" xfId="13569"/>
    <cellStyle name="Comma 2 4 3 3 3 4 3" xfId="13570"/>
    <cellStyle name="Comma 2 4 3 3 3 4 4" xfId="13571"/>
    <cellStyle name="Comma 2 4 3 3 3 5" xfId="13572"/>
    <cellStyle name="Comma 2 4 3 3 3 5 2" xfId="13573"/>
    <cellStyle name="Comma 2 4 3 3 3 6" xfId="13574"/>
    <cellStyle name="Comma 2 4 3 3 3 7" xfId="13575"/>
    <cellStyle name="Comma 2 4 3 3 3 8" xfId="13576"/>
    <cellStyle name="Comma 2 4 3 3 3 9" xfId="13577"/>
    <cellStyle name="Comma 2 4 3 3 4" xfId="13578"/>
    <cellStyle name="Comma 2 4 3 3 4 2" xfId="13579"/>
    <cellStyle name="Comma 2 4 3 3 4 2 2" xfId="13580"/>
    <cellStyle name="Comma 2 4 3 3 4 2 3" xfId="13581"/>
    <cellStyle name="Comma 2 4 3 3 4 3" xfId="13582"/>
    <cellStyle name="Comma 2 4 3 3 4 4" xfId="13583"/>
    <cellStyle name="Comma 2 4 3 3 4 5" xfId="13584"/>
    <cellStyle name="Comma 2 4 3 3 4 6" xfId="13585"/>
    <cellStyle name="Comma 2 4 3 3 5" xfId="13586"/>
    <cellStyle name="Comma 2 4 3 3 5 2" xfId="13587"/>
    <cellStyle name="Comma 2 4 3 3 5 2 2" xfId="13588"/>
    <cellStyle name="Comma 2 4 3 3 5 3" xfId="13589"/>
    <cellStyle name="Comma 2 4 3 3 5 4" xfId="13590"/>
    <cellStyle name="Comma 2 4 3 3 5 5" xfId="13591"/>
    <cellStyle name="Comma 2 4 3 3 6" xfId="13592"/>
    <cellStyle name="Comma 2 4 3 3 6 2" xfId="13593"/>
    <cellStyle name="Comma 2 4 3 3 6 3" xfId="13594"/>
    <cellStyle name="Comma 2 4 3 3 6 4" xfId="13595"/>
    <cellStyle name="Comma 2 4 3 3 7" xfId="13596"/>
    <cellStyle name="Comma 2 4 3 3 7 2" xfId="13597"/>
    <cellStyle name="Comma 2 4 3 3 8" xfId="13598"/>
    <cellStyle name="Comma 2 4 3 3 9" xfId="13599"/>
    <cellStyle name="Comma 2 4 3 4" xfId="13600"/>
    <cellStyle name="Comma 2 4 3 4 10" xfId="13601"/>
    <cellStyle name="Comma 2 4 3 4 11" xfId="13602"/>
    <cellStyle name="Comma 2 4 3 4 2" xfId="13603"/>
    <cellStyle name="Comma 2 4 3 4 2 2" xfId="13604"/>
    <cellStyle name="Comma 2 4 3 4 2 2 2" xfId="13605"/>
    <cellStyle name="Comma 2 4 3 4 2 2 2 2" xfId="13606"/>
    <cellStyle name="Comma 2 4 3 4 2 2 2 3" xfId="13607"/>
    <cellStyle name="Comma 2 4 3 4 2 2 3" xfId="13608"/>
    <cellStyle name="Comma 2 4 3 4 2 2 4" xfId="13609"/>
    <cellStyle name="Comma 2 4 3 4 2 2 5" xfId="13610"/>
    <cellStyle name="Comma 2 4 3 4 2 2 6" xfId="13611"/>
    <cellStyle name="Comma 2 4 3 4 2 3" xfId="13612"/>
    <cellStyle name="Comma 2 4 3 4 2 3 2" xfId="13613"/>
    <cellStyle name="Comma 2 4 3 4 2 3 2 2" xfId="13614"/>
    <cellStyle name="Comma 2 4 3 4 2 3 3" xfId="13615"/>
    <cellStyle name="Comma 2 4 3 4 2 3 4" xfId="13616"/>
    <cellStyle name="Comma 2 4 3 4 2 3 5" xfId="13617"/>
    <cellStyle name="Comma 2 4 3 4 2 4" xfId="13618"/>
    <cellStyle name="Comma 2 4 3 4 2 4 2" xfId="13619"/>
    <cellStyle name="Comma 2 4 3 4 2 4 3" xfId="13620"/>
    <cellStyle name="Comma 2 4 3 4 2 4 4" xfId="13621"/>
    <cellStyle name="Comma 2 4 3 4 2 5" xfId="13622"/>
    <cellStyle name="Comma 2 4 3 4 2 5 2" xfId="13623"/>
    <cellStyle name="Comma 2 4 3 4 2 6" xfId="13624"/>
    <cellStyle name="Comma 2 4 3 4 2 7" xfId="13625"/>
    <cellStyle name="Comma 2 4 3 4 2 8" xfId="13626"/>
    <cellStyle name="Comma 2 4 3 4 2 9" xfId="13627"/>
    <cellStyle name="Comma 2 4 3 4 3" xfId="13628"/>
    <cellStyle name="Comma 2 4 3 4 3 2" xfId="13629"/>
    <cellStyle name="Comma 2 4 3 4 3 2 2" xfId="13630"/>
    <cellStyle name="Comma 2 4 3 4 3 2 2 2" xfId="13631"/>
    <cellStyle name="Comma 2 4 3 4 3 2 2 3" xfId="13632"/>
    <cellStyle name="Comma 2 4 3 4 3 2 3" xfId="13633"/>
    <cellStyle name="Comma 2 4 3 4 3 2 4" xfId="13634"/>
    <cellStyle name="Comma 2 4 3 4 3 2 5" xfId="13635"/>
    <cellStyle name="Comma 2 4 3 4 3 2 6" xfId="13636"/>
    <cellStyle name="Comma 2 4 3 4 3 3" xfId="13637"/>
    <cellStyle name="Comma 2 4 3 4 3 3 2" xfId="13638"/>
    <cellStyle name="Comma 2 4 3 4 3 3 2 2" xfId="13639"/>
    <cellStyle name="Comma 2 4 3 4 3 3 3" xfId="13640"/>
    <cellStyle name="Comma 2 4 3 4 3 3 4" xfId="13641"/>
    <cellStyle name="Comma 2 4 3 4 3 3 5" xfId="13642"/>
    <cellStyle name="Comma 2 4 3 4 3 4" xfId="13643"/>
    <cellStyle name="Comma 2 4 3 4 3 4 2" xfId="13644"/>
    <cellStyle name="Comma 2 4 3 4 3 4 3" xfId="13645"/>
    <cellStyle name="Comma 2 4 3 4 3 4 4" xfId="13646"/>
    <cellStyle name="Comma 2 4 3 4 3 5" xfId="13647"/>
    <cellStyle name="Comma 2 4 3 4 3 5 2" xfId="13648"/>
    <cellStyle name="Comma 2 4 3 4 3 6" xfId="13649"/>
    <cellStyle name="Comma 2 4 3 4 3 7" xfId="13650"/>
    <cellStyle name="Comma 2 4 3 4 3 8" xfId="13651"/>
    <cellStyle name="Comma 2 4 3 4 3 9" xfId="13652"/>
    <cellStyle name="Comma 2 4 3 4 4" xfId="13653"/>
    <cellStyle name="Comma 2 4 3 4 4 2" xfId="13654"/>
    <cellStyle name="Comma 2 4 3 4 4 2 2" xfId="13655"/>
    <cellStyle name="Comma 2 4 3 4 4 2 3" xfId="13656"/>
    <cellStyle name="Comma 2 4 3 4 4 3" xfId="13657"/>
    <cellStyle name="Comma 2 4 3 4 4 4" xfId="13658"/>
    <cellStyle name="Comma 2 4 3 4 4 5" xfId="13659"/>
    <cellStyle name="Comma 2 4 3 4 4 6" xfId="13660"/>
    <cellStyle name="Comma 2 4 3 4 5" xfId="13661"/>
    <cellStyle name="Comma 2 4 3 4 5 2" xfId="13662"/>
    <cellStyle name="Comma 2 4 3 4 5 2 2" xfId="13663"/>
    <cellStyle name="Comma 2 4 3 4 5 3" xfId="13664"/>
    <cellStyle name="Comma 2 4 3 4 5 4" xfId="13665"/>
    <cellStyle name="Comma 2 4 3 4 5 5" xfId="13666"/>
    <cellStyle name="Comma 2 4 3 4 6" xfId="13667"/>
    <cellStyle name="Comma 2 4 3 4 6 2" xfId="13668"/>
    <cellStyle name="Comma 2 4 3 4 6 3" xfId="13669"/>
    <cellStyle name="Comma 2 4 3 4 6 4" xfId="13670"/>
    <cellStyle name="Comma 2 4 3 4 7" xfId="13671"/>
    <cellStyle name="Comma 2 4 3 4 7 2" xfId="13672"/>
    <cellStyle name="Comma 2 4 3 4 8" xfId="13673"/>
    <cellStyle name="Comma 2 4 3 4 9" xfId="13674"/>
    <cellStyle name="Comma 2 4 3 5" xfId="13675"/>
    <cellStyle name="Comma 2 4 3 5 10" xfId="13676"/>
    <cellStyle name="Comma 2 4 3 5 11" xfId="13677"/>
    <cellStyle name="Comma 2 4 3 5 2" xfId="13678"/>
    <cellStyle name="Comma 2 4 3 5 2 2" xfId="13679"/>
    <cellStyle name="Comma 2 4 3 5 2 2 2" xfId="13680"/>
    <cellStyle name="Comma 2 4 3 5 2 2 2 2" xfId="13681"/>
    <cellStyle name="Comma 2 4 3 5 2 2 2 3" xfId="13682"/>
    <cellStyle name="Comma 2 4 3 5 2 2 3" xfId="13683"/>
    <cellStyle name="Comma 2 4 3 5 2 2 4" xfId="13684"/>
    <cellStyle name="Comma 2 4 3 5 2 2 5" xfId="13685"/>
    <cellStyle name="Comma 2 4 3 5 2 2 6" xfId="13686"/>
    <cellStyle name="Comma 2 4 3 5 2 3" xfId="13687"/>
    <cellStyle name="Comma 2 4 3 5 2 3 2" xfId="13688"/>
    <cellStyle name="Comma 2 4 3 5 2 3 2 2" xfId="13689"/>
    <cellStyle name="Comma 2 4 3 5 2 3 3" xfId="13690"/>
    <cellStyle name="Comma 2 4 3 5 2 3 4" xfId="13691"/>
    <cellStyle name="Comma 2 4 3 5 2 3 5" xfId="13692"/>
    <cellStyle name="Comma 2 4 3 5 2 4" xfId="13693"/>
    <cellStyle name="Comma 2 4 3 5 2 4 2" xfId="13694"/>
    <cellStyle name="Comma 2 4 3 5 2 4 3" xfId="13695"/>
    <cellStyle name="Comma 2 4 3 5 2 4 4" xfId="13696"/>
    <cellStyle name="Comma 2 4 3 5 2 5" xfId="13697"/>
    <cellStyle name="Comma 2 4 3 5 2 5 2" xfId="13698"/>
    <cellStyle name="Comma 2 4 3 5 2 6" xfId="13699"/>
    <cellStyle name="Comma 2 4 3 5 2 7" xfId="13700"/>
    <cellStyle name="Comma 2 4 3 5 2 8" xfId="13701"/>
    <cellStyle name="Comma 2 4 3 5 2 9" xfId="13702"/>
    <cellStyle name="Comma 2 4 3 5 3" xfId="13703"/>
    <cellStyle name="Comma 2 4 3 5 3 2" xfId="13704"/>
    <cellStyle name="Comma 2 4 3 5 3 2 2" xfId="13705"/>
    <cellStyle name="Comma 2 4 3 5 3 2 2 2" xfId="13706"/>
    <cellStyle name="Comma 2 4 3 5 3 2 2 3" xfId="13707"/>
    <cellStyle name="Comma 2 4 3 5 3 2 3" xfId="13708"/>
    <cellStyle name="Comma 2 4 3 5 3 2 4" xfId="13709"/>
    <cellStyle name="Comma 2 4 3 5 3 2 5" xfId="13710"/>
    <cellStyle name="Comma 2 4 3 5 3 2 6" xfId="13711"/>
    <cellStyle name="Comma 2 4 3 5 3 3" xfId="13712"/>
    <cellStyle name="Comma 2 4 3 5 3 3 2" xfId="13713"/>
    <cellStyle name="Comma 2 4 3 5 3 3 2 2" xfId="13714"/>
    <cellStyle name="Comma 2 4 3 5 3 3 3" xfId="13715"/>
    <cellStyle name="Comma 2 4 3 5 3 3 4" xfId="13716"/>
    <cellStyle name="Comma 2 4 3 5 3 3 5" xfId="13717"/>
    <cellStyle name="Comma 2 4 3 5 3 4" xfId="13718"/>
    <cellStyle name="Comma 2 4 3 5 3 4 2" xfId="13719"/>
    <cellStyle name="Comma 2 4 3 5 3 4 3" xfId="13720"/>
    <cellStyle name="Comma 2 4 3 5 3 4 4" xfId="13721"/>
    <cellStyle name="Comma 2 4 3 5 3 5" xfId="13722"/>
    <cellStyle name="Comma 2 4 3 5 3 5 2" xfId="13723"/>
    <cellStyle name="Comma 2 4 3 5 3 6" xfId="13724"/>
    <cellStyle name="Comma 2 4 3 5 3 7" xfId="13725"/>
    <cellStyle name="Comma 2 4 3 5 3 8" xfId="13726"/>
    <cellStyle name="Comma 2 4 3 5 3 9" xfId="13727"/>
    <cellStyle name="Comma 2 4 3 5 4" xfId="13728"/>
    <cellStyle name="Comma 2 4 3 5 4 2" xfId="13729"/>
    <cellStyle name="Comma 2 4 3 5 4 2 2" xfId="13730"/>
    <cellStyle name="Comma 2 4 3 5 4 2 3" xfId="13731"/>
    <cellStyle name="Comma 2 4 3 5 4 3" xfId="13732"/>
    <cellStyle name="Comma 2 4 3 5 4 4" xfId="13733"/>
    <cellStyle name="Comma 2 4 3 5 4 5" xfId="13734"/>
    <cellStyle name="Comma 2 4 3 5 4 6" xfId="13735"/>
    <cellStyle name="Comma 2 4 3 5 5" xfId="13736"/>
    <cellStyle name="Comma 2 4 3 5 5 2" xfId="13737"/>
    <cellStyle name="Comma 2 4 3 5 5 2 2" xfId="13738"/>
    <cellStyle name="Comma 2 4 3 5 5 3" xfId="13739"/>
    <cellStyle name="Comma 2 4 3 5 5 4" xfId="13740"/>
    <cellStyle name="Comma 2 4 3 5 5 5" xfId="13741"/>
    <cellStyle name="Comma 2 4 3 5 6" xfId="13742"/>
    <cellStyle name="Comma 2 4 3 5 6 2" xfId="13743"/>
    <cellStyle name="Comma 2 4 3 5 6 3" xfId="13744"/>
    <cellStyle name="Comma 2 4 3 5 6 4" xfId="13745"/>
    <cellStyle name="Comma 2 4 3 5 7" xfId="13746"/>
    <cellStyle name="Comma 2 4 3 5 7 2" xfId="13747"/>
    <cellStyle name="Comma 2 4 3 5 8" xfId="13748"/>
    <cellStyle name="Comma 2 4 3 5 9" xfId="13749"/>
    <cellStyle name="Comma 2 4 3 6" xfId="13750"/>
    <cellStyle name="Comma 2 4 3 6 10" xfId="13751"/>
    <cellStyle name="Comma 2 4 3 6 11" xfId="13752"/>
    <cellStyle name="Comma 2 4 3 6 2" xfId="13753"/>
    <cellStyle name="Comma 2 4 3 6 2 2" xfId="13754"/>
    <cellStyle name="Comma 2 4 3 6 2 2 2" xfId="13755"/>
    <cellStyle name="Comma 2 4 3 6 2 2 2 2" xfId="13756"/>
    <cellStyle name="Comma 2 4 3 6 2 2 2 3" xfId="13757"/>
    <cellStyle name="Comma 2 4 3 6 2 2 3" xfId="13758"/>
    <cellStyle name="Comma 2 4 3 6 2 2 4" xfId="13759"/>
    <cellStyle name="Comma 2 4 3 6 2 2 5" xfId="13760"/>
    <cellStyle name="Comma 2 4 3 6 2 2 6" xfId="13761"/>
    <cellStyle name="Comma 2 4 3 6 2 3" xfId="13762"/>
    <cellStyle name="Comma 2 4 3 6 2 3 2" xfId="13763"/>
    <cellStyle name="Comma 2 4 3 6 2 3 2 2" xfId="13764"/>
    <cellStyle name="Comma 2 4 3 6 2 3 3" xfId="13765"/>
    <cellStyle name="Comma 2 4 3 6 2 3 4" xfId="13766"/>
    <cellStyle name="Comma 2 4 3 6 2 3 5" xfId="13767"/>
    <cellStyle name="Comma 2 4 3 6 2 4" xfId="13768"/>
    <cellStyle name="Comma 2 4 3 6 2 4 2" xfId="13769"/>
    <cellStyle name="Comma 2 4 3 6 2 4 3" xfId="13770"/>
    <cellStyle name="Comma 2 4 3 6 2 4 4" xfId="13771"/>
    <cellStyle name="Comma 2 4 3 6 2 5" xfId="13772"/>
    <cellStyle name="Comma 2 4 3 6 2 5 2" xfId="13773"/>
    <cellStyle name="Comma 2 4 3 6 2 6" xfId="13774"/>
    <cellStyle name="Comma 2 4 3 6 2 7" xfId="13775"/>
    <cellStyle name="Comma 2 4 3 6 2 8" xfId="13776"/>
    <cellStyle name="Comma 2 4 3 6 2 9" xfId="13777"/>
    <cellStyle name="Comma 2 4 3 6 3" xfId="13778"/>
    <cellStyle name="Comma 2 4 3 6 3 2" xfId="13779"/>
    <cellStyle name="Comma 2 4 3 6 3 2 2" xfId="13780"/>
    <cellStyle name="Comma 2 4 3 6 3 2 2 2" xfId="13781"/>
    <cellStyle name="Comma 2 4 3 6 3 2 2 3" xfId="13782"/>
    <cellStyle name="Comma 2 4 3 6 3 2 3" xfId="13783"/>
    <cellStyle name="Comma 2 4 3 6 3 2 4" xfId="13784"/>
    <cellStyle name="Comma 2 4 3 6 3 2 5" xfId="13785"/>
    <cellStyle name="Comma 2 4 3 6 3 2 6" xfId="13786"/>
    <cellStyle name="Comma 2 4 3 6 3 3" xfId="13787"/>
    <cellStyle name="Comma 2 4 3 6 3 3 2" xfId="13788"/>
    <cellStyle name="Comma 2 4 3 6 3 3 2 2" xfId="13789"/>
    <cellStyle name="Comma 2 4 3 6 3 3 3" xfId="13790"/>
    <cellStyle name="Comma 2 4 3 6 3 3 4" xfId="13791"/>
    <cellStyle name="Comma 2 4 3 6 3 3 5" xfId="13792"/>
    <cellStyle name="Comma 2 4 3 6 3 4" xfId="13793"/>
    <cellStyle name="Comma 2 4 3 6 3 4 2" xfId="13794"/>
    <cellStyle name="Comma 2 4 3 6 3 4 3" xfId="13795"/>
    <cellStyle name="Comma 2 4 3 6 3 4 4" xfId="13796"/>
    <cellStyle name="Comma 2 4 3 6 3 5" xfId="13797"/>
    <cellStyle name="Comma 2 4 3 6 3 5 2" xfId="13798"/>
    <cellStyle name="Comma 2 4 3 6 3 6" xfId="13799"/>
    <cellStyle name="Comma 2 4 3 6 3 7" xfId="13800"/>
    <cellStyle name="Comma 2 4 3 6 3 8" xfId="13801"/>
    <cellStyle name="Comma 2 4 3 6 3 9" xfId="13802"/>
    <cellStyle name="Comma 2 4 3 6 4" xfId="13803"/>
    <cellStyle name="Comma 2 4 3 6 4 2" xfId="13804"/>
    <cellStyle name="Comma 2 4 3 6 4 2 2" xfId="13805"/>
    <cellStyle name="Comma 2 4 3 6 4 2 3" xfId="13806"/>
    <cellStyle name="Comma 2 4 3 6 4 3" xfId="13807"/>
    <cellStyle name="Comma 2 4 3 6 4 4" xfId="13808"/>
    <cellStyle name="Comma 2 4 3 6 4 5" xfId="13809"/>
    <cellStyle name="Comma 2 4 3 6 4 6" xfId="13810"/>
    <cellStyle name="Comma 2 4 3 6 5" xfId="13811"/>
    <cellStyle name="Comma 2 4 3 6 5 2" xfId="13812"/>
    <cellStyle name="Comma 2 4 3 6 5 2 2" xfId="13813"/>
    <cellStyle name="Comma 2 4 3 6 5 3" xfId="13814"/>
    <cellStyle name="Comma 2 4 3 6 5 4" xfId="13815"/>
    <cellStyle name="Comma 2 4 3 6 5 5" xfId="13816"/>
    <cellStyle name="Comma 2 4 3 6 6" xfId="13817"/>
    <cellStyle name="Comma 2 4 3 6 6 2" xfId="13818"/>
    <cellStyle name="Comma 2 4 3 6 6 3" xfId="13819"/>
    <cellStyle name="Comma 2 4 3 6 6 4" xfId="13820"/>
    <cellStyle name="Comma 2 4 3 6 7" xfId="13821"/>
    <cellStyle name="Comma 2 4 3 6 7 2" xfId="13822"/>
    <cellStyle name="Comma 2 4 3 6 8" xfId="13823"/>
    <cellStyle name="Comma 2 4 3 6 9" xfId="13824"/>
    <cellStyle name="Comma 2 4 3 7" xfId="13825"/>
    <cellStyle name="Comma 2 4 3 7 10" xfId="13826"/>
    <cellStyle name="Comma 2 4 3 7 11" xfId="13827"/>
    <cellStyle name="Comma 2 4 3 7 2" xfId="13828"/>
    <cellStyle name="Comma 2 4 3 7 2 2" xfId="13829"/>
    <cellStyle name="Comma 2 4 3 7 2 2 2" xfId="13830"/>
    <cellStyle name="Comma 2 4 3 7 2 2 2 2" xfId="13831"/>
    <cellStyle name="Comma 2 4 3 7 2 2 2 3" xfId="13832"/>
    <cellStyle name="Comma 2 4 3 7 2 2 3" xfId="13833"/>
    <cellStyle name="Comma 2 4 3 7 2 2 4" xfId="13834"/>
    <cellStyle name="Comma 2 4 3 7 2 2 5" xfId="13835"/>
    <cellStyle name="Comma 2 4 3 7 2 2 6" xfId="13836"/>
    <cellStyle name="Comma 2 4 3 7 2 3" xfId="13837"/>
    <cellStyle name="Comma 2 4 3 7 2 3 2" xfId="13838"/>
    <cellStyle name="Comma 2 4 3 7 2 3 2 2" xfId="13839"/>
    <cellStyle name="Comma 2 4 3 7 2 3 3" xfId="13840"/>
    <cellStyle name="Comma 2 4 3 7 2 3 4" xfId="13841"/>
    <cellStyle name="Comma 2 4 3 7 2 3 5" xfId="13842"/>
    <cellStyle name="Comma 2 4 3 7 2 4" xfId="13843"/>
    <cellStyle name="Comma 2 4 3 7 2 4 2" xfId="13844"/>
    <cellStyle name="Comma 2 4 3 7 2 4 3" xfId="13845"/>
    <cellStyle name="Comma 2 4 3 7 2 4 4" xfId="13846"/>
    <cellStyle name="Comma 2 4 3 7 2 5" xfId="13847"/>
    <cellStyle name="Comma 2 4 3 7 2 5 2" xfId="13848"/>
    <cellStyle name="Comma 2 4 3 7 2 6" xfId="13849"/>
    <cellStyle name="Comma 2 4 3 7 2 7" xfId="13850"/>
    <cellStyle name="Comma 2 4 3 7 2 8" xfId="13851"/>
    <cellStyle name="Comma 2 4 3 7 2 9" xfId="13852"/>
    <cellStyle name="Comma 2 4 3 7 3" xfId="13853"/>
    <cellStyle name="Comma 2 4 3 7 3 2" xfId="13854"/>
    <cellStyle name="Comma 2 4 3 7 3 2 2" xfId="13855"/>
    <cellStyle name="Comma 2 4 3 7 3 2 2 2" xfId="13856"/>
    <cellStyle name="Comma 2 4 3 7 3 2 2 3" xfId="13857"/>
    <cellStyle name="Comma 2 4 3 7 3 2 3" xfId="13858"/>
    <cellStyle name="Comma 2 4 3 7 3 2 4" xfId="13859"/>
    <cellStyle name="Comma 2 4 3 7 3 2 5" xfId="13860"/>
    <cellStyle name="Comma 2 4 3 7 3 2 6" xfId="13861"/>
    <cellStyle name="Comma 2 4 3 7 3 3" xfId="13862"/>
    <cellStyle name="Comma 2 4 3 7 3 3 2" xfId="13863"/>
    <cellStyle name="Comma 2 4 3 7 3 3 2 2" xfId="13864"/>
    <cellStyle name="Comma 2 4 3 7 3 3 3" xfId="13865"/>
    <cellStyle name="Comma 2 4 3 7 3 3 4" xfId="13866"/>
    <cellStyle name="Comma 2 4 3 7 3 3 5" xfId="13867"/>
    <cellStyle name="Comma 2 4 3 7 3 4" xfId="13868"/>
    <cellStyle name="Comma 2 4 3 7 3 4 2" xfId="13869"/>
    <cellStyle name="Comma 2 4 3 7 3 4 3" xfId="13870"/>
    <cellStyle name="Comma 2 4 3 7 3 4 4" xfId="13871"/>
    <cellStyle name="Comma 2 4 3 7 3 5" xfId="13872"/>
    <cellStyle name="Comma 2 4 3 7 3 5 2" xfId="13873"/>
    <cellStyle name="Comma 2 4 3 7 3 6" xfId="13874"/>
    <cellStyle name="Comma 2 4 3 7 3 7" xfId="13875"/>
    <cellStyle name="Comma 2 4 3 7 3 8" xfId="13876"/>
    <cellStyle name="Comma 2 4 3 7 3 9" xfId="13877"/>
    <cellStyle name="Comma 2 4 3 7 4" xfId="13878"/>
    <cellStyle name="Comma 2 4 3 7 4 2" xfId="13879"/>
    <cellStyle name="Comma 2 4 3 7 4 2 2" xfId="13880"/>
    <cellStyle name="Comma 2 4 3 7 4 2 3" xfId="13881"/>
    <cellStyle name="Comma 2 4 3 7 4 3" xfId="13882"/>
    <cellStyle name="Comma 2 4 3 7 4 4" xfId="13883"/>
    <cellStyle name="Comma 2 4 3 7 4 5" xfId="13884"/>
    <cellStyle name="Comma 2 4 3 7 4 6" xfId="13885"/>
    <cellStyle name="Comma 2 4 3 7 5" xfId="13886"/>
    <cellStyle name="Comma 2 4 3 7 5 2" xfId="13887"/>
    <cellStyle name="Comma 2 4 3 7 5 2 2" xfId="13888"/>
    <cellStyle name="Comma 2 4 3 7 5 3" xfId="13889"/>
    <cellStyle name="Comma 2 4 3 7 5 4" xfId="13890"/>
    <cellStyle name="Comma 2 4 3 7 5 5" xfId="13891"/>
    <cellStyle name="Comma 2 4 3 7 6" xfId="13892"/>
    <cellStyle name="Comma 2 4 3 7 6 2" xfId="13893"/>
    <cellStyle name="Comma 2 4 3 7 6 3" xfId="13894"/>
    <cellStyle name="Comma 2 4 3 7 6 4" xfId="13895"/>
    <cellStyle name="Comma 2 4 3 7 7" xfId="13896"/>
    <cellStyle name="Comma 2 4 3 7 7 2" xfId="13897"/>
    <cellStyle name="Comma 2 4 3 7 8" xfId="13898"/>
    <cellStyle name="Comma 2 4 3 7 9" xfId="13899"/>
    <cellStyle name="Comma 2 4 3 8" xfId="13900"/>
    <cellStyle name="Comma 2 4 3 8 10" xfId="13901"/>
    <cellStyle name="Comma 2 4 3 8 2" xfId="13902"/>
    <cellStyle name="Comma 2 4 3 8 2 2" xfId="13903"/>
    <cellStyle name="Comma 2 4 3 8 2 2 2" xfId="13904"/>
    <cellStyle name="Comma 2 4 3 8 2 2 3" xfId="13905"/>
    <cellStyle name="Comma 2 4 3 8 2 3" xfId="13906"/>
    <cellStyle name="Comma 2 4 3 8 2 4" xfId="13907"/>
    <cellStyle name="Comma 2 4 3 8 2 5" xfId="13908"/>
    <cellStyle name="Comma 2 4 3 8 2 6" xfId="13909"/>
    <cellStyle name="Comma 2 4 3 8 3" xfId="13910"/>
    <cellStyle name="Comma 2 4 3 8 3 2" xfId="13911"/>
    <cellStyle name="Comma 2 4 3 8 3 2 2" xfId="13912"/>
    <cellStyle name="Comma 2 4 3 8 3 2 3" xfId="13913"/>
    <cellStyle name="Comma 2 4 3 8 3 3" xfId="13914"/>
    <cellStyle name="Comma 2 4 3 8 3 4" xfId="13915"/>
    <cellStyle name="Comma 2 4 3 8 3 5" xfId="13916"/>
    <cellStyle name="Comma 2 4 3 8 3 6" xfId="13917"/>
    <cellStyle name="Comma 2 4 3 8 4" xfId="13918"/>
    <cellStyle name="Comma 2 4 3 8 4 2" xfId="13919"/>
    <cellStyle name="Comma 2 4 3 8 4 2 2" xfId="13920"/>
    <cellStyle name="Comma 2 4 3 8 4 3" xfId="13921"/>
    <cellStyle name="Comma 2 4 3 8 4 4" xfId="13922"/>
    <cellStyle name="Comma 2 4 3 8 4 5" xfId="13923"/>
    <cellStyle name="Comma 2 4 3 8 5" xfId="13924"/>
    <cellStyle name="Comma 2 4 3 8 5 2" xfId="13925"/>
    <cellStyle name="Comma 2 4 3 8 5 3" xfId="13926"/>
    <cellStyle name="Comma 2 4 3 8 5 4" xfId="13927"/>
    <cellStyle name="Comma 2 4 3 8 6" xfId="13928"/>
    <cellStyle name="Comma 2 4 3 8 6 2" xfId="13929"/>
    <cellStyle name="Comma 2 4 3 8 7" xfId="13930"/>
    <cellStyle name="Comma 2 4 3 8 8" xfId="13931"/>
    <cellStyle name="Comma 2 4 3 8 9" xfId="13932"/>
    <cellStyle name="Comma 2 4 3 9" xfId="13933"/>
    <cellStyle name="Comma 2 4 3 9 10" xfId="13934"/>
    <cellStyle name="Comma 2 4 3 9 2" xfId="13935"/>
    <cellStyle name="Comma 2 4 3 9 2 2" xfId="13936"/>
    <cellStyle name="Comma 2 4 3 9 2 2 2" xfId="13937"/>
    <cellStyle name="Comma 2 4 3 9 2 2 3" xfId="13938"/>
    <cellStyle name="Comma 2 4 3 9 2 3" xfId="13939"/>
    <cellStyle name="Comma 2 4 3 9 2 4" xfId="13940"/>
    <cellStyle name="Comma 2 4 3 9 2 5" xfId="13941"/>
    <cellStyle name="Comma 2 4 3 9 2 6" xfId="13942"/>
    <cellStyle name="Comma 2 4 3 9 3" xfId="13943"/>
    <cellStyle name="Comma 2 4 3 9 3 2" xfId="13944"/>
    <cellStyle name="Comma 2 4 3 9 3 2 2" xfId="13945"/>
    <cellStyle name="Comma 2 4 3 9 3 2 3" xfId="13946"/>
    <cellStyle name="Comma 2 4 3 9 3 3" xfId="13947"/>
    <cellStyle name="Comma 2 4 3 9 3 4" xfId="13948"/>
    <cellStyle name="Comma 2 4 3 9 3 5" xfId="13949"/>
    <cellStyle name="Comma 2 4 3 9 3 6" xfId="13950"/>
    <cellStyle name="Comma 2 4 3 9 4" xfId="13951"/>
    <cellStyle name="Comma 2 4 3 9 4 2" xfId="13952"/>
    <cellStyle name="Comma 2 4 3 9 4 2 2" xfId="13953"/>
    <cellStyle name="Comma 2 4 3 9 4 3" xfId="13954"/>
    <cellStyle name="Comma 2 4 3 9 4 4" xfId="13955"/>
    <cellStyle name="Comma 2 4 3 9 4 5" xfId="13956"/>
    <cellStyle name="Comma 2 4 3 9 5" xfId="13957"/>
    <cellStyle name="Comma 2 4 3 9 5 2" xfId="13958"/>
    <cellStyle name="Comma 2 4 3 9 5 3" xfId="13959"/>
    <cellStyle name="Comma 2 4 3 9 5 4" xfId="13960"/>
    <cellStyle name="Comma 2 4 3 9 6" xfId="13961"/>
    <cellStyle name="Comma 2 4 3 9 6 2" xfId="13962"/>
    <cellStyle name="Comma 2 4 3 9 7" xfId="13963"/>
    <cellStyle name="Comma 2 4 3 9 8" xfId="13964"/>
    <cellStyle name="Comma 2 4 3 9 9" xfId="13965"/>
    <cellStyle name="Comma 2 4 30" xfId="13966"/>
    <cellStyle name="Comma 2 4 30 2" xfId="13967"/>
    <cellStyle name="Comma 2 4 30 2 2" xfId="13968"/>
    <cellStyle name="Comma 2 4 30 2 2 2" xfId="13969"/>
    <cellStyle name="Comma 2 4 30 2 2 3" xfId="13970"/>
    <cellStyle name="Comma 2 4 30 2 3" xfId="13971"/>
    <cellStyle name="Comma 2 4 30 2 4" xfId="13972"/>
    <cellStyle name="Comma 2 4 30 2 5" xfId="13973"/>
    <cellStyle name="Comma 2 4 30 2 6" xfId="13974"/>
    <cellStyle name="Comma 2 4 30 3" xfId="13975"/>
    <cellStyle name="Comma 2 4 30 3 2" xfId="13976"/>
    <cellStyle name="Comma 2 4 30 3 2 2" xfId="13977"/>
    <cellStyle name="Comma 2 4 30 3 3" xfId="13978"/>
    <cellStyle name="Comma 2 4 30 3 4" xfId="13979"/>
    <cellStyle name="Comma 2 4 30 3 5" xfId="13980"/>
    <cellStyle name="Comma 2 4 30 4" xfId="13981"/>
    <cellStyle name="Comma 2 4 30 4 2" xfId="13982"/>
    <cellStyle name="Comma 2 4 30 4 3" xfId="13983"/>
    <cellStyle name="Comma 2 4 30 4 4" xfId="13984"/>
    <cellStyle name="Comma 2 4 30 5" xfId="13985"/>
    <cellStyle name="Comma 2 4 30 5 2" xfId="13986"/>
    <cellStyle name="Comma 2 4 30 6" xfId="13987"/>
    <cellStyle name="Comma 2 4 30 7" xfId="13988"/>
    <cellStyle name="Comma 2 4 30 8" xfId="13989"/>
    <cellStyle name="Comma 2 4 30 9" xfId="13990"/>
    <cellStyle name="Comma 2 4 31" xfId="13991"/>
    <cellStyle name="Comma 2 4 31 2" xfId="13992"/>
    <cellStyle name="Comma 2 4 31 2 2" xfId="13993"/>
    <cellStyle name="Comma 2 4 31 2 3" xfId="13994"/>
    <cellStyle name="Comma 2 4 31 3" xfId="13995"/>
    <cellStyle name="Comma 2 4 31 4" xfId="13996"/>
    <cellStyle name="Comma 2 4 31 5" xfId="13997"/>
    <cellStyle name="Comma 2 4 31 6" xfId="13998"/>
    <cellStyle name="Comma 2 4 32" xfId="13999"/>
    <cellStyle name="Comma 2 4 32 2" xfId="14000"/>
    <cellStyle name="Comma 2 4 32 2 2" xfId="14001"/>
    <cellStyle name="Comma 2 4 32 3" xfId="14002"/>
    <cellStyle name="Comma 2 4 32 4" xfId="14003"/>
    <cellStyle name="Comma 2 4 32 5" xfId="14004"/>
    <cellStyle name="Comma 2 4 33" xfId="14005"/>
    <cellStyle name="Comma 2 4 33 2" xfId="14006"/>
    <cellStyle name="Comma 2 4 33 2 2" xfId="14007"/>
    <cellStyle name="Comma 2 4 33 3" xfId="14008"/>
    <cellStyle name="Comma 2 4 33 4" xfId="14009"/>
    <cellStyle name="Comma 2 4 33 5" xfId="14010"/>
    <cellStyle name="Comma 2 4 34" xfId="14011"/>
    <cellStyle name="Comma 2 4 34 2" xfId="14012"/>
    <cellStyle name="Comma 2 4 35" xfId="14013"/>
    <cellStyle name="Comma 2 4 36" xfId="14014"/>
    <cellStyle name="Comma 2 4 37" xfId="14015"/>
    <cellStyle name="Comma 2 4 38" xfId="14016"/>
    <cellStyle name="Comma 2 4 4" xfId="14017"/>
    <cellStyle name="Comma 2 4 4 10" xfId="14018"/>
    <cellStyle name="Comma 2 4 4 11" xfId="14019"/>
    <cellStyle name="Comma 2 4 4 2" xfId="14020"/>
    <cellStyle name="Comma 2 4 4 2 2" xfId="14021"/>
    <cellStyle name="Comma 2 4 4 2 2 2" xfId="14022"/>
    <cellStyle name="Comma 2 4 4 2 2 2 2" xfId="14023"/>
    <cellStyle name="Comma 2 4 4 2 2 2 3" xfId="14024"/>
    <cellStyle name="Comma 2 4 4 2 2 3" xfId="14025"/>
    <cellStyle name="Comma 2 4 4 2 2 4" xfId="14026"/>
    <cellStyle name="Comma 2 4 4 2 2 5" xfId="14027"/>
    <cellStyle name="Comma 2 4 4 2 2 6" xfId="14028"/>
    <cellStyle name="Comma 2 4 4 2 3" xfId="14029"/>
    <cellStyle name="Comma 2 4 4 2 3 2" xfId="14030"/>
    <cellStyle name="Comma 2 4 4 2 3 2 2" xfId="14031"/>
    <cellStyle name="Comma 2 4 4 2 3 3" xfId="14032"/>
    <cellStyle name="Comma 2 4 4 2 3 4" xfId="14033"/>
    <cellStyle name="Comma 2 4 4 2 3 5" xfId="14034"/>
    <cellStyle name="Comma 2 4 4 2 4" xfId="14035"/>
    <cellStyle name="Comma 2 4 4 2 4 2" xfId="14036"/>
    <cellStyle name="Comma 2 4 4 2 4 3" xfId="14037"/>
    <cellStyle name="Comma 2 4 4 2 4 4" xfId="14038"/>
    <cellStyle name="Comma 2 4 4 2 5" xfId="14039"/>
    <cellStyle name="Comma 2 4 4 2 5 2" xfId="14040"/>
    <cellStyle name="Comma 2 4 4 2 6" xfId="14041"/>
    <cellStyle name="Comma 2 4 4 2 7" xfId="14042"/>
    <cellStyle name="Comma 2 4 4 2 8" xfId="14043"/>
    <cellStyle name="Comma 2 4 4 2 9" xfId="14044"/>
    <cellStyle name="Comma 2 4 4 3" xfId="14045"/>
    <cellStyle name="Comma 2 4 4 3 2" xfId="14046"/>
    <cellStyle name="Comma 2 4 4 3 2 2" xfId="14047"/>
    <cellStyle name="Comma 2 4 4 3 2 2 2" xfId="14048"/>
    <cellStyle name="Comma 2 4 4 3 2 2 3" xfId="14049"/>
    <cellStyle name="Comma 2 4 4 3 2 3" xfId="14050"/>
    <cellStyle name="Comma 2 4 4 3 2 4" xfId="14051"/>
    <cellStyle name="Comma 2 4 4 3 2 5" xfId="14052"/>
    <cellStyle name="Comma 2 4 4 3 2 6" xfId="14053"/>
    <cellStyle name="Comma 2 4 4 3 3" xfId="14054"/>
    <cellStyle name="Comma 2 4 4 3 3 2" xfId="14055"/>
    <cellStyle name="Comma 2 4 4 3 3 2 2" xfId="14056"/>
    <cellStyle name="Comma 2 4 4 3 3 3" xfId="14057"/>
    <cellStyle name="Comma 2 4 4 3 3 4" xfId="14058"/>
    <cellStyle name="Comma 2 4 4 3 3 5" xfId="14059"/>
    <cellStyle name="Comma 2 4 4 3 4" xfId="14060"/>
    <cellStyle name="Comma 2 4 4 3 4 2" xfId="14061"/>
    <cellStyle name="Comma 2 4 4 3 4 3" xfId="14062"/>
    <cellStyle name="Comma 2 4 4 3 4 4" xfId="14063"/>
    <cellStyle name="Comma 2 4 4 3 5" xfId="14064"/>
    <cellStyle name="Comma 2 4 4 3 5 2" xfId="14065"/>
    <cellStyle name="Comma 2 4 4 3 6" xfId="14066"/>
    <cellStyle name="Comma 2 4 4 3 7" xfId="14067"/>
    <cellStyle name="Comma 2 4 4 3 8" xfId="14068"/>
    <cellStyle name="Comma 2 4 4 3 9" xfId="14069"/>
    <cellStyle name="Comma 2 4 4 4" xfId="14070"/>
    <cellStyle name="Comma 2 4 4 4 2" xfId="14071"/>
    <cellStyle name="Comma 2 4 4 4 2 2" xfId="14072"/>
    <cellStyle name="Comma 2 4 4 4 2 3" xfId="14073"/>
    <cellStyle name="Comma 2 4 4 4 3" xfId="14074"/>
    <cellStyle name="Comma 2 4 4 4 4" xfId="14075"/>
    <cellStyle name="Comma 2 4 4 4 5" xfId="14076"/>
    <cellStyle name="Comma 2 4 4 4 6" xfId="14077"/>
    <cellStyle name="Comma 2 4 4 5" xfId="14078"/>
    <cellStyle name="Comma 2 4 4 5 2" xfId="14079"/>
    <cellStyle name="Comma 2 4 4 5 2 2" xfId="14080"/>
    <cellStyle name="Comma 2 4 4 5 3" xfId="14081"/>
    <cellStyle name="Comma 2 4 4 5 4" xfId="14082"/>
    <cellStyle name="Comma 2 4 4 5 5" xfId="14083"/>
    <cellStyle name="Comma 2 4 4 6" xfId="14084"/>
    <cellStyle name="Comma 2 4 4 6 2" xfId="14085"/>
    <cellStyle name="Comma 2 4 4 6 3" xfId="14086"/>
    <cellStyle name="Comma 2 4 4 6 4" xfId="14087"/>
    <cellStyle name="Comma 2 4 4 7" xfId="14088"/>
    <cellStyle name="Comma 2 4 4 7 2" xfId="14089"/>
    <cellStyle name="Comma 2 4 4 8" xfId="14090"/>
    <cellStyle name="Comma 2 4 4 9" xfId="14091"/>
    <cellStyle name="Comma 2 4 5" xfId="14092"/>
    <cellStyle name="Comma 2 4 5 10" xfId="14093"/>
    <cellStyle name="Comma 2 4 5 11" xfId="14094"/>
    <cellStyle name="Comma 2 4 5 2" xfId="14095"/>
    <cellStyle name="Comma 2 4 5 2 2" xfId="14096"/>
    <cellStyle name="Comma 2 4 5 2 2 2" xfId="14097"/>
    <cellStyle name="Comma 2 4 5 2 2 2 2" xfId="14098"/>
    <cellStyle name="Comma 2 4 5 2 2 2 3" xfId="14099"/>
    <cellStyle name="Comma 2 4 5 2 2 3" xfId="14100"/>
    <cellStyle name="Comma 2 4 5 2 2 4" xfId="14101"/>
    <cellStyle name="Comma 2 4 5 2 2 5" xfId="14102"/>
    <cellStyle name="Comma 2 4 5 2 2 6" xfId="14103"/>
    <cellStyle name="Comma 2 4 5 2 3" xfId="14104"/>
    <cellStyle name="Comma 2 4 5 2 3 2" xfId="14105"/>
    <cellStyle name="Comma 2 4 5 2 3 2 2" xfId="14106"/>
    <cellStyle name="Comma 2 4 5 2 3 3" xfId="14107"/>
    <cellStyle name="Comma 2 4 5 2 3 4" xfId="14108"/>
    <cellStyle name="Comma 2 4 5 2 3 5" xfId="14109"/>
    <cellStyle name="Comma 2 4 5 2 4" xfId="14110"/>
    <cellStyle name="Comma 2 4 5 2 4 2" xfId="14111"/>
    <cellStyle name="Comma 2 4 5 2 4 3" xfId="14112"/>
    <cellStyle name="Comma 2 4 5 2 4 4" xfId="14113"/>
    <cellStyle name="Comma 2 4 5 2 5" xfId="14114"/>
    <cellStyle name="Comma 2 4 5 2 5 2" xfId="14115"/>
    <cellStyle name="Comma 2 4 5 2 6" xfId="14116"/>
    <cellStyle name="Comma 2 4 5 2 7" xfId="14117"/>
    <cellStyle name="Comma 2 4 5 2 8" xfId="14118"/>
    <cellStyle name="Comma 2 4 5 2 9" xfId="14119"/>
    <cellStyle name="Comma 2 4 5 3" xfId="14120"/>
    <cellStyle name="Comma 2 4 5 3 2" xfId="14121"/>
    <cellStyle name="Comma 2 4 5 3 2 2" xfId="14122"/>
    <cellStyle name="Comma 2 4 5 3 2 2 2" xfId="14123"/>
    <cellStyle name="Comma 2 4 5 3 2 2 3" xfId="14124"/>
    <cellStyle name="Comma 2 4 5 3 2 3" xfId="14125"/>
    <cellStyle name="Comma 2 4 5 3 2 4" xfId="14126"/>
    <cellStyle name="Comma 2 4 5 3 2 5" xfId="14127"/>
    <cellStyle name="Comma 2 4 5 3 2 6" xfId="14128"/>
    <cellStyle name="Comma 2 4 5 3 3" xfId="14129"/>
    <cellStyle name="Comma 2 4 5 3 3 2" xfId="14130"/>
    <cellStyle name="Comma 2 4 5 3 3 2 2" xfId="14131"/>
    <cellStyle name="Comma 2 4 5 3 3 3" xfId="14132"/>
    <cellStyle name="Comma 2 4 5 3 3 4" xfId="14133"/>
    <cellStyle name="Comma 2 4 5 3 3 5" xfId="14134"/>
    <cellStyle name="Comma 2 4 5 3 4" xfId="14135"/>
    <cellStyle name="Comma 2 4 5 3 4 2" xfId="14136"/>
    <cellStyle name="Comma 2 4 5 3 4 3" xfId="14137"/>
    <cellStyle name="Comma 2 4 5 3 4 4" xfId="14138"/>
    <cellStyle name="Comma 2 4 5 3 5" xfId="14139"/>
    <cellStyle name="Comma 2 4 5 3 5 2" xfId="14140"/>
    <cellStyle name="Comma 2 4 5 3 6" xfId="14141"/>
    <cellStyle name="Comma 2 4 5 3 7" xfId="14142"/>
    <cellStyle name="Comma 2 4 5 3 8" xfId="14143"/>
    <cellStyle name="Comma 2 4 5 3 9" xfId="14144"/>
    <cellStyle name="Comma 2 4 5 4" xfId="14145"/>
    <cellStyle name="Comma 2 4 5 4 2" xfId="14146"/>
    <cellStyle name="Comma 2 4 5 4 2 2" xfId="14147"/>
    <cellStyle name="Comma 2 4 5 4 2 3" xfId="14148"/>
    <cellStyle name="Comma 2 4 5 4 3" xfId="14149"/>
    <cellStyle name="Comma 2 4 5 4 4" xfId="14150"/>
    <cellStyle name="Comma 2 4 5 4 5" xfId="14151"/>
    <cellStyle name="Comma 2 4 5 4 6" xfId="14152"/>
    <cellStyle name="Comma 2 4 5 5" xfId="14153"/>
    <cellStyle name="Comma 2 4 5 5 2" xfId="14154"/>
    <cellStyle name="Comma 2 4 5 5 2 2" xfId="14155"/>
    <cellStyle name="Comma 2 4 5 5 3" xfId="14156"/>
    <cellStyle name="Comma 2 4 5 5 4" xfId="14157"/>
    <cellStyle name="Comma 2 4 5 5 5" xfId="14158"/>
    <cellStyle name="Comma 2 4 5 6" xfId="14159"/>
    <cellStyle name="Comma 2 4 5 6 2" xfId="14160"/>
    <cellStyle name="Comma 2 4 5 6 3" xfId="14161"/>
    <cellStyle name="Comma 2 4 5 6 4" xfId="14162"/>
    <cellStyle name="Comma 2 4 5 7" xfId="14163"/>
    <cellStyle name="Comma 2 4 5 7 2" xfId="14164"/>
    <cellStyle name="Comma 2 4 5 8" xfId="14165"/>
    <cellStyle name="Comma 2 4 5 9" xfId="14166"/>
    <cellStyle name="Comma 2 4 6" xfId="14167"/>
    <cellStyle name="Comma 2 4 6 10" xfId="14168"/>
    <cellStyle name="Comma 2 4 6 11" xfId="14169"/>
    <cellStyle name="Comma 2 4 6 2" xfId="14170"/>
    <cellStyle name="Comma 2 4 6 2 2" xfId="14171"/>
    <cellStyle name="Comma 2 4 6 2 2 2" xfId="14172"/>
    <cellStyle name="Comma 2 4 6 2 2 2 2" xfId="14173"/>
    <cellStyle name="Comma 2 4 6 2 2 2 3" xfId="14174"/>
    <cellStyle name="Comma 2 4 6 2 2 3" xfId="14175"/>
    <cellStyle name="Comma 2 4 6 2 2 4" xfId="14176"/>
    <cellStyle name="Comma 2 4 6 2 2 5" xfId="14177"/>
    <cellStyle name="Comma 2 4 6 2 2 6" xfId="14178"/>
    <cellStyle name="Comma 2 4 6 2 3" xfId="14179"/>
    <cellStyle name="Comma 2 4 6 2 3 2" xfId="14180"/>
    <cellStyle name="Comma 2 4 6 2 3 2 2" xfId="14181"/>
    <cellStyle name="Comma 2 4 6 2 3 3" xfId="14182"/>
    <cellStyle name="Comma 2 4 6 2 3 4" xfId="14183"/>
    <cellStyle name="Comma 2 4 6 2 3 5" xfId="14184"/>
    <cellStyle name="Comma 2 4 6 2 4" xfId="14185"/>
    <cellStyle name="Comma 2 4 6 2 4 2" xfId="14186"/>
    <cellStyle name="Comma 2 4 6 2 4 3" xfId="14187"/>
    <cellStyle name="Comma 2 4 6 2 4 4" xfId="14188"/>
    <cellStyle name="Comma 2 4 6 2 5" xfId="14189"/>
    <cellStyle name="Comma 2 4 6 2 5 2" xfId="14190"/>
    <cellStyle name="Comma 2 4 6 2 6" xfId="14191"/>
    <cellStyle name="Comma 2 4 6 2 7" xfId="14192"/>
    <cellStyle name="Comma 2 4 6 2 8" xfId="14193"/>
    <cellStyle name="Comma 2 4 6 2 9" xfId="14194"/>
    <cellStyle name="Comma 2 4 6 3" xfId="14195"/>
    <cellStyle name="Comma 2 4 6 3 2" xfId="14196"/>
    <cellStyle name="Comma 2 4 6 3 2 2" xfId="14197"/>
    <cellStyle name="Comma 2 4 6 3 2 2 2" xfId="14198"/>
    <cellStyle name="Comma 2 4 6 3 2 2 3" xfId="14199"/>
    <cellStyle name="Comma 2 4 6 3 2 3" xfId="14200"/>
    <cellStyle name="Comma 2 4 6 3 2 4" xfId="14201"/>
    <cellStyle name="Comma 2 4 6 3 2 5" xfId="14202"/>
    <cellStyle name="Comma 2 4 6 3 2 6" xfId="14203"/>
    <cellStyle name="Comma 2 4 6 3 3" xfId="14204"/>
    <cellStyle name="Comma 2 4 6 3 3 2" xfId="14205"/>
    <cellStyle name="Comma 2 4 6 3 3 2 2" xfId="14206"/>
    <cellStyle name="Comma 2 4 6 3 3 3" xfId="14207"/>
    <cellStyle name="Comma 2 4 6 3 3 4" xfId="14208"/>
    <cellStyle name="Comma 2 4 6 3 3 5" xfId="14209"/>
    <cellStyle name="Comma 2 4 6 3 4" xfId="14210"/>
    <cellStyle name="Comma 2 4 6 3 4 2" xfId="14211"/>
    <cellStyle name="Comma 2 4 6 3 4 3" xfId="14212"/>
    <cellStyle name="Comma 2 4 6 3 4 4" xfId="14213"/>
    <cellStyle name="Comma 2 4 6 3 5" xfId="14214"/>
    <cellStyle name="Comma 2 4 6 3 5 2" xfId="14215"/>
    <cellStyle name="Comma 2 4 6 3 6" xfId="14216"/>
    <cellStyle name="Comma 2 4 6 3 7" xfId="14217"/>
    <cellStyle name="Comma 2 4 6 3 8" xfId="14218"/>
    <cellStyle name="Comma 2 4 6 3 9" xfId="14219"/>
    <cellStyle name="Comma 2 4 6 4" xfId="14220"/>
    <cellStyle name="Comma 2 4 6 4 2" xfId="14221"/>
    <cellStyle name="Comma 2 4 6 4 2 2" xfId="14222"/>
    <cellStyle name="Comma 2 4 6 4 2 3" xfId="14223"/>
    <cellStyle name="Comma 2 4 6 4 3" xfId="14224"/>
    <cellStyle name="Comma 2 4 6 4 4" xfId="14225"/>
    <cellStyle name="Comma 2 4 6 4 5" xfId="14226"/>
    <cellStyle name="Comma 2 4 6 4 6" xfId="14227"/>
    <cellStyle name="Comma 2 4 6 5" xfId="14228"/>
    <cellStyle name="Comma 2 4 6 5 2" xfId="14229"/>
    <cellStyle name="Comma 2 4 6 5 2 2" xfId="14230"/>
    <cellStyle name="Comma 2 4 6 5 3" xfId="14231"/>
    <cellStyle name="Comma 2 4 6 5 4" xfId="14232"/>
    <cellStyle name="Comma 2 4 6 5 5" xfId="14233"/>
    <cellStyle name="Comma 2 4 6 6" xfId="14234"/>
    <cellStyle name="Comma 2 4 6 6 2" xfId="14235"/>
    <cellStyle name="Comma 2 4 6 6 3" xfId="14236"/>
    <cellStyle name="Comma 2 4 6 6 4" xfId="14237"/>
    <cellStyle name="Comma 2 4 6 7" xfId="14238"/>
    <cellStyle name="Comma 2 4 6 7 2" xfId="14239"/>
    <cellStyle name="Comma 2 4 6 8" xfId="14240"/>
    <cellStyle name="Comma 2 4 6 9" xfId="14241"/>
    <cellStyle name="Comma 2 4 7" xfId="14242"/>
    <cellStyle name="Comma 2 4 7 10" xfId="14243"/>
    <cellStyle name="Comma 2 4 7 11" xfId="14244"/>
    <cellStyle name="Comma 2 4 7 2" xfId="14245"/>
    <cellStyle name="Comma 2 4 7 2 2" xfId="14246"/>
    <cellStyle name="Comma 2 4 7 2 2 2" xfId="14247"/>
    <cellStyle name="Comma 2 4 7 2 2 2 2" xfId="14248"/>
    <cellStyle name="Comma 2 4 7 2 2 2 3" xfId="14249"/>
    <cellStyle name="Comma 2 4 7 2 2 3" xfId="14250"/>
    <cellStyle name="Comma 2 4 7 2 2 4" xfId="14251"/>
    <cellStyle name="Comma 2 4 7 2 2 5" xfId="14252"/>
    <cellStyle name="Comma 2 4 7 2 2 6" xfId="14253"/>
    <cellStyle name="Comma 2 4 7 2 3" xfId="14254"/>
    <cellStyle name="Comma 2 4 7 2 3 2" xfId="14255"/>
    <cellStyle name="Comma 2 4 7 2 3 2 2" xfId="14256"/>
    <cellStyle name="Comma 2 4 7 2 3 3" xfId="14257"/>
    <cellStyle name="Comma 2 4 7 2 3 4" xfId="14258"/>
    <cellStyle name="Comma 2 4 7 2 3 5" xfId="14259"/>
    <cellStyle name="Comma 2 4 7 2 4" xfId="14260"/>
    <cellStyle name="Comma 2 4 7 2 4 2" xfId="14261"/>
    <cellStyle name="Comma 2 4 7 2 4 3" xfId="14262"/>
    <cellStyle name="Comma 2 4 7 2 4 4" xfId="14263"/>
    <cellStyle name="Comma 2 4 7 2 5" xfId="14264"/>
    <cellStyle name="Comma 2 4 7 2 5 2" xfId="14265"/>
    <cellStyle name="Comma 2 4 7 2 6" xfId="14266"/>
    <cellStyle name="Comma 2 4 7 2 7" xfId="14267"/>
    <cellStyle name="Comma 2 4 7 2 8" xfId="14268"/>
    <cellStyle name="Comma 2 4 7 2 9" xfId="14269"/>
    <cellStyle name="Comma 2 4 7 3" xfId="14270"/>
    <cellStyle name="Comma 2 4 7 3 2" xfId="14271"/>
    <cellStyle name="Comma 2 4 7 3 2 2" xfId="14272"/>
    <cellStyle name="Comma 2 4 7 3 2 2 2" xfId="14273"/>
    <cellStyle name="Comma 2 4 7 3 2 2 3" xfId="14274"/>
    <cellStyle name="Comma 2 4 7 3 2 3" xfId="14275"/>
    <cellStyle name="Comma 2 4 7 3 2 4" xfId="14276"/>
    <cellStyle name="Comma 2 4 7 3 2 5" xfId="14277"/>
    <cellStyle name="Comma 2 4 7 3 2 6" xfId="14278"/>
    <cellStyle name="Comma 2 4 7 3 3" xfId="14279"/>
    <cellStyle name="Comma 2 4 7 3 3 2" xfId="14280"/>
    <cellStyle name="Comma 2 4 7 3 3 2 2" xfId="14281"/>
    <cellStyle name="Comma 2 4 7 3 3 3" xfId="14282"/>
    <cellStyle name="Comma 2 4 7 3 3 4" xfId="14283"/>
    <cellStyle name="Comma 2 4 7 3 3 5" xfId="14284"/>
    <cellStyle name="Comma 2 4 7 3 4" xfId="14285"/>
    <cellStyle name="Comma 2 4 7 3 4 2" xfId="14286"/>
    <cellStyle name="Comma 2 4 7 3 4 3" xfId="14287"/>
    <cellStyle name="Comma 2 4 7 3 4 4" xfId="14288"/>
    <cellStyle name="Comma 2 4 7 3 5" xfId="14289"/>
    <cellStyle name="Comma 2 4 7 3 5 2" xfId="14290"/>
    <cellStyle name="Comma 2 4 7 3 6" xfId="14291"/>
    <cellStyle name="Comma 2 4 7 3 7" xfId="14292"/>
    <cellStyle name="Comma 2 4 7 3 8" xfId="14293"/>
    <cellStyle name="Comma 2 4 7 3 9" xfId="14294"/>
    <cellStyle name="Comma 2 4 7 4" xfId="14295"/>
    <cellStyle name="Comma 2 4 7 4 2" xfId="14296"/>
    <cellStyle name="Comma 2 4 7 4 2 2" xfId="14297"/>
    <cellStyle name="Comma 2 4 7 4 2 3" xfId="14298"/>
    <cellStyle name="Comma 2 4 7 4 3" xfId="14299"/>
    <cellStyle name="Comma 2 4 7 4 4" xfId="14300"/>
    <cellStyle name="Comma 2 4 7 4 5" xfId="14301"/>
    <cellStyle name="Comma 2 4 7 4 6" xfId="14302"/>
    <cellStyle name="Comma 2 4 7 5" xfId="14303"/>
    <cellStyle name="Comma 2 4 7 5 2" xfId="14304"/>
    <cellStyle name="Comma 2 4 7 5 2 2" xfId="14305"/>
    <cellStyle name="Comma 2 4 7 5 3" xfId="14306"/>
    <cellStyle name="Comma 2 4 7 5 4" xfId="14307"/>
    <cellStyle name="Comma 2 4 7 5 5" xfId="14308"/>
    <cellStyle name="Comma 2 4 7 6" xfId="14309"/>
    <cellStyle name="Comma 2 4 7 6 2" xfId="14310"/>
    <cellStyle name="Comma 2 4 7 6 3" xfId="14311"/>
    <cellStyle name="Comma 2 4 7 6 4" xfId="14312"/>
    <cellStyle name="Comma 2 4 7 7" xfId="14313"/>
    <cellStyle name="Comma 2 4 7 7 2" xfId="14314"/>
    <cellStyle name="Comma 2 4 7 8" xfId="14315"/>
    <cellStyle name="Comma 2 4 7 9" xfId="14316"/>
    <cellStyle name="Comma 2 4 8" xfId="14317"/>
    <cellStyle name="Comma 2 4 8 10" xfId="14318"/>
    <cellStyle name="Comma 2 4 8 11" xfId="14319"/>
    <cellStyle name="Comma 2 4 8 2" xfId="14320"/>
    <cellStyle name="Comma 2 4 8 2 2" xfId="14321"/>
    <cellStyle name="Comma 2 4 8 2 2 2" xfId="14322"/>
    <cellStyle name="Comma 2 4 8 2 2 2 2" xfId="14323"/>
    <cellStyle name="Comma 2 4 8 2 2 2 3" xfId="14324"/>
    <cellStyle name="Comma 2 4 8 2 2 3" xfId="14325"/>
    <cellStyle name="Comma 2 4 8 2 2 4" xfId="14326"/>
    <cellStyle name="Comma 2 4 8 2 2 5" xfId="14327"/>
    <cellStyle name="Comma 2 4 8 2 2 6" xfId="14328"/>
    <cellStyle name="Comma 2 4 8 2 3" xfId="14329"/>
    <cellStyle name="Comma 2 4 8 2 3 2" xfId="14330"/>
    <cellStyle name="Comma 2 4 8 2 3 2 2" xfId="14331"/>
    <cellStyle name="Comma 2 4 8 2 3 3" xfId="14332"/>
    <cellStyle name="Comma 2 4 8 2 3 4" xfId="14333"/>
    <cellStyle name="Comma 2 4 8 2 3 5" xfId="14334"/>
    <cellStyle name="Comma 2 4 8 2 4" xfId="14335"/>
    <cellStyle name="Comma 2 4 8 2 4 2" xfId="14336"/>
    <cellStyle name="Comma 2 4 8 2 4 3" xfId="14337"/>
    <cellStyle name="Comma 2 4 8 2 4 4" xfId="14338"/>
    <cellStyle name="Comma 2 4 8 2 5" xfId="14339"/>
    <cellStyle name="Comma 2 4 8 2 5 2" xfId="14340"/>
    <cellStyle name="Comma 2 4 8 2 6" xfId="14341"/>
    <cellStyle name="Comma 2 4 8 2 7" xfId="14342"/>
    <cellStyle name="Comma 2 4 8 2 8" xfId="14343"/>
    <cellStyle name="Comma 2 4 8 2 9" xfId="14344"/>
    <cellStyle name="Comma 2 4 8 3" xfId="14345"/>
    <cellStyle name="Comma 2 4 8 3 2" xfId="14346"/>
    <cellStyle name="Comma 2 4 8 3 2 2" xfId="14347"/>
    <cellStyle name="Comma 2 4 8 3 2 2 2" xfId="14348"/>
    <cellStyle name="Comma 2 4 8 3 2 2 3" xfId="14349"/>
    <cellStyle name="Comma 2 4 8 3 2 3" xfId="14350"/>
    <cellStyle name="Comma 2 4 8 3 2 4" xfId="14351"/>
    <cellStyle name="Comma 2 4 8 3 2 5" xfId="14352"/>
    <cellStyle name="Comma 2 4 8 3 2 6" xfId="14353"/>
    <cellStyle name="Comma 2 4 8 3 3" xfId="14354"/>
    <cellStyle name="Comma 2 4 8 3 3 2" xfId="14355"/>
    <cellStyle name="Comma 2 4 8 3 3 2 2" xfId="14356"/>
    <cellStyle name="Comma 2 4 8 3 3 3" xfId="14357"/>
    <cellStyle name="Comma 2 4 8 3 3 4" xfId="14358"/>
    <cellStyle name="Comma 2 4 8 3 3 5" xfId="14359"/>
    <cellStyle name="Comma 2 4 8 3 4" xfId="14360"/>
    <cellStyle name="Comma 2 4 8 3 4 2" xfId="14361"/>
    <cellStyle name="Comma 2 4 8 3 4 3" xfId="14362"/>
    <cellStyle name="Comma 2 4 8 3 4 4" xfId="14363"/>
    <cellStyle name="Comma 2 4 8 3 5" xfId="14364"/>
    <cellStyle name="Comma 2 4 8 3 5 2" xfId="14365"/>
    <cellStyle name="Comma 2 4 8 3 6" xfId="14366"/>
    <cellStyle name="Comma 2 4 8 3 7" xfId="14367"/>
    <cellStyle name="Comma 2 4 8 3 8" xfId="14368"/>
    <cellStyle name="Comma 2 4 8 3 9" xfId="14369"/>
    <cellStyle name="Comma 2 4 8 4" xfId="14370"/>
    <cellStyle name="Comma 2 4 8 4 2" xfId="14371"/>
    <cellStyle name="Comma 2 4 8 4 2 2" xfId="14372"/>
    <cellStyle name="Comma 2 4 8 4 2 3" xfId="14373"/>
    <cellStyle name="Comma 2 4 8 4 3" xfId="14374"/>
    <cellStyle name="Comma 2 4 8 4 4" xfId="14375"/>
    <cellStyle name="Comma 2 4 8 4 5" xfId="14376"/>
    <cellStyle name="Comma 2 4 8 4 6" xfId="14377"/>
    <cellStyle name="Comma 2 4 8 5" xfId="14378"/>
    <cellStyle name="Comma 2 4 8 5 2" xfId="14379"/>
    <cellStyle name="Comma 2 4 8 5 2 2" xfId="14380"/>
    <cellStyle name="Comma 2 4 8 5 3" xfId="14381"/>
    <cellStyle name="Comma 2 4 8 5 4" xfId="14382"/>
    <cellStyle name="Comma 2 4 8 5 5" xfId="14383"/>
    <cellStyle name="Comma 2 4 8 6" xfId="14384"/>
    <cellStyle name="Comma 2 4 8 6 2" xfId="14385"/>
    <cellStyle name="Comma 2 4 8 6 3" xfId="14386"/>
    <cellStyle name="Comma 2 4 8 6 4" xfId="14387"/>
    <cellStyle name="Comma 2 4 8 7" xfId="14388"/>
    <cellStyle name="Comma 2 4 8 7 2" xfId="14389"/>
    <cellStyle name="Comma 2 4 8 8" xfId="14390"/>
    <cellStyle name="Comma 2 4 8 9" xfId="14391"/>
    <cellStyle name="Comma 2 4 9" xfId="14392"/>
    <cellStyle name="Comma 2 4 9 10" xfId="14393"/>
    <cellStyle name="Comma 2 4 9 11" xfId="14394"/>
    <cellStyle name="Comma 2 4 9 2" xfId="14395"/>
    <cellStyle name="Comma 2 4 9 2 2" xfId="14396"/>
    <cellStyle name="Comma 2 4 9 2 2 2" xfId="14397"/>
    <cellStyle name="Comma 2 4 9 2 2 2 2" xfId="14398"/>
    <cellStyle name="Comma 2 4 9 2 2 2 3" xfId="14399"/>
    <cellStyle name="Comma 2 4 9 2 2 3" xfId="14400"/>
    <cellStyle name="Comma 2 4 9 2 2 4" xfId="14401"/>
    <cellStyle name="Comma 2 4 9 2 2 5" xfId="14402"/>
    <cellStyle name="Comma 2 4 9 2 2 6" xfId="14403"/>
    <cellStyle name="Comma 2 4 9 2 3" xfId="14404"/>
    <cellStyle name="Comma 2 4 9 2 3 2" xfId="14405"/>
    <cellStyle name="Comma 2 4 9 2 3 2 2" xfId="14406"/>
    <cellStyle name="Comma 2 4 9 2 3 3" xfId="14407"/>
    <cellStyle name="Comma 2 4 9 2 3 4" xfId="14408"/>
    <cellStyle name="Comma 2 4 9 2 3 5" xfId="14409"/>
    <cellStyle name="Comma 2 4 9 2 4" xfId="14410"/>
    <cellStyle name="Comma 2 4 9 2 4 2" xfId="14411"/>
    <cellStyle name="Comma 2 4 9 2 4 3" xfId="14412"/>
    <cellStyle name="Comma 2 4 9 2 4 4" xfId="14413"/>
    <cellStyle name="Comma 2 4 9 2 5" xfId="14414"/>
    <cellStyle name="Comma 2 4 9 2 5 2" xfId="14415"/>
    <cellStyle name="Comma 2 4 9 2 6" xfId="14416"/>
    <cellStyle name="Comma 2 4 9 2 7" xfId="14417"/>
    <cellStyle name="Comma 2 4 9 2 8" xfId="14418"/>
    <cellStyle name="Comma 2 4 9 2 9" xfId="14419"/>
    <cellStyle name="Comma 2 4 9 3" xfId="14420"/>
    <cellStyle name="Comma 2 4 9 3 2" xfId="14421"/>
    <cellStyle name="Comma 2 4 9 3 2 2" xfId="14422"/>
    <cellStyle name="Comma 2 4 9 3 2 2 2" xfId="14423"/>
    <cellStyle name="Comma 2 4 9 3 2 2 3" xfId="14424"/>
    <cellStyle name="Comma 2 4 9 3 2 3" xfId="14425"/>
    <cellStyle name="Comma 2 4 9 3 2 4" xfId="14426"/>
    <cellStyle name="Comma 2 4 9 3 2 5" xfId="14427"/>
    <cellStyle name="Comma 2 4 9 3 2 6" xfId="14428"/>
    <cellStyle name="Comma 2 4 9 3 3" xfId="14429"/>
    <cellStyle name="Comma 2 4 9 3 3 2" xfId="14430"/>
    <cellStyle name="Comma 2 4 9 3 3 2 2" xfId="14431"/>
    <cellStyle name="Comma 2 4 9 3 3 3" xfId="14432"/>
    <cellStyle name="Comma 2 4 9 3 3 4" xfId="14433"/>
    <cellStyle name="Comma 2 4 9 3 3 5" xfId="14434"/>
    <cellStyle name="Comma 2 4 9 3 4" xfId="14435"/>
    <cellStyle name="Comma 2 4 9 3 4 2" xfId="14436"/>
    <cellStyle name="Comma 2 4 9 3 4 3" xfId="14437"/>
    <cellStyle name="Comma 2 4 9 3 4 4" xfId="14438"/>
    <cellStyle name="Comma 2 4 9 3 5" xfId="14439"/>
    <cellStyle name="Comma 2 4 9 3 5 2" xfId="14440"/>
    <cellStyle name="Comma 2 4 9 3 6" xfId="14441"/>
    <cellStyle name="Comma 2 4 9 3 7" xfId="14442"/>
    <cellStyle name="Comma 2 4 9 3 8" xfId="14443"/>
    <cellStyle name="Comma 2 4 9 3 9" xfId="14444"/>
    <cellStyle name="Comma 2 4 9 4" xfId="14445"/>
    <cellStyle name="Comma 2 4 9 4 2" xfId="14446"/>
    <cellStyle name="Comma 2 4 9 4 2 2" xfId="14447"/>
    <cellStyle name="Comma 2 4 9 4 2 3" xfId="14448"/>
    <cellStyle name="Comma 2 4 9 4 3" xfId="14449"/>
    <cellStyle name="Comma 2 4 9 4 4" xfId="14450"/>
    <cellStyle name="Comma 2 4 9 4 5" xfId="14451"/>
    <cellStyle name="Comma 2 4 9 4 6" xfId="14452"/>
    <cellStyle name="Comma 2 4 9 5" xfId="14453"/>
    <cellStyle name="Comma 2 4 9 5 2" xfId="14454"/>
    <cellStyle name="Comma 2 4 9 5 2 2" xfId="14455"/>
    <cellStyle name="Comma 2 4 9 5 3" xfId="14456"/>
    <cellStyle name="Comma 2 4 9 5 4" xfId="14457"/>
    <cellStyle name="Comma 2 4 9 5 5" xfId="14458"/>
    <cellStyle name="Comma 2 4 9 6" xfId="14459"/>
    <cellStyle name="Comma 2 4 9 6 2" xfId="14460"/>
    <cellStyle name="Comma 2 4 9 6 3" xfId="14461"/>
    <cellStyle name="Comma 2 4 9 6 4" xfId="14462"/>
    <cellStyle name="Comma 2 4 9 7" xfId="14463"/>
    <cellStyle name="Comma 2 4 9 7 2" xfId="14464"/>
    <cellStyle name="Comma 2 4 9 8" xfId="14465"/>
    <cellStyle name="Comma 2 4 9 9" xfId="14466"/>
    <cellStyle name="Comma 2 40" xfId="14467"/>
    <cellStyle name="Comma 2 40 10" xfId="14468"/>
    <cellStyle name="Comma 2 40 2" xfId="14469"/>
    <cellStyle name="Comma 2 40 2 2" xfId="14470"/>
    <cellStyle name="Comma 2 40 2 2 2" xfId="14471"/>
    <cellStyle name="Comma 2 40 2 3" xfId="14472"/>
    <cellStyle name="Comma 2 40 2 4" xfId="14473"/>
    <cellStyle name="Comma 2 40 3" xfId="14474"/>
    <cellStyle name="Comma 2 40 3 2" xfId="14475"/>
    <cellStyle name="Comma 2 40 4" xfId="14476"/>
    <cellStyle name="Comma 2 40 4 2" xfId="14477"/>
    <cellStyle name="Comma 2 40 5" xfId="14478"/>
    <cellStyle name="Comma 2 40 6" xfId="14479"/>
    <cellStyle name="Comma 2 40 7" xfId="14480"/>
    <cellStyle name="Comma 2 40 8" xfId="14481"/>
    <cellStyle name="Comma 2 40 9" xfId="14482"/>
    <cellStyle name="Comma 2 41" xfId="14483"/>
    <cellStyle name="Comma 2 41 2" xfId="14484"/>
    <cellStyle name="Comma 2 41 2 2" xfId="14485"/>
    <cellStyle name="Comma 2 41 2 3" xfId="14486"/>
    <cellStyle name="Comma 2 41 3" xfId="14487"/>
    <cellStyle name="Comma 2 41 3 2" xfId="14488"/>
    <cellStyle name="Comma 2 41 4" xfId="14489"/>
    <cellStyle name="Comma 2 41 5" xfId="14490"/>
    <cellStyle name="Comma 2 41 6" xfId="14491"/>
    <cellStyle name="Comma 2 41 7" xfId="14492"/>
    <cellStyle name="Comma 2 41 8" xfId="14493"/>
    <cellStyle name="Comma 2 41 9" xfId="14494"/>
    <cellStyle name="Comma 2 42" xfId="14495"/>
    <cellStyle name="Comma 2 42 2" xfId="14496"/>
    <cellStyle name="Comma 2 42 2 2" xfId="14497"/>
    <cellStyle name="Comma 2 42 3" xfId="14498"/>
    <cellStyle name="Comma 2 42 3 2" xfId="14499"/>
    <cellStyle name="Comma 2 42 4" xfId="14500"/>
    <cellStyle name="Comma 2 42 5" xfId="14501"/>
    <cellStyle name="Comma 2 42 6" xfId="14502"/>
    <cellStyle name="Comma 2 42 7" xfId="14503"/>
    <cellStyle name="Comma 2 42 8" xfId="14504"/>
    <cellStyle name="Comma 2 42 9" xfId="14505"/>
    <cellStyle name="Comma 2 43" xfId="14506"/>
    <cellStyle name="Comma 2 43 2" xfId="14507"/>
    <cellStyle name="Comma 2 43 2 2" xfId="14508"/>
    <cellStyle name="Comma 2 43 3" xfId="14509"/>
    <cellStyle name="Comma 2 43 3 2" xfId="14510"/>
    <cellStyle name="Comma 2 43 4" xfId="14511"/>
    <cellStyle name="Comma 2 43 5" xfId="14512"/>
    <cellStyle name="Comma 2 43 6" xfId="14513"/>
    <cellStyle name="Comma 2 43 7" xfId="14514"/>
    <cellStyle name="Comma 2 43 8" xfId="14515"/>
    <cellStyle name="Comma 2 44" xfId="14516"/>
    <cellStyle name="Comma 2 44 2" xfId="14517"/>
    <cellStyle name="Comma 2 44 2 2" xfId="14518"/>
    <cellStyle name="Comma 2 44 3" xfId="14519"/>
    <cellStyle name="Comma 2 44 4" xfId="14520"/>
    <cellStyle name="Comma 2 44 5" xfId="14521"/>
    <cellStyle name="Comma 2 44 6" xfId="14522"/>
    <cellStyle name="Comma 2 44 7" xfId="14523"/>
    <cellStyle name="Comma 2 45" xfId="14524"/>
    <cellStyle name="Comma 2 45 2" xfId="14525"/>
    <cellStyle name="Comma 2 45 2 2" xfId="14526"/>
    <cellStyle name="Comma 2 45 3" xfId="14527"/>
    <cellStyle name="Comma 2 45 4" xfId="14528"/>
    <cellStyle name="Comma 2 45 5" xfId="14529"/>
    <cellStyle name="Comma 2 45 6" xfId="14530"/>
    <cellStyle name="Comma 2 45 7" xfId="14531"/>
    <cellStyle name="Comma 2 46" xfId="14532"/>
    <cellStyle name="Comma 2 46 2" xfId="14533"/>
    <cellStyle name="Comma 2 46 2 2" xfId="14534"/>
    <cellStyle name="Comma 2 46 3" xfId="14535"/>
    <cellStyle name="Comma 2 46 4" xfId="14536"/>
    <cellStyle name="Comma 2 46 5" xfId="14537"/>
    <cellStyle name="Comma 2 46 6" xfId="14538"/>
    <cellStyle name="Comma 2 46 7" xfId="14539"/>
    <cellStyle name="Comma 2 47" xfId="14540"/>
    <cellStyle name="Comma 2 47 2" xfId="14541"/>
    <cellStyle name="Comma 2 47 2 2" xfId="14542"/>
    <cellStyle name="Comma 2 47 3" xfId="14543"/>
    <cellStyle name="Comma 2 47 4" xfId="14544"/>
    <cellStyle name="Comma 2 47 5" xfId="14545"/>
    <cellStyle name="Comma 2 47 6" xfId="14546"/>
    <cellStyle name="Comma 2 47 7" xfId="14547"/>
    <cellStyle name="Comma 2 48" xfId="14548"/>
    <cellStyle name="Comma 2 48 2" xfId="14549"/>
    <cellStyle name="Comma 2 48 2 2" xfId="14550"/>
    <cellStyle name="Comma 2 48 3" xfId="14551"/>
    <cellStyle name="Comma 2 48 4" xfId="14552"/>
    <cellStyle name="Comma 2 48 5" xfId="14553"/>
    <cellStyle name="Comma 2 48 6" xfId="14554"/>
    <cellStyle name="Comma 2 48 7" xfId="14555"/>
    <cellStyle name="Comma 2 49" xfId="14556"/>
    <cellStyle name="Comma 2 49 2" xfId="14557"/>
    <cellStyle name="Comma 2 49 2 2" xfId="14558"/>
    <cellStyle name="Comma 2 49 3" xfId="14559"/>
    <cellStyle name="Comma 2 49 4" xfId="14560"/>
    <cellStyle name="Comma 2 49 5" xfId="14561"/>
    <cellStyle name="Comma 2 49 6" xfId="14562"/>
    <cellStyle name="Comma 2 49 7" xfId="14563"/>
    <cellStyle name="Comma 2 5" xfId="14564"/>
    <cellStyle name="Comma 2 5 10" xfId="14565"/>
    <cellStyle name="Comma 2 5 10 10" xfId="14566"/>
    <cellStyle name="Comma 2 5 10 2" xfId="14567"/>
    <cellStyle name="Comma 2 5 10 2 2" xfId="14568"/>
    <cellStyle name="Comma 2 5 10 2 2 2" xfId="14569"/>
    <cellStyle name="Comma 2 5 10 2 2 3" xfId="14570"/>
    <cellStyle name="Comma 2 5 10 2 3" xfId="14571"/>
    <cellStyle name="Comma 2 5 10 2 4" xfId="14572"/>
    <cellStyle name="Comma 2 5 10 2 5" xfId="14573"/>
    <cellStyle name="Comma 2 5 10 2 6" xfId="14574"/>
    <cellStyle name="Comma 2 5 10 3" xfId="14575"/>
    <cellStyle name="Comma 2 5 10 3 2" xfId="14576"/>
    <cellStyle name="Comma 2 5 10 3 2 2" xfId="14577"/>
    <cellStyle name="Comma 2 5 10 3 2 3" xfId="14578"/>
    <cellStyle name="Comma 2 5 10 3 3" xfId="14579"/>
    <cellStyle name="Comma 2 5 10 3 4" xfId="14580"/>
    <cellStyle name="Comma 2 5 10 3 5" xfId="14581"/>
    <cellStyle name="Comma 2 5 10 3 6" xfId="14582"/>
    <cellStyle name="Comma 2 5 10 4" xfId="14583"/>
    <cellStyle name="Comma 2 5 10 4 2" xfId="14584"/>
    <cellStyle name="Comma 2 5 10 4 2 2" xfId="14585"/>
    <cellStyle name="Comma 2 5 10 4 3" xfId="14586"/>
    <cellStyle name="Comma 2 5 10 4 4" xfId="14587"/>
    <cellStyle name="Comma 2 5 10 4 5" xfId="14588"/>
    <cellStyle name="Comma 2 5 10 5" xfId="14589"/>
    <cellStyle name="Comma 2 5 10 5 2" xfId="14590"/>
    <cellStyle name="Comma 2 5 10 5 3" xfId="14591"/>
    <cellStyle name="Comma 2 5 10 5 4" xfId="14592"/>
    <cellStyle name="Comma 2 5 10 6" xfId="14593"/>
    <cellStyle name="Comma 2 5 10 6 2" xfId="14594"/>
    <cellStyle name="Comma 2 5 10 7" xfId="14595"/>
    <cellStyle name="Comma 2 5 10 8" xfId="14596"/>
    <cellStyle name="Comma 2 5 10 9" xfId="14597"/>
    <cellStyle name="Comma 2 5 11" xfId="14598"/>
    <cellStyle name="Comma 2 5 11 10" xfId="14599"/>
    <cellStyle name="Comma 2 5 11 2" xfId="14600"/>
    <cellStyle name="Comma 2 5 11 2 2" xfId="14601"/>
    <cellStyle name="Comma 2 5 11 2 2 2" xfId="14602"/>
    <cellStyle name="Comma 2 5 11 2 2 3" xfId="14603"/>
    <cellStyle name="Comma 2 5 11 2 3" xfId="14604"/>
    <cellStyle name="Comma 2 5 11 2 4" xfId="14605"/>
    <cellStyle name="Comma 2 5 11 2 5" xfId="14606"/>
    <cellStyle name="Comma 2 5 11 2 6" xfId="14607"/>
    <cellStyle name="Comma 2 5 11 3" xfId="14608"/>
    <cellStyle name="Comma 2 5 11 3 2" xfId="14609"/>
    <cellStyle name="Comma 2 5 11 3 2 2" xfId="14610"/>
    <cellStyle name="Comma 2 5 11 3 2 3" xfId="14611"/>
    <cellStyle name="Comma 2 5 11 3 3" xfId="14612"/>
    <cellStyle name="Comma 2 5 11 3 4" xfId="14613"/>
    <cellStyle name="Comma 2 5 11 3 5" xfId="14614"/>
    <cellStyle name="Comma 2 5 11 3 6" xfId="14615"/>
    <cellStyle name="Comma 2 5 11 4" xfId="14616"/>
    <cellStyle name="Comma 2 5 11 4 2" xfId="14617"/>
    <cellStyle name="Comma 2 5 11 4 2 2" xfId="14618"/>
    <cellStyle name="Comma 2 5 11 4 3" xfId="14619"/>
    <cellStyle name="Comma 2 5 11 4 4" xfId="14620"/>
    <cellStyle name="Comma 2 5 11 4 5" xfId="14621"/>
    <cellStyle name="Comma 2 5 11 5" xfId="14622"/>
    <cellStyle name="Comma 2 5 11 5 2" xfId="14623"/>
    <cellStyle name="Comma 2 5 11 5 3" xfId="14624"/>
    <cellStyle name="Comma 2 5 11 5 4" xfId="14625"/>
    <cellStyle name="Comma 2 5 11 6" xfId="14626"/>
    <cellStyle name="Comma 2 5 11 6 2" xfId="14627"/>
    <cellStyle name="Comma 2 5 11 7" xfId="14628"/>
    <cellStyle name="Comma 2 5 11 8" xfId="14629"/>
    <cellStyle name="Comma 2 5 11 9" xfId="14630"/>
    <cellStyle name="Comma 2 5 12" xfId="14631"/>
    <cellStyle name="Comma 2 5 12 10" xfId="14632"/>
    <cellStyle name="Comma 2 5 12 2" xfId="14633"/>
    <cellStyle name="Comma 2 5 12 2 2" xfId="14634"/>
    <cellStyle name="Comma 2 5 12 2 2 2" xfId="14635"/>
    <cellStyle name="Comma 2 5 12 2 2 3" xfId="14636"/>
    <cellStyle name="Comma 2 5 12 2 3" xfId="14637"/>
    <cellStyle name="Comma 2 5 12 2 4" xfId="14638"/>
    <cellStyle name="Comma 2 5 12 2 5" xfId="14639"/>
    <cellStyle name="Comma 2 5 12 2 6" xfId="14640"/>
    <cellStyle name="Comma 2 5 12 3" xfId="14641"/>
    <cellStyle name="Comma 2 5 12 3 2" xfId="14642"/>
    <cellStyle name="Comma 2 5 12 3 2 2" xfId="14643"/>
    <cellStyle name="Comma 2 5 12 3 2 3" xfId="14644"/>
    <cellStyle name="Comma 2 5 12 3 3" xfId="14645"/>
    <cellStyle name="Comma 2 5 12 3 4" xfId="14646"/>
    <cellStyle name="Comma 2 5 12 3 5" xfId="14647"/>
    <cellStyle name="Comma 2 5 12 3 6" xfId="14648"/>
    <cellStyle name="Comma 2 5 12 4" xfId="14649"/>
    <cellStyle name="Comma 2 5 12 4 2" xfId="14650"/>
    <cellStyle name="Comma 2 5 12 4 2 2" xfId="14651"/>
    <cellStyle name="Comma 2 5 12 4 3" xfId="14652"/>
    <cellStyle name="Comma 2 5 12 4 4" xfId="14653"/>
    <cellStyle name="Comma 2 5 12 4 5" xfId="14654"/>
    <cellStyle name="Comma 2 5 12 5" xfId="14655"/>
    <cellStyle name="Comma 2 5 12 5 2" xfId="14656"/>
    <cellStyle name="Comma 2 5 12 5 3" xfId="14657"/>
    <cellStyle name="Comma 2 5 12 5 4" xfId="14658"/>
    <cellStyle name="Comma 2 5 12 6" xfId="14659"/>
    <cellStyle name="Comma 2 5 12 6 2" xfId="14660"/>
    <cellStyle name="Comma 2 5 12 7" xfId="14661"/>
    <cellStyle name="Comma 2 5 12 8" xfId="14662"/>
    <cellStyle name="Comma 2 5 12 9" xfId="14663"/>
    <cellStyle name="Comma 2 5 13" xfId="14664"/>
    <cellStyle name="Comma 2 5 13 2" xfId="14665"/>
    <cellStyle name="Comma 2 5 13 2 2" xfId="14666"/>
    <cellStyle name="Comma 2 5 13 2 2 2" xfId="14667"/>
    <cellStyle name="Comma 2 5 13 2 2 3" xfId="14668"/>
    <cellStyle name="Comma 2 5 13 2 3" xfId="14669"/>
    <cellStyle name="Comma 2 5 13 2 4" xfId="14670"/>
    <cellStyle name="Comma 2 5 13 2 5" xfId="14671"/>
    <cellStyle name="Comma 2 5 13 2 6" xfId="14672"/>
    <cellStyle name="Comma 2 5 13 3" xfId="14673"/>
    <cellStyle name="Comma 2 5 13 3 2" xfId="14674"/>
    <cellStyle name="Comma 2 5 13 3 2 2" xfId="14675"/>
    <cellStyle name="Comma 2 5 13 3 3" xfId="14676"/>
    <cellStyle name="Comma 2 5 13 3 4" xfId="14677"/>
    <cellStyle name="Comma 2 5 13 3 5" xfId="14678"/>
    <cellStyle name="Comma 2 5 13 4" xfId="14679"/>
    <cellStyle name="Comma 2 5 13 4 2" xfId="14680"/>
    <cellStyle name="Comma 2 5 13 4 3" xfId="14681"/>
    <cellStyle name="Comma 2 5 13 4 4" xfId="14682"/>
    <cellStyle name="Comma 2 5 13 5" xfId="14683"/>
    <cellStyle name="Comma 2 5 13 5 2" xfId="14684"/>
    <cellStyle name="Comma 2 5 13 6" xfId="14685"/>
    <cellStyle name="Comma 2 5 13 7" xfId="14686"/>
    <cellStyle name="Comma 2 5 13 8" xfId="14687"/>
    <cellStyle name="Comma 2 5 13 9" xfId="14688"/>
    <cellStyle name="Comma 2 5 14" xfId="14689"/>
    <cellStyle name="Comma 2 5 14 2" xfId="14690"/>
    <cellStyle name="Comma 2 5 14 2 2" xfId="14691"/>
    <cellStyle name="Comma 2 5 14 2 2 2" xfId="14692"/>
    <cellStyle name="Comma 2 5 14 2 2 3" xfId="14693"/>
    <cellStyle name="Comma 2 5 14 2 3" xfId="14694"/>
    <cellStyle name="Comma 2 5 14 2 4" xfId="14695"/>
    <cellStyle name="Comma 2 5 14 2 5" xfId="14696"/>
    <cellStyle name="Comma 2 5 14 2 6" xfId="14697"/>
    <cellStyle name="Comma 2 5 14 3" xfId="14698"/>
    <cellStyle name="Comma 2 5 14 3 2" xfId="14699"/>
    <cellStyle name="Comma 2 5 14 3 2 2" xfId="14700"/>
    <cellStyle name="Comma 2 5 14 3 3" xfId="14701"/>
    <cellStyle name="Comma 2 5 14 3 4" xfId="14702"/>
    <cellStyle name="Comma 2 5 14 3 5" xfId="14703"/>
    <cellStyle name="Comma 2 5 14 4" xfId="14704"/>
    <cellStyle name="Comma 2 5 14 4 2" xfId="14705"/>
    <cellStyle name="Comma 2 5 14 4 3" xfId="14706"/>
    <cellStyle name="Comma 2 5 14 4 4" xfId="14707"/>
    <cellStyle name="Comma 2 5 14 5" xfId="14708"/>
    <cellStyle name="Comma 2 5 14 5 2" xfId="14709"/>
    <cellStyle name="Comma 2 5 14 6" xfId="14710"/>
    <cellStyle name="Comma 2 5 14 7" xfId="14711"/>
    <cellStyle name="Comma 2 5 14 8" xfId="14712"/>
    <cellStyle name="Comma 2 5 14 9" xfId="14713"/>
    <cellStyle name="Comma 2 5 15" xfId="14714"/>
    <cellStyle name="Comma 2 5 15 2" xfId="14715"/>
    <cellStyle name="Comma 2 5 15 2 2" xfId="14716"/>
    <cellStyle name="Comma 2 5 15 2 3" xfId="14717"/>
    <cellStyle name="Comma 2 5 15 3" xfId="14718"/>
    <cellStyle name="Comma 2 5 15 4" xfId="14719"/>
    <cellStyle name="Comma 2 5 15 5" xfId="14720"/>
    <cellStyle name="Comma 2 5 15 6" xfId="14721"/>
    <cellStyle name="Comma 2 5 16" xfId="14722"/>
    <cellStyle name="Comma 2 5 16 2" xfId="14723"/>
    <cellStyle name="Comma 2 5 16 2 2" xfId="14724"/>
    <cellStyle name="Comma 2 5 16 3" xfId="14725"/>
    <cellStyle name="Comma 2 5 16 4" xfId="14726"/>
    <cellStyle name="Comma 2 5 16 5" xfId="14727"/>
    <cellStyle name="Comma 2 5 17" xfId="14728"/>
    <cellStyle name="Comma 2 5 17 2" xfId="14729"/>
    <cellStyle name="Comma 2 5 17 2 2" xfId="14730"/>
    <cellStyle name="Comma 2 5 17 3" xfId="14731"/>
    <cellStyle name="Comma 2 5 17 4" xfId="14732"/>
    <cellStyle name="Comma 2 5 17 5" xfId="14733"/>
    <cellStyle name="Comma 2 5 18" xfId="14734"/>
    <cellStyle name="Comma 2 5 18 2" xfId="14735"/>
    <cellStyle name="Comma 2 5 19" xfId="14736"/>
    <cellStyle name="Comma 2 5 2" xfId="14737"/>
    <cellStyle name="Comma 2 5 2 10" xfId="14738"/>
    <cellStyle name="Comma 2 5 2 11" xfId="14739"/>
    <cellStyle name="Comma 2 5 2 2" xfId="14740"/>
    <cellStyle name="Comma 2 5 2 2 2" xfId="14741"/>
    <cellStyle name="Comma 2 5 2 2 2 2" xfId="14742"/>
    <cellStyle name="Comma 2 5 2 2 2 2 2" xfId="14743"/>
    <cellStyle name="Comma 2 5 2 2 2 2 3" xfId="14744"/>
    <cellStyle name="Comma 2 5 2 2 2 3" xfId="14745"/>
    <cellStyle name="Comma 2 5 2 2 2 4" xfId="14746"/>
    <cellStyle name="Comma 2 5 2 2 2 5" xfId="14747"/>
    <cellStyle name="Comma 2 5 2 2 2 6" xfId="14748"/>
    <cellStyle name="Comma 2 5 2 2 3" xfId="14749"/>
    <cellStyle name="Comma 2 5 2 2 3 2" xfId="14750"/>
    <cellStyle name="Comma 2 5 2 2 3 2 2" xfId="14751"/>
    <cellStyle name="Comma 2 5 2 2 3 3" xfId="14752"/>
    <cellStyle name="Comma 2 5 2 2 3 4" xfId="14753"/>
    <cellStyle name="Comma 2 5 2 2 3 5" xfId="14754"/>
    <cellStyle name="Comma 2 5 2 2 4" xfId="14755"/>
    <cellStyle name="Comma 2 5 2 2 4 2" xfId="14756"/>
    <cellStyle name="Comma 2 5 2 2 4 3" xfId="14757"/>
    <cellStyle name="Comma 2 5 2 2 4 4" xfId="14758"/>
    <cellStyle name="Comma 2 5 2 2 5" xfId="14759"/>
    <cellStyle name="Comma 2 5 2 2 5 2" xfId="14760"/>
    <cellStyle name="Comma 2 5 2 2 6" xfId="14761"/>
    <cellStyle name="Comma 2 5 2 2 7" xfId="14762"/>
    <cellStyle name="Comma 2 5 2 2 8" xfId="14763"/>
    <cellStyle name="Comma 2 5 2 2 9" xfId="14764"/>
    <cellStyle name="Comma 2 5 2 3" xfId="14765"/>
    <cellStyle name="Comma 2 5 2 3 2" xfId="14766"/>
    <cellStyle name="Comma 2 5 2 3 2 2" xfId="14767"/>
    <cellStyle name="Comma 2 5 2 3 2 2 2" xfId="14768"/>
    <cellStyle name="Comma 2 5 2 3 2 2 3" xfId="14769"/>
    <cellStyle name="Comma 2 5 2 3 2 3" xfId="14770"/>
    <cellStyle name="Comma 2 5 2 3 2 4" xfId="14771"/>
    <cellStyle name="Comma 2 5 2 3 2 5" xfId="14772"/>
    <cellStyle name="Comma 2 5 2 3 2 6" xfId="14773"/>
    <cellStyle name="Comma 2 5 2 3 3" xfId="14774"/>
    <cellStyle name="Comma 2 5 2 3 3 2" xfId="14775"/>
    <cellStyle name="Comma 2 5 2 3 3 2 2" xfId="14776"/>
    <cellStyle name="Comma 2 5 2 3 3 3" xfId="14777"/>
    <cellStyle name="Comma 2 5 2 3 3 4" xfId="14778"/>
    <cellStyle name="Comma 2 5 2 3 3 5" xfId="14779"/>
    <cellStyle name="Comma 2 5 2 3 4" xfId="14780"/>
    <cellStyle name="Comma 2 5 2 3 4 2" xfId="14781"/>
    <cellStyle name="Comma 2 5 2 3 4 3" xfId="14782"/>
    <cellStyle name="Comma 2 5 2 3 4 4" xfId="14783"/>
    <cellStyle name="Comma 2 5 2 3 5" xfId="14784"/>
    <cellStyle name="Comma 2 5 2 3 5 2" xfId="14785"/>
    <cellStyle name="Comma 2 5 2 3 6" xfId="14786"/>
    <cellStyle name="Comma 2 5 2 3 7" xfId="14787"/>
    <cellStyle name="Comma 2 5 2 3 8" xfId="14788"/>
    <cellStyle name="Comma 2 5 2 3 9" xfId="14789"/>
    <cellStyle name="Comma 2 5 2 4" xfId="14790"/>
    <cellStyle name="Comma 2 5 2 4 2" xfId="14791"/>
    <cellStyle name="Comma 2 5 2 4 2 2" xfId="14792"/>
    <cellStyle name="Comma 2 5 2 4 2 3" xfId="14793"/>
    <cellStyle name="Comma 2 5 2 4 3" xfId="14794"/>
    <cellStyle name="Comma 2 5 2 4 4" xfId="14795"/>
    <cellStyle name="Comma 2 5 2 4 5" xfId="14796"/>
    <cellStyle name="Comma 2 5 2 4 6" xfId="14797"/>
    <cellStyle name="Comma 2 5 2 5" xfId="14798"/>
    <cellStyle name="Comma 2 5 2 5 2" xfId="14799"/>
    <cellStyle name="Comma 2 5 2 5 2 2" xfId="14800"/>
    <cellStyle name="Comma 2 5 2 5 3" xfId="14801"/>
    <cellStyle name="Comma 2 5 2 5 4" xfId="14802"/>
    <cellStyle name="Comma 2 5 2 5 5" xfId="14803"/>
    <cellStyle name="Comma 2 5 2 6" xfId="14804"/>
    <cellStyle name="Comma 2 5 2 6 2" xfId="14805"/>
    <cellStyle name="Comma 2 5 2 6 3" xfId="14806"/>
    <cellStyle name="Comma 2 5 2 6 4" xfId="14807"/>
    <cellStyle name="Comma 2 5 2 7" xfId="14808"/>
    <cellStyle name="Comma 2 5 2 7 2" xfId="14809"/>
    <cellStyle name="Comma 2 5 2 8" xfId="14810"/>
    <cellStyle name="Comma 2 5 2 9" xfId="14811"/>
    <cellStyle name="Comma 2 5 20" xfId="14812"/>
    <cellStyle name="Comma 2 5 21" xfId="14813"/>
    <cellStyle name="Comma 2 5 22" xfId="14814"/>
    <cellStyle name="Comma 2 5 3" xfId="14815"/>
    <cellStyle name="Comma 2 5 3 10" xfId="14816"/>
    <cellStyle name="Comma 2 5 3 11" xfId="14817"/>
    <cellStyle name="Comma 2 5 3 2" xfId="14818"/>
    <cellStyle name="Comma 2 5 3 2 2" xfId="14819"/>
    <cellStyle name="Comma 2 5 3 2 2 2" xfId="14820"/>
    <cellStyle name="Comma 2 5 3 2 2 2 2" xfId="14821"/>
    <cellStyle name="Comma 2 5 3 2 2 2 3" xfId="14822"/>
    <cellStyle name="Comma 2 5 3 2 2 3" xfId="14823"/>
    <cellStyle name="Comma 2 5 3 2 2 4" xfId="14824"/>
    <cellStyle name="Comma 2 5 3 2 2 5" xfId="14825"/>
    <cellStyle name="Comma 2 5 3 2 2 6" xfId="14826"/>
    <cellStyle name="Comma 2 5 3 2 3" xfId="14827"/>
    <cellStyle name="Comma 2 5 3 2 3 2" xfId="14828"/>
    <cellStyle name="Comma 2 5 3 2 3 2 2" xfId="14829"/>
    <cellStyle name="Comma 2 5 3 2 3 3" xfId="14830"/>
    <cellStyle name="Comma 2 5 3 2 3 4" xfId="14831"/>
    <cellStyle name="Comma 2 5 3 2 3 5" xfId="14832"/>
    <cellStyle name="Comma 2 5 3 2 4" xfId="14833"/>
    <cellStyle name="Comma 2 5 3 2 4 2" xfId="14834"/>
    <cellStyle name="Comma 2 5 3 2 4 3" xfId="14835"/>
    <cellStyle name="Comma 2 5 3 2 4 4" xfId="14836"/>
    <cellStyle name="Comma 2 5 3 2 5" xfId="14837"/>
    <cellStyle name="Comma 2 5 3 2 5 2" xfId="14838"/>
    <cellStyle name="Comma 2 5 3 2 6" xfId="14839"/>
    <cellStyle name="Comma 2 5 3 2 7" xfId="14840"/>
    <cellStyle name="Comma 2 5 3 2 8" xfId="14841"/>
    <cellStyle name="Comma 2 5 3 2 9" xfId="14842"/>
    <cellStyle name="Comma 2 5 3 3" xfId="14843"/>
    <cellStyle name="Comma 2 5 3 3 2" xfId="14844"/>
    <cellStyle name="Comma 2 5 3 3 2 2" xfId="14845"/>
    <cellStyle name="Comma 2 5 3 3 2 2 2" xfId="14846"/>
    <cellStyle name="Comma 2 5 3 3 2 2 3" xfId="14847"/>
    <cellStyle name="Comma 2 5 3 3 2 3" xfId="14848"/>
    <cellStyle name="Comma 2 5 3 3 2 4" xfId="14849"/>
    <cellStyle name="Comma 2 5 3 3 2 5" xfId="14850"/>
    <cellStyle name="Comma 2 5 3 3 2 6" xfId="14851"/>
    <cellStyle name="Comma 2 5 3 3 3" xfId="14852"/>
    <cellStyle name="Comma 2 5 3 3 3 2" xfId="14853"/>
    <cellStyle name="Comma 2 5 3 3 3 2 2" xfId="14854"/>
    <cellStyle name="Comma 2 5 3 3 3 3" xfId="14855"/>
    <cellStyle name="Comma 2 5 3 3 3 4" xfId="14856"/>
    <cellStyle name="Comma 2 5 3 3 3 5" xfId="14857"/>
    <cellStyle name="Comma 2 5 3 3 4" xfId="14858"/>
    <cellStyle name="Comma 2 5 3 3 4 2" xfId="14859"/>
    <cellStyle name="Comma 2 5 3 3 4 3" xfId="14860"/>
    <cellStyle name="Comma 2 5 3 3 4 4" xfId="14861"/>
    <cellStyle name="Comma 2 5 3 3 5" xfId="14862"/>
    <cellStyle name="Comma 2 5 3 3 5 2" xfId="14863"/>
    <cellStyle name="Comma 2 5 3 3 6" xfId="14864"/>
    <cellStyle name="Comma 2 5 3 3 7" xfId="14865"/>
    <cellStyle name="Comma 2 5 3 3 8" xfId="14866"/>
    <cellStyle name="Comma 2 5 3 3 9" xfId="14867"/>
    <cellStyle name="Comma 2 5 3 4" xfId="14868"/>
    <cellStyle name="Comma 2 5 3 4 2" xfId="14869"/>
    <cellStyle name="Comma 2 5 3 4 2 2" xfId="14870"/>
    <cellStyle name="Comma 2 5 3 4 2 3" xfId="14871"/>
    <cellStyle name="Comma 2 5 3 4 3" xfId="14872"/>
    <cellStyle name="Comma 2 5 3 4 4" xfId="14873"/>
    <cellStyle name="Comma 2 5 3 4 5" xfId="14874"/>
    <cellStyle name="Comma 2 5 3 4 6" xfId="14875"/>
    <cellStyle name="Comma 2 5 3 5" xfId="14876"/>
    <cellStyle name="Comma 2 5 3 5 2" xfId="14877"/>
    <cellStyle name="Comma 2 5 3 5 2 2" xfId="14878"/>
    <cellStyle name="Comma 2 5 3 5 3" xfId="14879"/>
    <cellStyle name="Comma 2 5 3 5 4" xfId="14880"/>
    <cellStyle name="Comma 2 5 3 5 5" xfId="14881"/>
    <cellStyle name="Comma 2 5 3 6" xfId="14882"/>
    <cellStyle name="Comma 2 5 3 6 2" xfId="14883"/>
    <cellStyle name="Comma 2 5 3 6 3" xfId="14884"/>
    <cellStyle name="Comma 2 5 3 6 4" xfId="14885"/>
    <cellStyle name="Comma 2 5 3 7" xfId="14886"/>
    <cellStyle name="Comma 2 5 3 7 2" xfId="14887"/>
    <cellStyle name="Comma 2 5 3 8" xfId="14888"/>
    <cellStyle name="Comma 2 5 3 9" xfId="14889"/>
    <cellStyle name="Comma 2 5 4" xfId="14890"/>
    <cellStyle name="Comma 2 5 4 10" xfId="14891"/>
    <cellStyle name="Comma 2 5 4 11" xfId="14892"/>
    <cellStyle name="Comma 2 5 4 2" xfId="14893"/>
    <cellStyle name="Comma 2 5 4 2 2" xfId="14894"/>
    <cellStyle name="Comma 2 5 4 2 2 2" xfId="14895"/>
    <cellStyle name="Comma 2 5 4 2 2 2 2" xfId="14896"/>
    <cellStyle name="Comma 2 5 4 2 2 2 3" xfId="14897"/>
    <cellStyle name="Comma 2 5 4 2 2 3" xfId="14898"/>
    <cellStyle name="Comma 2 5 4 2 2 4" xfId="14899"/>
    <cellStyle name="Comma 2 5 4 2 2 5" xfId="14900"/>
    <cellStyle name="Comma 2 5 4 2 2 6" xfId="14901"/>
    <cellStyle name="Comma 2 5 4 2 3" xfId="14902"/>
    <cellStyle name="Comma 2 5 4 2 3 2" xfId="14903"/>
    <cellStyle name="Comma 2 5 4 2 3 2 2" xfId="14904"/>
    <cellStyle name="Comma 2 5 4 2 3 3" xfId="14905"/>
    <cellStyle name="Comma 2 5 4 2 3 4" xfId="14906"/>
    <cellStyle name="Comma 2 5 4 2 3 5" xfId="14907"/>
    <cellStyle name="Comma 2 5 4 2 4" xfId="14908"/>
    <cellStyle name="Comma 2 5 4 2 4 2" xfId="14909"/>
    <cellStyle name="Comma 2 5 4 2 4 3" xfId="14910"/>
    <cellStyle name="Comma 2 5 4 2 4 4" xfId="14911"/>
    <cellStyle name="Comma 2 5 4 2 5" xfId="14912"/>
    <cellStyle name="Comma 2 5 4 2 5 2" xfId="14913"/>
    <cellStyle name="Comma 2 5 4 2 6" xfId="14914"/>
    <cellStyle name="Comma 2 5 4 2 7" xfId="14915"/>
    <cellStyle name="Comma 2 5 4 2 8" xfId="14916"/>
    <cellStyle name="Comma 2 5 4 2 9" xfId="14917"/>
    <cellStyle name="Comma 2 5 4 3" xfId="14918"/>
    <cellStyle name="Comma 2 5 4 3 2" xfId="14919"/>
    <cellStyle name="Comma 2 5 4 3 2 2" xfId="14920"/>
    <cellStyle name="Comma 2 5 4 3 2 2 2" xfId="14921"/>
    <cellStyle name="Comma 2 5 4 3 2 2 3" xfId="14922"/>
    <cellStyle name="Comma 2 5 4 3 2 3" xfId="14923"/>
    <cellStyle name="Comma 2 5 4 3 2 4" xfId="14924"/>
    <cellStyle name="Comma 2 5 4 3 2 5" xfId="14925"/>
    <cellStyle name="Comma 2 5 4 3 2 6" xfId="14926"/>
    <cellStyle name="Comma 2 5 4 3 3" xfId="14927"/>
    <cellStyle name="Comma 2 5 4 3 3 2" xfId="14928"/>
    <cellStyle name="Comma 2 5 4 3 3 2 2" xfId="14929"/>
    <cellStyle name="Comma 2 5 4 3 3 3" xfId="14930"/>
    <cellStyle name="Comma 2 5 4 3 3 4" xfId="14931"/>
    <cellStyle name="Comma 2 5 4 3 3 5" xfId="14932"/>
    <cellStyle name="Comma 2 5 4 3 4" xfId="14933"/>
    <cellStyle name="Comma 2 5 4 3 4 2" xfId="14934"/>
    <cellStyle name="Comma 2 5 4 3 4 3" xfId="14935"/>
    <cellStyle name="Comma 2 5 4 3 4 4" xfId="14936"/>
    <cellStyle name="Comma 2 5 4 3 5" xfId="14937"/>
    <cellStyle name="Comma 2 5 4 3 5 2" xfId="14938"/>
    <cellStyle name="Comma 2 5 4 3 6" xfId="14939"/>
    <cellStyle name="Comma 2 5 4 3 7" xfId="14940"/>
    <cellStyle name="Comma 2 5 4 3 8" xfId="14941"/>
    <cellStyle name="Comma 2 5 4 3 9" xfId="14942"/>
    <cellStyle name="Comma 2 5 4 4" xfId="14943"/>
    <cellStyle name="Comma 2 5 4 4 2" xfId="14944"/>
    <cellStyle name="Comma 2 5 4 4 2 2" xfId="14945"/>
    <cellStyle name="Comma 2 5 4 4 2 3" xfId="14946"/>
    <cellStyle name="Comma 2 5 4 4 3" xfId="14947"/>
    <cellStyle name="Comma 2 5 4 4 4" xfId="14948"/>
    <cellStyle name="Comma 2 5 4 4 5" xfId="14949"/>
    <cellStyle name="Comma 2 5 4 4 6" xfId="14950"/>
    <cellStyle name="Comma 2 5 4 5" xfId="14951"/>
    <cellStyle name="Comma 2 5 4 5 2" xfId="14952"/>
    <cellStyle name="Comma 2 5 4 5 2 2" xfId="14953"/>
    <cellStyle name="Comma 2 5 4 5 3" xfId="14954"/>
    <cellStyle name="Comma 2 5 4 5 4" xfId="14955"/>
    <cellStyle name="Comma 2 5 4 5 5" xfId="14956"/>
    <cellStyle name="Comma 2 5 4 6" xfId="14957"/>
    <cellStyle name="Comma 2 5 4 6 2" xfId="14958"/>
    <cellStyle name="Comma 2 5 4 6 3" xfId="14959"/>
    <cellStyle name="Comma 2 5 4 6 4" xfId="14960"/>
    <cellStyle name="Comma 2 5 4 7" xfId="14961"/>
    <cellStyle name="Comma 2 5 4 7 2" xfId="14962"/>
    <cellStyle name="Comma 2 5 4 8" xfId="14963"/>
    <cellStyle name="Comma 2 5 4 9" xfId="14964"/>
    <cellStyle name="Comma 2 5 5" xfId="14965"/>
    <cellStyle name="Comma 2 5 5 10" xfId="14966"/>
    <cellStyle name="Comma 2 5 5 11" xfId="14967"/>
    <cellStyle name="Comma 2 5 5 2" xfId="14968"/>
    <cellStyle name="Comma 2 5 5 2 2" xfId="14969"/>
    <cellStyle name="Comma 2 5 5 2 2 2" xfId="14970"/>
    <cellStyle name="Comma 2 5 5 2 2 2 2" xfId="14971"/>
    <cellStyle name="Comma 2 5 5 2 2 2 3" xfId="14972"/>
    <cellStyle name="Comma 2 5 5 2 2 3" xfId="14973"/>
    <cellStyle name="Comma 2 5 5 2 2 4" xfId="14974"/>
    <cellStyle name="Comma 2 5 5 2 2 5" xfId="14975"/>
    <cellStyle name="Comma 2 5 5 2 2 6" xfId="14976"/>
    <cellStyle name="Comma 2 5 5 2 3" xfId="14977"/>
    <cellStyle name="Comma 2 5 5 2 3 2" xfId="14978"/>
    <cellStyle name="Comma 2 5 5 2 3 2 2" xfId="14979"/>
    <cellStyle name="Comma 2 5 5 2 3 3" xfId="14980"/>
    <cellStyle name="Comma 2 5 5 2 3 4" xfId="14981"/>
    <cellStyle name="Comma 2 5 5 2 3 5" xfId="14982"/>
    <cellStyle name="Comma 2 5 5 2 4" xfId="14983"/>
    <cellStyle name="Comma 2 5 5 2 4 2" xfId="14984"/>
    <cellStyle name="Comma 2 5 5 2 4 3" xfId="14985"/>
    <cellStyle name="Comma 2 5 5 2 4 4" xfId="14986"/>
    <cellStyle name="Comma 2 5 5 2 5" xfId="14987"/>
    <cellStyle name="Comma 2 5 5 2 5 2" xfId="14988"/>
    <cellStyle name="Comma 2 5 5 2 6" xfId="14989"/>
    <cellStyle name="Comma 2 5 5 2 7" xfId="14990"/>
    <cellStyle name="Comma 2 5 5 2 8" xfId="14991"/>
    <cellStyle name="Comma 2 5 5 2 9" xfId="14992"/>
    <cellStyle name="Comma 2 5 5 3" xfId="14993"/>
    <cellStyle name="Comma 2 5 5 3 2" xfId="14994"/>
    <cellStyle name="Comma 2 5 5 3 2 2" xfId="14995"/>
    <cellStyle name="Comma 2 5 5 3 2 2 2" xfId="14996"/>
    <cellStyle name="Comma 2 5 5 3 2 2 3" xfId="14997"/>
    <cellStyle name="Comma 2 5 5 3 2 3" xfId="14998"/>
    <cellStyle name="Comma 2 5 5 3 2 4" xfId="14999"/>
    <cellStyle name="Comma 2 5 5 3 2 5" xfId="15000"/>
    <cellStyle name="Comma 2 5 5 3 2 6" xfId="15001"/>
    <cellStyle name="Comma 2 5 5 3 3" xfId="15002"/>
    <cellStyle name="Comma 2 5 5 3 3 2" xfId="15003"/>
    <cellStyle name="Comma 2 5 5 3 3 2 2" xfId="15004"/>
    <cellStyle name="Comma 2 5 5 3 3 3" xfId="15005"/>
    <cellStyle name="Comma 2 5 5 3 3 4" xfId="15006"/>
    <cellStyle name="Comma 2 5 5 3 3 5" xfId="15007"/>
    <cellStyle name="Comma 2 5 5 3 4" xfId="15008"/>
    <cellStyle name="Comma 2 5 5 3 4 2" xfId="15009"/>
    <cellStyle name="Comma 2 5 5 3 4 3" xfId="15010"/>
    <cellStyle name="Comma 2 5 5 3 4 4" xfId="15011"/>
    <cellStyle name="Comma 2 5 5 3 5" xfId="15012"/>
    <cellStyle name="Comma 2 5 5 3 5 2" xfId="15013"/>
    <cellStyle name="Comma 2 5 5 3 6" xfId="15014"/>
    <cellStyle name="Comma 2 5 5 3 7" xfId="15015"/>
    <cellStyle name="Comma 2 5 5 3 8" xfId="15016"/>
    <cellStyle name="Comma 2 5 5 3 9" xfId="15017"/>
    <cellStyle name="Comma 2 5 5 4" xfId="15018"/>
    <cellStyle name="Comma 2 5 5 4 2" xfId="15019"/>
    <cellStyle name="Comma 2 5 5 4 2 2" xfId="15020"/>
    <cellStyle name="Comma 2 5 5 4 2 3" xfId="15021"/>
    <cellStyle name="Comma 2 5 5 4 3" xfId="15022"/>
    <cellStyle name="Comma 2 5 5 4 4" xfId="15023"/>
    <cellStyle name="Comma 2 5 5 4 5" xfId="15024"/>
    <cellStyle name="Comma 2 5 5 4 6" xfId="15025"/>
    <cellStyle name="Comma 2 5 5 5" xfId="15026"/>
    <cellStyle name="Comma 2 5 5 5 2" xfId="15027"/>
    <cellStyle name="Comma 2 5 5 5 2 2" xfId="15028"/>
    <cellStyle name="Comma 2 5 5 5 3" xfId="15029"/>
    <cellStyle name="Comma 2 5 5 5 4" xfId="15030"/>
    <cellStyle name="Comma 2 5 5 5 5" xfId="15031"/>
    <cellStyle name="Comma 2 5 5 6" xfId="15032"/>
    <cellStyle name="Comma 2 5 5 6 2" xfId="15033"/>
    <cellStyle name="Comma 2 5 5 6 3" xfId="15034"/>
    <cellStyle name="Comma 2 5 5 6 4" xfId="15035"/>
    <cellStyle name="Comma 2 5 5 7" xfId="15036"/>
    <cellStyle name="Comma 2 5 5 7 2" xfId="15037"/>
    <cellStyle name="Comma 2 5 5 8" xfId="15038"/>
    <cellStyle name="Comma 2 5 5 9" xfId="15039"/>
    <cellStyle name="Comma 2 5 6" xfId="15040"/>
    <cellStyle name="Comma 2 5 6 10" xfId="15041"/>
    <cellStyle name="Comma 2 5 6 11" xfId="15042"/>
    <cellStyle name="Comma 2 5 6 2" xfId="15043"/>
    <cellStyle name="Comma 2 5 6 2 2" xfId="15044"/>
    <cellStyle name="Comma 2 5 6 2 2 2" xfId="15045"/>
    <cellStyle name="Comma 2 5 6 2 2 2 2" xfId="15046"/>
    <cellStyle name="Comma 2 5 6 2 2 2 3" xfId="15047"/>
    <cellStyle name="Comma 2 5 6 2 2 3" xfId="15048"/>
    <cellStyle name="Comma 2 5 6 2 2 4" xfId="15049"/>
    <cellStyle name="Comma 2 5 6 2 2 5" xfId="15050"/>
    <cellStyle name="Comma 2 5 6 2 2 6" xfId="15051"/>
    <cellStyle name="Comma 2 5 6 2 3" xfId="15052"/>
    <cellStyle name="Comma 2 5 6 2 3 2" xfId="15053"/>
    <cellStyle name="Comma 2 5 6 2 3 2 2" xfId="15054"/>
    <cellStyle name="Comma 2 5 6 2 3 3" xfId="15055"/>
    <cellStyle name="Comma 2 5 6 2 3 4" xfId="15056"/>
    <cellStyle name="Comma 2 5 6 2 3 5" xfId="15057"/>
    <cellStyle name="Comma 2 5 6 2 4" xfId="15058"/>
    <cellStyle name="Comma 2 5 6 2 4 2" xfId="15059"/>
    <cellStyle name="Comma 2 5 6 2 4 3" xfId="15060"/>
    <cellStyle name="Comma 2 5 6 2 4 4" xfId="15061"/>
    <cellStyle name="Comma 2 5 6 2 5" xfId="15062"/>
    <cellStyle name="Comma 2 5 6 2 5 2" xfId="15063"/>
    <cellStyle name="Comma 2 5 6 2 6" xfId="15064"/>
    <cellStyle name="Comma 2 5 6 2 7" xfId="15065"/>
    <cellStyle name="Comma 2 5 6 2 8" xfId="15066"/>
    <cellStyle name="Comma 2 5 6 2 9" xfId="15067"/>
    <cellStyle name="Comma 2 5 6 3" xfId="15068"/>
    <cellStyle name="Comma 2 5 6 3 2" xfId="15069"/>
    <cellStyle name="Comma 2 5 6 3 2 2" xfId="15070"/>
    <cellStyle name="Comma 2 5 6 3 2 2 2" xfId="15071"/>
    <cellStyle name="Comma 2 5 6 3 2 2 3" xfId="15072"/>
    <cellStyle name="Comma 2 5 6 3 2 3" xfId="15073"/>
    <cellStyle name="Comma 2 5 6 3 2 4" xfId="15074"/>
    <cellStyle name="Comma 2 5 6 3 2 5" xfId="15075"/>
    <cellStyle name="Comma 2 5 6 3 2 6" xfId="15076"/>
    <cellStyle name="Comma 2 5 6 3 3" xfId="15077"/>
    <cellStyle name="Comma 2 5 6 3 3 2" xfId="15078"/>
    <cellStyle name="Comma 2 5 6 3 3 2 2" xfId="15079"/>
    <cellStyle name="Comma 2 5 6 3 3 3" xfId="15080"/>
    <cellStyle name="Comma 2 5 6 3 3 4" xfId="15081"/>
    <cellStyle name="Comma 2 5 6 3 3 5" xfId="15082"/>
    <cellStyle name="Comma 2 5 6 3 4" xfId="15083"/>
    <cellStyle name="Comma 2 5 6 3 4 2" xfId="15084"/>
    <cellStyle name="Comma 2 5 6 3 4 3" xfId="15085"/>
    <cellStyle name="Comma 2 5 6 3 4 4" xfId="15086"/>
    <cellStyle name="Comma 2 5 6 3 5" xfId="15087"/>
    <cellStyle name="Comma 2 5 6 3 5 2" xfId="15088"/>
    <cellStyle name="Comma 2 5 6 3 6" xfId="15089"/>
    <cellStyle name="Comma 2 5 6 3 7" xfId="15090"/>
    <cellStyle name="Comma 2 5 6 3 8" xfId="15091"/>
    <cellStyle name="Comma 2 5 6 3 9" xfId="15092"/>
    <cellStyle name="Comma 2 5 6 4" xfId="15093"/>
    <cellStyle name="Comma 2 5 6 4 2" xfId="15094"/>
    <cellStyle name="Comma 2 5 6 4 2 2" xfId="15095"/>
    <cellStyle name="Comma 2 5 6 4 2 3" xfId="15096"/>
    <cellStyle name="Comma 2 5 6 4 3" xfId="15097"/>
    <cellStyle name="Comma 2 5 6 4 4" xfId="15098"/>
    <cellStyle name="Comma 2 5 6 4 5" xfId="15099"/>
    <cellStyle name="Comma 2 5 6 4 6" xfId="15100"/>
    <cellStyle name="Comma 2 5 6 5" xfId="15101"/>
    <cellStyle name="Comma 2 5 6 5 2" xfId="15102"/>
    <cellStyle name="Comma 2 5 6 5 2 2" xfId="15103"/>
    <cellStyle name="Comma 2 5 6 5 3" xfId="15104"/>
    <cellStyle name="Comma 2 5 6 5 4" xfId="15105"/>
    <cellStyle name="Comma 2 5 6 5 5" xfId="15106"/>
    <cellStyle name="Comma 2 5 6 6" xfId="15107"/>
    <cellStyle name="Comma 2 5 6 6 2" xfId="15108"/>
    <cellStyle name="Comma 2 5 6 6 3" xfId="15109"/>
    <cellStyle name="Comma 2 5 6 6 4" xfId="15110"/>
    <cellStyle name="Comma 2 5 6 7" xfId="15111"/>
    <cellStyle name="Comma 2 5 6 7 2" xfId="15112"/>
    <cellStyle name="Comma 2 5 6 8" xfId="15113"/>
    <cellStyle name="Comma 2 5 6 9" xfId="15114"/>
    <cellStyle name="Comma 2 5 7" xfId="15115"/>
    <cellStyle name="Comma 2 5 7 10" xfId="15116"/>
    <cellStyle name="Comma 2 5 7 11" xfId="15117"/>
    <cellStyle name="Comma 2 5 7 2" xfId="15118"/>
    <cellStyle name="Comma 2 5 7 2 2" xfId="15119"/>
    <cellStyle name="Comma 2 5 7 2 2 2" xfId="15120"/>
    <cellStyle name="Comma 2 5 7 2 2 2 2" xfId="15121"/>
    <cellStyle name="Comma 2 5 7 2 2 2 3" xfId="15122"/>
    <cellStyle name="Comma 2 5 7 2 2 3" xfId="15123"/>
    <cellStyle name="Comma 2 5 7 2 2 4" xfId="15124"/>
    <cellStyle name="Comma 2 5 7 2 2 5" xfId="15125"/>
    <cellStyle name="Comma 2 5 7 2 2 6" xfId="15126"/>
    <cellStyle name="Comma 2 5 7 2 3" xfId="15127"/>
    <cellStyle name="Comma 2 5 7 2 3 2" xfId="15128"/>
    <cellStyle name="Comma 2 5 7 2 3 2 2" xfId="15129"/>
    <cellStyle name="Comma 2 5 7 2 3 3" xfId="15130"/>
    <cellStyle name="Comma 2 5 7 2 3 4" xfId="15131"/>
    <cellStyle name="Comma 2 5 7 2 3 5" xfId="15132"/>
    <cellStyle name="Comma 2 5 7 2 4" xfId="15133"/>
    <cellStyle name="Comma 2 5 7 2 4 2" xfId="15134"/>
    <cellStyle name="Comma 2 5 7 2 4 3" xfId="15135"/>
    <cellStyle name="Comma 2 5 7 2 4 4" xfId="15136"/>
    <cellStyle name="Comma 2 5 7 2 5" xfId="15137"/>
    <cellStyle name="Comma 2 5 7 2 5 2" xfId="15138"/>
    <cellStyle name="Comma 2 5 7 2 6" xfId="15139"/>
    <cellStyle name="Comma 2 5 7 2 7" xfId="15140"/>
    <cellStyle name="Comma 2 5 7 2 8" xfId="15141"/>
    <cellStyle name="Comma 2 5 7 2 9" xfId="15142"/>
    <cellStyle name="Comma 2 5 7 3" xfId="15143"/>
    <cellStyle name="Comma 2 5 7 3 2" xfId="15144"/>
    <cellStyle name="Comma 2 5 7 3 2 2" xfId="15145"/>
    <cellStyle name="Comma 2 5 7 3 2 2 2" xfId="15146"/>
    <cellStyle name="Comma 2 5 7 3 2 2 3" xfId="15147"/>
    <cellStyle name="Comma 2 5 7 3 2 3" xfId="15148"/>
    <cellStyle name="Comma 2 5 7 3 2 4" xfId="15149"/>
    <cellStyle name="Comma 2 5 7 3 2 5" xfId="15150"/>
    <cellStyle name="Comma 2 5 7 3 2 6" xfId="15151"/>
    <cellStyle name="Comma 2 5 7 3 3" xfId="15152"/>
    <cellStyle name="Comma 2 5 7 3 3 2" xfId="15153"/>
    <cellStyle name="Comma 2 5 7 3 3 2 2" xfId="15154"/>
    <cellStyle name="Comma 2 5 7 3 3 3" xfId="15155"/>
    <cellStyle name="Comma 2 5 7 3 3 4" xfId="15156"/>
    <cellStyle name="Comma 2 5 7 3 3 5" xfId="15157"/>
    <cellStyle name="Comma 2 5 7 3 4" xfId="15158"/>
    <cellStyle name="Comma 2 5 7 3 4 2" xfId="15159"/>
    <cellStyle name="Comma 2 5 7 3 4 3" xfId="15160"/>
    <cellStyle name="Comma 2 5 7 3 4 4" xfId="15161"/>
    <cellStyle name="Comma 2 5 7 3 5" xfId="15162"/>
    <cellStyle name="Comma 2 5 7 3 5 2" xfId="15163"/>
    <cellStyle name="Comma 2 5 7 3 6" xfId="15164"/>
    <cellStyle name="Comma 2 5 7 3 7" xfId="15165"/>
    <cellStyle name="Comma 2 5 7 3 8" xfId="15166"/>
    <cellStyle name="Comma 2 5 7 3 9" xfId="15167"/>
    <cellStyle name="Comma 2 5 7 4" xfId="15168"/>
    <cellStyle name="Comma 2 5 7 4 2" xfId="15169"/>
    <cellStyle name="Comma 2 5 7 4 2 2" xfId="15170"/>
    <cellStyle name="Comma 2 5 7 4 2 3" xfId="15171"/>
    <cellStyle name="Comma 2 5 7 4 3" xfId="15172"/>
    <cellStyle name="Comma 2 5 7 4 4" xfId="15173"/>
    <cellStyle name="Comma 2 5 7 4 5" xfId="15174"/>
    <cellStyle name="Comma 2 5 7 4 6" xfId="15175"/>
    <cellStyle name="Comma 2 5 7 5" xfId="15176"/>
    <cellStyle name="Comma 2 5 7 5 2" xfId="15177"/>
    <cellStyle name="Comma 2 5 7 5 2 2" xfId="15178"/>
    <cellStyle name="Comma 2 5 7 5 3" xfId="15179"/>
    <cellStyle name="Comma 2 5 7 5 4" xfId="15180"/>
    <cellStyle name="Comma 2 5 7 5 5" xfId="15181"/>
    <cellStyle name="Comma 2 5 7 6" xfId="15182"/>
    <cellStyle name="Comma 2 5 7 6 2" xfId="15183"/>
    <cellStyle name="Comma 2 5 7 6 3" xfId="15184"/>
    <cellStyle name="Comma 2 5 7 6 4" xfId="15185"/>
    <cellStyle name="Comma 2 5 7 7" xfId="15186"/>
    <cellStyle name="Comma 2 5 7 7 2" xfId="15187"/>
    <cellStyle name="Comma 2 5 7 8" xfId="15188"/>
    <cellStyle name="Comma 2 5 7 9" xfId="15189"/>
    <cellStyle name="Comma 2 5 8" xfId="15190"/>
    <cellStyle name="Comma 2 5 8 10" xfId="15191"/>
    <cellStyle name="Comma 2 5 8 2" xfId="15192"/>
    <cellStyle name="Comma 2 5 8 2 2" xfId="15193"/>
    <cellStyle name="Comma 2 5 8 2 2 2" xfId="15194"/>
    <cellStyle name="Comma 2 5 8 2 2 3" xfId="15195"/>
    <cellStyle name="Comma 2 5 8 2 3" xfId="15196"/>
    <cellStyle name="Comma 2 5 8 2 4" xfId="15197"/>
    <cellStyle name="Comma 2 5 8 2 5" xfId="15198"/>
    <cellStyle name="Comma 2 5 8 2 6" xfId="15199"/>
    <cellStyle name="Comma 2 5 8 3" xfId="15200"/>
    <cellStyle name="Comma 2 5 8 3 2" xfId="15201"/>
    <cellStyle name="Comma 2 5 8 3 2 2" xfId="15202"/>
    <cellStyle name="Comma 2 5 8 3 2 3" xfId="15203"/>
    <cellStyle name="Comma 2 5 8 3 3" xfId="15204"/>
    <cellStyle name="Comma 2 5 8 3 4" xfId="15205"/>
    <cellStyle name="Comma 2 5 8 3 5" xfId="15206"/>
    <cellStyle name="Comma 2 5 8 3 6" xfId="15207"/>
    <cellStyle name="Comma 2 5 8 4" xfId="15208"/>
    <cellStyle name="Comma 2 5 8 4 2" xfId="15209"/>
    <cellStyle name="Comma 2 5 8 4 2 2" xfId="15210"/>
    <cellStyle name="Comma 2 5 8 4 3" xfId="15211"/>
    <cellStyle name="Comma 2 5 8 4 4" xfId="15212"/>
    <cellStyle name="Comma 2 5 8 4 5" xfId="15213"/>
    <cellStyle name="Comma 2 5 8 5" xfId="15214"/>
    <cellStyle name="Comma 2 5 8 5 2" xfId="15215"/>
    <cellStyle name="Comma 2 5 8 5 3" xfId="15216"/>
    <cellStyle name="Comma 2 5 8 5 4" xfId="15217"/>
    <cellStyle name="Comma 2 5 8 6" xfId="15218"/>
    <cellStyle name="Comma 2 5 8 6 2" xfId="15219"/>
    <cellStyle name="Comma 2 5 8 7" xfId="15220"/>
    <cellStyle name="Comma 2 5 8 8" xfId="15221"/>
    <cellStyle name="Comma 2 5 8 9" xfId="15222"/>
    <cellStyle name="Comma 2 5 9" xfId="15223"/>
    <cellStyle name="Comma 2 5 9 10" xfId="15224"/>
    <cellStyle name="Comma 2 5 9 2" xfId="15225"/>
    <cellStyle name="Comma 2 5 9 2 2" xfId="15226"/>
    <cellStyle name="Comma 2 5 9 2 2 2" xfId="15227"/>
    <cellStyle name="Comma 2 5 9 2 2 3" xfId="15228"/>
    <cellStyle name="Comma 2 5 9 2 3" xfId="15229"/>
    <cellStyle name="Comma 2 5 9 2 4" xfId="15230"/>
    <cellStyle name="Comma 2 5 9 2 5" xfId="15231"/>
    <cellStyle name="Comma 2 5 9 2 6" xfId="15232"/>
    <cellStyle name="Comma 2 5 9 3" xfId="15233"/>
    <cellStyle name="Comma 2 5 9 3 2" xfId="15234"/>
    <cellStyle name="Comma 2 5 9 3 2 2" xfId="15235"/>
    <cellStyle name="Comma 2 5 9 3 2 3" xfId="15236"/>
    <cellStyle name="Comma 2 5 9 3 3" xfId="15237"/>
    <cellStyle name="Comma 2 5 9 3 4" xfId="15238"/>
    <cellStyle name="Comma 2 5 9 3 5" xfId="15239"/>
    <cellStyle name="Comma 2 5 9 3 6" xfId="15240"/>
    <cellStyle name="Comma 2 5 9 4" xfId="15241"/>
    <cellStyle name="Comma 2 5 9 4 2" xfId="15242"/>
    <cellStyle name="Comma 2 5 9 4 2 2" xfId="15243"/>
    <cellStyle name="Comma 2 5 9 4 3" xfId="15244"/>
    <cellStyle name="Comma 2 5 9 4 4" xfId="15245"/>
    <cellStyle name="Comma 2 5 9 4 5" xfId="15246"/>
    <cellStyle name="Comma 2 5 9 5" xfId="15247"/>
    <cellStyle name="Comma 2 5 9 5 2" xfId="15248"/>
    <cellStyle name="Comma 2 5 9 5 3" xfId="15249"/>
    <cellStyle name="Comma 2 5 9 5 4" xfId="15250"/>
    <cellStyle name="Comma 2 5 9 6" xfId="15251"/>
    <cellStyle name="Comma 2 5 9 6 2" xfId="15252"/>
    <cellStyle name="Comma 2 5 9 7" xfId="15253"/>
    <cellStyle name="Comma 2 5 9 8" xfId="15254"/>
    <cellStyle name="Comma 2 5 9 9" xfId="15255"/>
    <cellStyle name="Comma 2 50" xfId="15256"/>
    <cellStyle name="Comma 2 50 2" xfId="15257"/>
    <cellStyle name="Comma 2 50 2 2" xfId="15258"/>
    <cellStyle name="Comma 2 50 3" xfId="15259"/>
    <cellStyle name="Comma 2 50 4" xfId="15260"/>
    <cellStyle name="Comma 2 50 5" xfId="15261"/>
    <cellStyle name="Comma 2 50 6" xfId="15262"/>
    <cellStyle name="Comma 2 50 7" xfId="15263"/>
    <cellStyle name="Comma 2 51" xfId="15264"/>
    <cellStyle name="Comma 2 51 2" xfId="15265"/>
    <cellStyle name="Comma 2 51 2 2" xfId="15266"/>
    <cellStyle name="Comma 2 51 3" xfId="15267"/>
    <cellStyle name="Comma 2 51 4" xfId="15268"/>
    <cellStyle name="Comma 2 51 5" xfId="15269"/>
    <cellStyle name="Comma 2 51 6" xfId="15270"/>
    <cellStyle name="Comma 2 51 7" xfId="15271"/>
    <cellStyle name="Comma 2 52" xfId="15272"/>
    <cellStyle name="Comma 2 52 2" xfId="15273"/>
    <cellStyle name="Comma 2 52 2 2" xfId="15274"/>
    <cellStyle name="Comma 2 52 3" xfId="15275"/>
    <cellStyle name="Comma 2 52 4" xfId="15276"/>
    <cellStyle name="Comma 2 52 5" xfId="15277"/>
    <cellStyle name="Comma 2 52 6" xfId="15278"/>
    <cellStyle name="Comma 2 52 7" xfId="15279"/>
    <cellStyle name="Comma 2 53" xfId="15280"/>
    <cellStyle name="Comma 2 53 2" xfId="15281"/>
    <cellStyle name="Comma 2 53 2 2" xfId="15282"/>
    <cellStyle name="Comma 2 53 3" xfId="15283"/>
    <cellStyle name="Comma 2 53 4" xfId="15284"/>
    <cellStyle name="Comma 2 53 5" xfId="15285"/>
    <cellStyle name="Comma 2 53 6" xfId="15286"/>
    <cellStyle name="Comma 2 53 7" xfId="15287"/>
    <cellStyle name="Comma 2 54" xfId="15288"/>
    <cellStyle name="Comma 2 54 2" xfId="15289"/>
    <cellStyle name="Comma 2 54 2 2" xfId="15290"/>
    <cellStyle name="Comma 2 54 3" xfId="15291"/>
    <cellStyle name="Comma 2 54 4" xfId="15292"/>
    <cellStyle name="Comma 2 54 5" xfId="15293"/>
    <cellStyle name="Comma 2 54 6" xfId="15294"/>
    <cellStyle name="Comma 2 54 7" xfId="15295"/>
    <cellStyle name="Comma 2 55" xfId="15296"/>
    <cellStyle name="Comma 2 55 2" xfId="15297"/>
    <cellStyle name="Comma 2 55 2 2" xfId="15298"/>
    <cellStyle name="Comma 2 55 3" xfId="15299"/>
    <cellStyle name="Comma 2 55 4" xfId="15300"/>
    <cellStyle name="Comma 2 55 5" xfId="15301"/>
    <cellStyle name="Comma 2 55 6" xfId="15302"/>
    <cellStyle name="Comma 2 55 7" xfId="15303"/>
    <cellStyle name="Comma 2 56" xfId="15304"/>
    <cellStyle name="Comma 2 56 2" xfId="15305"/>
    <cellStyle name="Comma 2 57" xfId="15306"/>
    <cellStyle name="Comma 2 57 2" xfId="15307"/>
    <cellStyle name="Comma 2 58" xfId="15308"/>
    <cellStyle name="Comma 2 58 2" xfId="15309"/>
    <cellStyle name="Comma 2 59" xfId="15310"/>
    <cellStyle name="Comma 2 59 2" xfId="15311"/>
    <cellStyle name="Comma 2 6" xfId="15312"/>
    <cellStyle name="Comma 2 6 10" xfId="15313"/>
    <cellStyle name="Comma 2 6 10 10" xfId="15314"/>
    <cellStyle name="Comma 2 6 10 2" xfId="15315"/>
    <cellStyle name="Comma 2 6 10 2 2" xfId="15316"/>
    <cellStyle name="Comma 2 6 10 2 2 2" xfId="15317"/>
    <cellStyle name="Comma 2 6 10 2 2 3" xfId="15318"/>
    <cellStyle name="Comma 2 6 10 2 3" xfId="15319"/>
    <cellStyle name="Comma 2 6 10 2 4" xfId="15320"/>
    <cellStyle name="Comma 2 6 10 2 5" xfId="15321"/>
    <cellStyle name="Comma 2 6 10 2 6" xfId="15322"/>
    <cellStyle name="Comma 2 6 10 3" xfId="15323"/>
    <cellStyle name="Comma 2 6 10 3 2" xfId="15324"/>
    <cellStyle name="Comma 2 6 10 3 2 2" xfId="15325"/>
    <cellStyle name="Comma 2 6 10 3 2 3" xfId="15326"/>
    <cellStyle name="Comma 2 6 10 3 3" xfId="15327"/>
    <cellStyle name="Comma 2 6 10 3 4" xfId="15328"/>
    <cellStyle name="Comma 2 6 10 3 5" xfId="15329"/>
    <cellStyle name="Comma 2 6 10 3 6" xfId="15330"/>
    <cellStyle name="Comma 2 6 10 4" xfId="15331"/>
    <cellStyle name="Comma 2 6 10 4 2" xfId="15332"/>
    <cellStyle name="Comma 2 6 10 4 2 2" xfId="15333"/>
    <cellStyle name="Comma 2 6 10 4 3" xfId="15334"/>
    <cellStyle name="Comma 2 6 10 4 4" xfId="15335"/>
    <cellStyle name="Comma 2 6 10 4 5" xfId="15336"/>
    <cellStyle name="Comma 2 6 10 5" xfId="15337"/>
    <cellStyle name="Comma 2 6 10 5 2" xfId="15338"/>
    <cellStyle name="Comma 2 6 10 5 3" xfId="15339"/>
    <cellStyle name="Comma 2 6 10 5 4" xfId="15340"/>
    <cellStyle name="Comma 2 6 10 6" xfId="15341"/>
    <cellStyle name="Comma 2 6 10 6 2" xfId="15342"/>
    <cellStyle name="Comma 2 6 10 7" xfId="15343"/>
    <cellStyle name="Comma 2 6 10 8" xfId="15344"/>
    <cellStyle name="Comma 2 6 10 9" xfId="15345"/>
    <cellStyle name="Comma 2 6 11" xfId="15346"/>
    <cellStyle name="Comma 2 6 11 10" xfId="15347"/>
    <cellStyle name="Comma 2 6 11 2" xfId="15348"/>
    <cellStyle name="Comma 2 6 11 2 2" xfId="15349"/>
    <cellStyle name="Comma 2 6 11 2 2 2" xfId="15350"/>
    <cellStyle name="Comma 2 6 11 2 2 3" xfId="15351"/>
    <cellStyle name="Comma 2 6 11 2 3" xfId="15352"/>
    <cellStyle name="Comma 2 6 11 2 4" xfId="15353"/>
    <cellStyle name="Comma 2 6 11 2 5" xfId="15354"/>
    <cellStyle name="Comma 2 6 11 2 6" xfId="15355"/>
    <cellStyle name="Comma 2 6 11 3" xfId="15356"/>
    <cellStyle name="Comma 2 6 11 3 2" xfId="15357"/>
    <cellStyle name="Comma 2 6 11 3 2 2" xfId="15358"/>
    <cellStyle name="Comma 2 6 11 3 2 3" xfId="15359"/>
    <cellStyle name="Comma 2 6 11 3 3" xfId="15360"/>
    <cellStyle name="Comma 2 6 11 3 4" xfId="15361"/>
    <cellStyle name="Comma 2 6 11 3 5" xfId="15362"/>
    <cellStyle name="Comma 2 6 11 3 6" xfId="15363"/>
    <cellStyle name="Comma 2 6 11 4" xfId="15364"/>
    <cellStyle name="Comma 2 6 11 4 2" xfId="15365"/>
    <cellStyle name="Comma 2 6 11 4 2 2" xfId="15366"/>
    <cellStyle name="Comma 2 6 11 4 3" xfId="15367"/>
    <cellStyle name="Comma 2 6 11 4 4" xfId="15368"/>
    <cellStyle name="Comma 2 6 11 4 5" xfId="15369"/>
    <cellStyle name="Comma 2 6 11 5" xfId="15370"/>
    <cellStyle name="Comma 2 6 11 5 2" xfId="15371"/>
    <cellStyle name="Comma 2 6 11 5 3" xfId="15372"/>
    <cellStyle name="Comma 2 6 11 5 4" xfId="15373"/>
    <cellStyle name="Comma 2 6 11 6" xfId="15374"/>
    <cellStyle name="Comma 2 6 11 6 2" xfId="15375"/>
    <cellStyle name="Comma 2 6 11 7" xfId="15376"/>
    <cellStyle name="Comma 2 6 11 8" xfId="15377"/>
    <cellStyle name="Comma 2 6 11 9" xfId="15378"/>
    <cellStyle name="Comma 2 6 12" xfId="15379"/>
    <cellStyle name="Comma 2 6 12 10" xfId="15380"/>
    <cellStyle name="Comma 2 6 12 2" xfId="15381"/>
    <cellStyle name="Comma 2 6 12 2 2" xfId="15382"/>
    <cellStyle name="Comma 2 6 12 2 2 2" xfId="15383"/>
    <cellStyle name="Comma 2 6 12 2 2 3" xfId="15384"/>
    <cellStyle name="Comma 2 6 12 2 3" xfId="15385"/>
    <cellStyle name="Comma 2 6 12 2 4" xfId="15386"/>
    <cellStyle name="Comma 2 6 12 2 5" xfId="15387"/>
    <cellStyle name="Comma 2 6 12 2 6" xfId="15388"/>
    <cellStyle name="Comma 2 6 12 3" xfId="15389"/>
    <cellStyle name="Comma 2 6 12 3 2" xfId="15390"/>
    <cellStyle name="Comma 2 6 12 3 2 2" xfId="15391"/>
    <cellStyle name="Comma 2 6 12 3 2 3" xfId="15392"/>
    <cellStyle name="Comma 2 6 12 3 3" xfId="15393"/>
    <cellStyle name="Comma 2 6 12 3 4" xfId="15394"/>
    <cellStyle name="Comma 2 6 12 3 5" xfId="15395"/>
    <cellStyle name="Comma 2 6 12 3 6" xfId="15396"/>
    <cellStyle name="Comma 2 6 12 4" xfId="15397"/>
    <cellStyle name="Comma 2 6 12 4 2" xfId="15398"/>
    <cellStyle name="Comma 2 6 12 4 2 2" xfId="15399"/>
    <cellStyle name="Comma 2 6 12 4 3" xfId="15400"/>
    <cellStyle name="Comma 2 6 12 4 4" xfId="15401"/>
    <cellStyle name="Comma 2 6 12 4 5" xfId="15402"/>
    <cellStyle name="Comma 2 6 12 5" xfId="15403"/>
    <cellStyle name="Comma 2 6 12 5 2" xfId="15404"/>
    <cellStyle name="Comma 2 6 12 5 3" xfId="15405"/>
    <cellStyle name="Comma 2 6 12 5 4" xfId="15406"/>
    <cellStyle name="Comma 2 6 12 6" xfId="15407"/>
    <cellStyle name="Comma 2 6 12 6 2" xfId="15408"/>
    <cellStyle name="Comma 2 6 12 7" xfId="15409"/>
    <cellStyle name="Comma 2 6 12 8" xfId="15410"/>
    <cellStyle name="Comma 2 6 12 9" xfId="15411"/>
    <cellStyle name="Comma 2 6 13" xfId="15412"/>
    <cellStyle name="Comma 2 6 13 2" xfId="15413"/>
    <cellStyle name="Comma 2 6 13 2 2" xfId="15414"/>
    <cellStyle name="Comma 2 6 13 2 2 2" xfId="15415"/>
    <cellStyle name="Comma 2 6 13 2 2 3" xfId="15416"/>
    <cellStyle name="Comma 2 6 13 2 3" xfId="15417"/>
    <cellStyle name="Comma 2 6 13 2 4" xfId="15418"/>
    <cellStyle name="Comma 2 6 13 2 5" xfId="15419"/>
    <cellStyle name="Comma 2 6 13 2 6" xfId="15420"/>
    <cellStyle name="Comma 2 6 13 3" xfId="15421"/>
    <cellStyle name="Comma 2 6 13 3 2" xfId="15422"/>
    <cellStyle name="Comma 2 6 13 3 2 2" xfId="15423"/>
    <cellStyle name="Comma 2 6 13 3 3" xfId="15424"/>
    <cellStyle name="Comma 2 6 13 3 4" xfId="15425"/>
    <cellStyle name="Comma 2 6 13 3 5" xfId="15426"/>
    <cellStyle name="Comma 2 6 13 4" xfId="15427"/>
    <cellStyle name="Comma 2 6 13 4 2" xfId="15428"/>
    <cellStyle name="Comma 2 6 13 4 3" xfId="15429"/>
    <cellStyle name="Comma 2 6 13 4 4" xfId="15430"/>
    <cellStyle name="Comma 2 6 13 5" xfId="15431"/>
    <cellStyle name="Comma 2 6 13 5 2" xfId="15432"/>
    <cellStyle name="Comma 2 6 13 6" xfId="15433"/>
    <cellStyle name="Comma 2 6 13 7" xfId="15434"/>
    <cellStyle name="Comma 2 6 13 8" xfId="15435"/>
    <cellStyle name="Comma 2 6 13 9" xfId="15436"/>
    <cellStyle name="Comma 2 6 14" xfId="15437"/>
    <cellStyle name="Comma 2 6 14 2" xfId="15438"/>
    <cellStyle name="Comma 2 6 14 2 2" xfId="15439"/>
    <cellStyle name="Comma 2 6 14 2 2 2" xfId="15440"/>
    <cellStyle name="Comma 2 6 14 2 2 3" xfId="15441"/>
    <cellStyle name="Comma 2 6 14 2 3" xfId="15442"/>
    <cellStyle name="Comma 2 6 14 2 4" xfId="15443"/>
    <cellStyle name="Comma 2 6 14 2 5" xfId="15444"/>
    <cellStyle name="Comma 2 6 14 2 6" xfId="15445"/>
    <cellStyle name="Comma 2 6 14 3" xfId="15446"/>
    <cellStyle name="Comma 2 6 14 3 2" xfId="15447"/>
    <cellStyle name="Comma 2 6 14 3 2 2" xfId="15448"/>
    <cellStyle name="Comma 2 6 14 3 3" xfId="15449"/>
    <cellStyle name="Comma 2 6 14 3 4" xfId="15450"/>
    <cellStyle name="Comma 2 6 14 3 5" xfId="15451"/>
    <cellStyle name="Comma 2 6 14 4" xfId="15452"/>
    <cellStyle name="Comma 2 6 14 4 2" xfId="15453"/>
    <cellStyle name="Comma 2 6 14 4 3" xfId="15454"/>
    <cellStyle name="Comma 2 6 14 4 4" xfId="15455"/>
    <cellStyle name="Comma 2 6 14 5" xfId="15456"/>
    <cellStyle name="Comma 2 6 14 5 2" xfId="15457"/>
    <cellStyle name="Comma 2 6 14 6" xfId="15458"/>
    <cellStyle name="Comma 2 6 14 7" xfId="15459"/>
    <cellStyle name="Comma 2 6 14 8" xfId="15460"/>
    <cellStyle name="Comma 2 6 14 9" xfId="15461"/>
    <cellStyle name="Comma 2 6 15" xfId="15462"/>
    <cellStyle name="Comma 2 6 15 2" xfId="15463"/>
    <cellStyle name="Comma 2 6 15 2 2" xfId="15464"/>
    <cellStyle name="Comma 2 6 15 2 3" xfId="15465"/>
    <cellStyle name="Comma 2 6 15 3" xfId="15466"/>
    <cellStyle name="Comma 2 6 15 4" xfId="15467"/>
    <cellStyle name="Comma 2 6 15 5" xfId="15468"/>
    <cellStyle name="Comma 2 6 15 6" xfId="15469"/>
    <cellStyle name="Comma 2 6 16" xfId="15470"/>
    <cellStyle name="Comma 2 6 16 2" xfId="15471"/>
    <cellStyle name="Comma 2 6 16 2 2" xfId="15472"/>
    <cellStyle name="Comma 2 6 16 3" xfId="15473"/>
    <cellStyle name="Comma 2 6 16 4" xfId="15474"/>
    <cellStyle name="Comma 2 6 16 5" xfId="15475"/>
    <cellStyle name="Comma 2 6 17" xfId="15476"/>
    <cellStyle name="Comma 2 6 17 2" xfId="15477"/>
    <cellStyle name="Comma 2 6 17 2 2" xfId="15478"/>
    <cellStyle name="Comma 2 6 17 3" xfId="15479"/>
    <cellStyle name="Comma 2 6 17 4" xfId="15480"/>
    <cellStyle name="Comma 2 6 17 5" xfId="15481"/>
    <cellStyle name="Comma 2 6 18" xfId="15482"/>
    <cellStyle name="Comma 2 6 18 2" xfId="15483"/>
    <cellStyle name="Comma 2 6 19" xfId="15484"/>
    <cellStyle name="Comma 2 6 2" xfId="15485"/>
    <cellStyle name="Comma 2 6 2 10" xfId="15486"/>
    <cellStyle name="Comma 2 6 2 11" xfId="15487"/>
    <cellStyle name="Comma 2 6 2 2" xfId="15488"/>
    <cellStyle name="Comma 2 6 2 2 2" xfId="15489"/>
    <cellStyle name="Comma 2 6 2 2 2 2" xfId="15490"/>
    <cellStyle name="Comma 2 6 2 2 2 2 2" xfId="15491"/>
    <cellStyle name="Comma 2 6 2 2 2 2 3" xfId="15492"/>
    <cellStyle name="Comma 2 6 2 2 2 3" xfId="15493"/>
    <cellStyle name="Comma 2 6 2 2 2 4" xfId="15494"/>
    <cellStyle name="Comma 2 6 2 2 2 5" xfId="15495"/>
    <cellStyle name="Comma 2 6 2 2 2 6" xfId="15496"/>
    <cellStyle name="Comma 2 6 2 2 3" xfId="15497"/>
    <cellStyle name="Comma 2 6 2 2 3 2" xfId="15498"/>
    <cellStyle name="Comma 2 6 2 2 3 2 2" xfId="15499"/>
    <cellStyle name="Comma 2 6 2 2 3 3" xfId="15500"/>
    <cellStyle name="Comma 2 6 2 2 3 4" xfId="15501"/>
    <cellStyle name="Comma 2 6 2 2 3 5" xfId="15502"/>
    <cellStyle name="Comma 2 6 2 2 4" xfId="15503"/>
    <cellStyle name="Comma 2 6 2 2 4 2" xfId="15504"/>
    <cellStyle name="Comma 2 6 2 2 4 3" xfId="15505"/>
    <cellStyle name="Comma 2 6 2 2 4 4" xfId="15506"/>
    <cellStyle name="Comma 2 6 2 2 5" xfId="15507"/>
    <cellStyle name="Comma 2 6 2 2 5 2" xfId="15508"/>
    <cellStyle name="Comma 2 6 2 2 6" xfId="15509"/>
    <cellStyle name="Comma 2 6 2 2 7" xfId="15510"/>
    <cellStyle name="Comma 2 6 2 2 8" xfId="15511"/>
    <cellStyle name="Comma 2 6 2 2 9" xfId="15512"/>
    <cellStyle name="Comma 2 6 2 3" xfId="15513"/>
    <cellStyle name="Comma 2 6 2 3 2" xfId="15514"/>
    <cellStyle name="Comma 2 6 2 3 2 2" xfId="15515"/>
    <cellStyle name="Comma 2 6 2 3 2 2 2" xfId="15516"/>
    <cellStyle name="Comma 2 6 2 3 2 2 3" xfId="15517"/>
    <cellStyle name="Comma 2 6 2 3 2 3" xfId="15518"/>
    <cellStyle name="Comma 2 6 2 3 2 4" xfId="15519"/>
    <cellStyle name="Comma 2 6 2 3 2 5" xfId="15520"/>
    <cellStyle name="Comma 2 6 2 3 2 6" xfId="15521"/>
    <cellStyle name="Comma 2 6 2 3 3" xfId="15522"/>
    <cellStyle name="Comma 2 6 2 3 3 2" xfId="15523"/>
    <cellStyle name="Comma 2 6 2 3 3 2 2" xfId="15524"/>
    <cellStyle name="Comma 2 6 2 3 3 3" xfId="15525"/>
    <cellStyle name="Comma 2 6 2 3 3 4" xfId="15526"/>
    <cellStyle name="Comma 2 6 2 3 3 5" xfId="15527"/>
    <cellStyle name="Comma 2 6 2 3 4" xfId="15528"/>
    <cellStyle name="Comma 2 6 2 3 4 2" xfId="15529"/>
    <cellStyle name="Comma 2 6 2 3 4 3" xfId="15530"/>
    <cellStyle name="Comma 2 6 2 3 4 4" xfId="15531"/>
    <cellStyle name="Comma 2 6 2 3 5" xfId="15532"/>
    <cellStyle name="Comma 2 6 2 3 5 2" xfId="15533"/>
    <cellStyle name="Comma 2 6 2 3 6" xfId="15534"/>
    <cellStyle name="Comma 2 6 2 3 7" xfId="15535"/>
    <cellStyle name="Comma 2 6 2 3 8" xfId="15536"/>
    <cellStyle name="Comma 2 6 2 3 9" xfId="15537"/>
    <cellStyle name="Comma 2 6 2 4" xfId="15538"/>
    <cellStyle name="Comma 2 6 2 4 2" xfId="15539"/>
    <cellStyle name="Comma 2 6 2 4 2 2" xfId="15540"/>
    <cellStyle name="Comma 2 6 2 4 2 3" xfId="15541"/>
    <cellStyle name="Comma 2 6 2 4 3" xfId="15542"/>
    <cellStyle name="Comma 2 6 2 4 4" xfId="15543"/>
    <cellStyle name="Comma 2 6 2 4 5" xfId="15544"/>
    <cellStyle name="Comma 2 6 2 4 6" xfId="15545"/>
    <cellStyle name="Comma 2 6 2 5" xfId="15546"/>
    <cellStyle name="Comma 2 6 2 5 2" xfId="15547"/>
    <cellStyle name="Comma 2 6 2 5 2 2" xfId="15548"/>
    <cellStyle name="Comma 2 6 2 5 3" xfId="15549"/>
    <cellStyle name="Comma 2 6 2 5 4" xfId="15550"/>
    <cellStyle name="Comma 2 6 2 5 5" xfId="15551"/>
    <cellStyle name="Comma 2 6 2 6" xfId="15552"/>
    <cellStyle name="Comma 2 6 2 6 2" xfId="15553"/>
    <cellStyle name="Comma 2 6 2 6 3" xfId="15554"/>
    <cellStyle name="Comma 2 6 2 6 4" xfId="15555"/>
    <cellStyle name="Comma 2 6 2 7" xfId="15556"/>
    <cellStyle name="Comma 2 6 2 7 2" xfId="15557"/>
    <cellStyle name="Comma 2 6 2 8" xfId="15558"/>
    <cellStyle name="Comma 2 6 2 9" xfId="15559"/>
    <cellStyle name="Comma 2 6 20" xfId="15560"/>
    <cellStyle name="Comma 2 6 21" xfId="15561"/>
    <cellStyle name="Comma 2 6 22" xfId="15562"/>
    <cellStyle name="Comma 2 6 3" xfId="15563"/>
    <cellStyle name="Comma 2 6 3 10" xfId="15564"/>
    <cellStyle name="Comma 2 6 3 11" xfId="15565"/>
    <cellStyle name="Comma 2 6 3 2" xfId="15566"/>
    <cellStyle name="Comma 2 6 3 2 2" xfId="15567"/>
    <cellStyle name="Comma 2 6 3 2 2 2" xfId="15568"/>
    <cellStyle name="Comma 2 6 3 2 2 2 2" xfId="15569"/>
    <cellStyle name="Comma 2 6 3 2 2 2 3" xfId="15570"/>
    <cellStyle name="Comma 2 6 3 2 2 3" xfId="15571"/>
    <cellStyle name="Comma 2 6 3 2 2 4" xfId="15572"/>
    <cellStyle name="Comma 2 6 3 2 2 5" xfId="15573"/>
    <cellStyle name="Comma 2 6 3 2 2 6" xfId="15574"/>
    <cellStyle name="Comma 2 6 3 2 3" xfId="15575"/>
    <cellStyle name="Comma 2 6 3 2 3 2" xfId="15576"/>
    <cellStyle name="Comma 2 6 3 2 3 2 2" xfId="15577"/>
    <cellStyle name="Comma 2 6 3 2 3 3" xfId="15578"/>
    <cellStyle name="Comma 2 6 3 2 3 4" xfId="15579"/>
    <cellStyle name="Comma 2 6 3 2 3 5" xfId="15580"/>
    <cellStyle name="Comma 2 6 3 2 4" xfId="15581"/>
    <cellStyle name="Comma 2 6 3 2 4 2" xfId="15582"/>
    <cellStyle name="Comma 2 6 3 2 4 3" xfId="15583"/>
    <cellStyle name="Comma 2 6 3 2 4 4" xfId="15584"/>
    <cellStyle name="Comma 2 6 3 2 5" xfId="15585"/>
    <cellStyle name="Comma 2 6 3 2 5 2" xfId="15586"/>
    <cellStyle name="Comma 2 6 3 2 6" xfId="15587"/>
    <cellStyle name="Comma 2 6 3 2 7" xfId="15588"/>
    <cellStyle name="Comma 2 6 3 2 8" xfId="15589"/>
    <cellStyle name="Comma 2 6 3 2 9" xfId="15590"/>
    <cellStyle name="Comma 2 6 3 3" xfId="15591"/>
    <cellStyle name="Comma 2 6 3 3 2" xfId="15592"/>
    <cellStyle name="Comma 2 6 3 3 2 2" xfId="15593"/>
    <cellStyle name="Comma 2 6 3 3 2 2 2" xfId="15594"/>
    <cellStyle name="Comma 2 6 3 3 2 2 3" xfId="15595"/>
    <cellStyle name="Comma 2 6 3 3 2 3" xfId="15596"/>
    <cellStyle name="Comma 2 6 3 3 2 4" xfId="15597"/>
    <cellStyle name="Comma 2 6 3 3 2 5" xfId="15598"/>
    <cellStyle name="Comma 2 6 3 3 2 6" xfId="15599"/>
    <cellStyle name="Comma 2 6 3 3 3" xfId="15600"/>
    <cellStyle name="Comma 2 6 3 3 3 2" xfId="15601"/>
    <cellStyle name="Comma 2 6 3 3 3 2 2" xfId="15602"/>
    <cellStyle name="Comma 2 6 3 3 3 3" xfId="15603"/>
    <cellStyle name="Comma 2 6 3 3 3 4" xfId="15604"/>
    <cellStyle name="Comma 2 6 3 3 3 5" xfId="15605"/>
    <cellStyle name="Comma 2 6 3 3 4" xfId="15606"/>
    <cellStyle name="Comma 2 6 3 3 4 2" xfId="15607"/>
    <cellStyle name="Comma 2 6 3 3 4 3" xfId="15608"/>
    <cellStyle name="Comma 2 6 3 3 4 4" xfId="15609"/>
    <cellStyle name="Comma 2 6 3 3 5" xfId="15610"/>
    <cellStyle name="Comma 2 6 3 3 5 2" xfId="15611"/>
    <cellStyle name="Comma 2 6 3 3 6" xfId="15612"/>
    <cellStyle name="Comma 2 6 3 3 7" xfId="15613"/>
    <cellStyle name="Comma 2 6 3 3 8" xfId="15614"/>
    <cellStyle name="Comma 2 6 3 3 9" xfId="15615"/>
    <cellStyle name="Comma 2 6 3 4" xfId="15616"/>
    <cellStyle name="Comma 2 6 3 4 2" xfId="15617"/>
    <cellStyle name="Comma 2 6 3 4 2 2" xfId="15618"/>
    <cellStyle name="Comma 2 6 3 4 2 3" xfId="15619"/>
    <cellStyle name="Comma 2 6 3 4 3" xfId="15620"/>
    <cellStyle name="Comma 2 6 3 4 4" xfId="15621"/>
    <cellStyle name="Comma 2 6 3 4 5" xfId="15622"/>
    <cellStyle name="Comma 2 6 3 4 6" xfId="15623"/>
    <cellStyle name="Comma 2 6 3 5" xfId="15624"/>
    <cellStyle name="Comma 2 6 3 5 2" xfId="15625"/>
    <cellStyle name="Comma 2 6 3 5 2 2" xfId="15626"/>
    <cellStyle name="Comma 2 6 3 5 3" xfId="15627"/>
    <cellStyle name="Comma 2 6 3 5 4" xfId="15628"/>
    <cellStyle name="Comma 2 6 3 5 5" xfId="15629"/>
    <cellStyle name="Comma 2 6 3 6" xfId="15630"/>
    <cellStyle name="Comma 2 6 3 6 2" xfId="15631"/>
    <cellStyle name="Comma 2 6 3 6 3" xfId="15632"/>
    <cellStyle name="Comma 2 6 3 6 4" xfId="15633"/>
    <cellStyle name="Comma 2 6 3 7" xfId="15634"/>
    <cellStyle name="Comma 2 6 3 7 2" xfId="15635"/>
    <cellStyle name="Comma 2 6 3 8" xfId="15636"/>
    <cellStyle name="Comma 2 6 3 9" xfId="15637"/>
    <cellStyle name="Comma 2 6 4" xfId="15638"/>
    <cellStyle name="Comma 2 6 4 10" xfId="15639"/>
    <cellStyle name="Comma 2 6 4 11" xfId="15640"/>
    <cellStyle name="Comma 2 6 4 2" xfId="15641"/>
    <cellStyle name="Comma 2 6 4 2 2" xfId="15642"/>
    <cellStyle name="Comma 2 6 4 2 2 2" xfId="15643"/>
    <cellStyle name="Comma 2 6 4 2 2 2 2" xfId="15644"/>
    <cellStyle name="Comma 2 6 4 2 2 2 3" xfId="15645"/>
    <cellStyle name="Comma 2 6 4 2 2 3" xfId="15646"/>
    <cellStyle name="Comma 2 6 4 2 2 4" xfId="15647"/>
    <cellStyle name="Comma 2 6 4 2 2 5" xfId="15648"/>
    <cellStyle name="Comma 2 6 4 2 2 6" xfId="15649"/>
    <cellStyle name="Comma 2 6 4 2 3" xfId="15650"/>
    <cellStyle name="Comma 2 6 4 2 3 2" xfId="15651"/>
    <cellStyle name="Comma 2 6 4 2 3 2 2" xfId="15652"/>
    <cellStyle name="Comma 2 6 4 2 3 3" xfId="15653"/>
    <cellStyle name="Comma 2 6 4 2 3 4" xfId="15654"/>
    <cellStyle name="Comma 2 6 4 2 3 5" xfId="15655"/>
    <cellStyle name="Comma 2 6 4 2 4" xfId="15656"/>
    <cellStyle name="Comma 2 6 4 2 4 2" xfId="15657"/>
    <cellStyle name="Comma 2 6 4 2 4 3" xfId="15658"/>
    <cellStyle name="Comma 2 6 4 2 4 4" xfId="15659"/>
    <cellStyle name="Comma 2 6 4 2 5" xfId="15660"/>
    <cellStyle name="Comma 2 6 4 2 5 2" xfId="15661"/>
    <cellStyle name="Comma 2 6 4 2 6" xfId="15662"/>
    <cellStyle name="Comma 2 6 4 2 7" xfId="15663"/>
    <cellStyle name="Comma 2 6 4 2 8" xfId="15664"/>
    <cellStyle name="Comma 2 6 4 2 9" xfId="15665"/>
    <cellStyle name="Comma 2 6 4 3" xfId="15666"/>
    <cellStyle name="Comma 2 6 4 3 2" xfId="15667"/>
    <cellStyle name="Comma 2 6 4 3 2 2" xfId="15668"/>
    <cellStyle name="Comma 2 6 4 3 2 2 2" xfId="15669"/>
    <cellStyle name="Comma 2 6 4 3 2 2 3" xfId="15670"/>
    <cellStyle name="Comma 2 6 4 3 2 3" xfId="15671"/>
    <cellStyle name="Comma 2 6 4 3 2 4" xfId="15672"/>
    <cellStyle name="Comma 2 6 4 3 2 5" xfId="15673"/>
    <cellStyle name="Comma 2 6 4 3 2 6" xfId="15674"/>
    <cellStyle name="Comma 2 6 4 3 3" xfId="15675"/>
    <cellStyle name="Comma 2 6 4 3 3 2" xfId="15676"/>
    <cellStyle name="Comma 2 6 4 3 3 2 2" xfId="15677"/>
    <cellStyle name="Comma 2 6 4 3 3 3" xfId="15678"/>
    <cellStyle name="Comma 2 6 4 3 3 4" xfId="15679"/>
    <cellStyle name="Comma 2 6 4 3 3 5" xfId="15680"/>
    <cellStyle name="Comma 2 6 4 3 4" xfId="15681"/>
    <cellStyle name="Comma 2 6 4 3 4 2" xfId="15682"/>
    <cellStyle name="Comma 2 6 4 3 4 3" xfId="15683"/>
    <cellStyle name="Comma 2 6 4 3 4 4" xfId="15684"/>
    <cellStyle name="Comma 2 6 4 3 5" xfId="15685"/>
    <cellStyle name="Comma 2 6 4 3 5 2" xfId="15686"/>
    <cellStyle name="Comma 2 6 4 3 6" xfId="15687"/>
    <cellStyle name="Comma 2 6 4 3 7" xfId="15688"/>
    <cellStyle name="Comma 2 6 4 3 8" xfId="15689"/>
    <cellStyle name="Comma 2 6 4 3 9" xfId="15690"/>
    <cellStyle name="Comma 2 6 4 4" xfId="15691"/>
    <cellStyle name="Comma 2 6 4 4 2" xfId="15692"/>
    <cellStyle name="Comma 2 6 4 4 2 2" xfId="15693"/>
    <cellStyle name="Comma 2 6 4 4 2 3" xfId="15694"/>
    <cellStyle name="Comma 2 6 4 4 3" xfId="15695"/>
    <cellStyle name="Comma 2 6 4 4 4" xfId="15696"/>
    <cellStyle name="Comma 2 6 4 4 5" xfId="15697"/>
    <cellStyle name="Comma 2 6 4 4 6" xfId="15698"/>
    <cellStyle name="Comma 2 6 4 5" xfId="15699"/>
    <cellStyle name="Comma 2 6 4 5 2" xfId="15700"/>
    <cellStyle name="Comma 2 6 4 5 2 2" xfId="15701"/>
    <cellStyle name="Comma 2 6 4 5 3" xfId="15702"/>
    <cellStyle name="Comma 2 6 4 5 4" xfId="15703"/>
    <cellStyle name="Comma 2 6 4 5 5" xfId="15704"/>
    <cellStyle name="Comma 2 6 4 6" xfId="15705"/>
    <cellStyle name="Comma 2 6 4 6 2" xfId="15706"/>
    <cellStyle name="Comma 2 6 4 6 3" xfId="15707"/>
    <cellStyle name="Comma 2 6 4 6 4" xfId="15708"/>
    <cellStyle name="Comma 2 6 4 7" xfId="15709"/>
    <cellStyle name="Comma 2 6 4 7 2" xfId="15710"/>
    <cellStyle name="Comma 2 6 4 8" xfId="15711"/>
    <cellStyle name="Comma 2 6 4 9" xfId="15712"/>
    <cellStyle name="Comma 2 6 5" xfId="15713"/>
    <cellStyle name="Comma 2 6 5 10" xfId="15714"/>
    <cellStyle name="Comma 2 6 5 11" xfId="15715"/>
    <cellStyle name="Comma 2 6 5 2" xfId="15716"/>
    <cellStyle name="Comma 2 6 5 2 2" xfId="15717"/>
    <cellStyle name="Comma 2 6 5 2 2 2" xfId="15718"/>
    <cellStyle name="Comma 2 6 5 2 2 2 2" xfId="15719"/>
    <cellStyle name="Comma 2 6 5 2 2 2 3" xfId="15720"/>
    <cellStyle name="Comma 2 6 5 2 2 3" xfId="15721"/>
    <cellStyle name="Comma 2 6 5 2 2 4" xfId="15722"/>
    <cellStyle name="Comma 2 6 5 2 2 5" xfId="15723"/>
    <cellStyle name="Comma 2 6 5 2 2 6" xfId="15724"/>
    <cellStyle name="Comma 2 6 5 2 3" xfId="15725"/>
    <cellStyle name="Comma 2 6 5 2 3 2" xfId="15726"/>
    <cellStyle name="Comma 2 6 5 2 3 2 2" xfId="15727"/>
    <cellStyle name="Comma 2 6 5 2 3 3" xfId="15728"/>
    <cellStyle name="Comma 2 6 5 2 3 4" xfId="15729"/>
    <cellStyle name="Comma 2 6 5 2 3 5" xfId="15730"/>
    <cellStyle name="Comma 2 6 5 2 4" xfId="15731"/>
    <cellStyle name="Comma 2 6 5 2 4 2" xfId="15732"/>
    <cellStyle name="Comma 2 6 5 2 4 3" xfId="15733"/>
    <cellStyle name="Comma 2 6 5 2 4 4" xfId="15734"/>
    <cellStyle name="Comma 2 6 5 2 5" xfId="15735"/>
    <cellStyle name="Comma 2 6 5 2 5 2" xfId="15736"/>
    <cellStyle name="Comma 2 6 5 2 6" xfId="15737"/>
    <cellStyle name="Comma 2 6 5 2 7" xfId="15738"/>
    <cellStyle name="Comma 2 6 5 2 8" xfId="15739"/>
    <cellStyle name="Comma 2 6 5 2 9" xfId="15740"/>
    <cellStyle name="Comma 2 6 5 3" xfId="15741"/>
    <cellStyle name="Comma 2 6 5 3 2" xfId="15742"/>
    <cellStyle name="Comma 2 6 5 3 2 2" xfId="15743"/>
    <cellStyle name="Comma 2 6 5 3 2 2 2" xfId="15744"/>
    <cellStyle name="Comma 2 6 5 3 2 2 3" xfId="15745"/>
    <cellStyle name="Comma 2 6 5 3 2 3" xfId="15746"/>
    <cellStyle name="Comma 2 6 5 3 2 4" xfId="15747"/>
    <cellStyle name="Comma 2 6 5 3 2 5" xfId="15748"/>
    <cellStyle name="Comma 2 6 5 3 2 6" xfId="15749"/>
    <cellStyle name="Comma 2 6 5 3 3" xfId="15750"/>
    <cellStyle name="Comma 2 6 5 3 3 2" xfId="15751"/>
    <cellStyle name="Comma 2 6 5 3 3 2 2" xfId="15752"/>
    <cellStyle name="Comma 2 6 5 3 3 3" xfId="15753"/>
    <cellStyle name="Comma 2 6 5 3 3 4" xfId="15754"/>
    <cellStyle name="Comma 2 6 5 3 3 5" xfId="15755"/>
    <cellStyle name="Comma 2 6 5 3 4" xfId="15756"/>
    <cellStyle name="Comma 2 6 5 3 4 2" xfId="15757"/>
    <cellStyle name="Comma 2 6 5 3 4 3" xfId="15758"/>
    <cellStyle name="Comma 2 6 5 3 4 4" xfId="15759"/>
    <cellStyle name="Comma 2 6 5 3 5" xfId="15760"/>
    <cellStyle name="Comma 2 6 5 3 5 2" xfId="15761"/>
    <cellStyle name="Comma 2 6 5 3 6" xfId="15762"/>
    <cellStyle name="Comma 2 6 5 3 7" xfId="15763"/>
    <cellStyle name="Comma 2 6 5 3 8" xfId="15764"/>
    <cellStyle name="Comma 2 6 5 3 9" xfId="15765"/>
    <cellStyle name="Comma 2 6 5 4" xfId="15766"/>
    <cellStyle name="Comma 2 6 5 4 2" xfId="15767"/>
    <cellStyle name="Comma 2 6 5 4 2 2" xfId="15768"/>
    <cellStyle name="Comma 2 6 5 4 2 3" xfId="15769"/>
    <cellStyle name="Comma 2 6 5 4 3" xfId="15770"/>
    <cellStyle name="Comma 2 6 5 4 4" xfId="15771"/>
    <cellStyle name="Comma 2 6 5 4 5" xfId="15772"/>
    <cellStyle name="Comma 2 6 5 4 6" xfId="15773"/>
    <cellStyle name="Comma 2 6 5 5" xfId="15774"/>
    <cellStyle name="Comma 2 6 5 5 2" xfId="15775"/>
    <cellStyle name="Comma 2 6 5 5 2 2" xfId="15776"/>
    <cellStyle name="Comma 2 6 5 5 3" xfId="15777"/>
    <cellStyle name="Comma 2 6 5 5 4" xfId="15778"/>
    <cellStyle name="Comma 2 6 5 5 5" xfId="15779"/>
    <cellStyle name="Comma 2 6 5 6" xfId="15780"/>
    <cellStyle name="Comma 2 6 5 6 2" xfId="15781"/>
    <cellStyle name="Comma 2 6 5 6 3" xfId="15782"/>
    <cellStyle name="Comma 2 6 5 6 4" xfId="15783"/>
    <cellStyle name="Comma 2 6 5 7" xfId="15784"/>
    <cellStyle name="Comma 2 6 5 7 2" xfId="15785"/>
    <cellStyle name="Comma 2 6 5 8" xfId="15786"/>
    <cellStyle name="Comma 2 6 5 9" xfId="15787"/>
    <cellStyle name="Comma 2 6 6" xfId="15788"/>
    <cellStyle name="Comma 2 6 6 10" xfId="15789"/>
    <cellStyle name="Comma 2 6 6 11" xfId="15790"/>
    <cellStyle name="Comma 2 6 6 2" xfId="15791"/>
    <cellStyle name="Comma 2 6 6 2 2" xfId="15792"/>
    <cellStyle name="Comma 2 6 6 2 2 2" xfId="15793"/>
    <cellStyle name="Comma 2 6 6 2 2 2 2" xfId="15794"/>
    <cellStyle name="Comma 2 6 6 2 2 2 3" xfId="15795"/>
    <cellStyle name="Comma 2 6 6 2 2 3" xfId="15796"/>
    <cellStyle name="Comma 2 6 6 2 2 4" xfId="15797"/>
    <cellStyle name="Comma 2 6 6 2 2 5" xfId="15798"/>
    <cellStyle name="Comma 2 6 6 2 2 6" xfId="15799"/>
    <cellStyle name="Comma 2 6 6 2 3" xfId="15800"/>
    <cellStyle name="Comma 2 6 6 2 3 2" xfId="15801"/>
    <cellStyle name="Comma 2 6 6 2 3 2 2" xfId="15802"/>
    <cellStyle name="Comma 2 6 6 2 3 3" xfId="15803"/>
    <cellStyle name="Comma 2 6 6 2 3 4" xfId="15804"/>
    <cellStyle name="Comma 2 6 6 2 3 5" xfId="15805"/>
    <cellStyle name="Comma 2 6 6 2 4" xfId="15806"/>
    <cellStyle name="Comma 2 6 6 2 4 2" xfId="15807"/>
    <cellStyle name="Comma 2 6 6 2 4 3" xfId="15808"/>
    <cellStyle name="Comma 2 6 6 2 4 4" xfId="15809"/>
    <cellStyle name="Comma 2 6 6 2 5" xfId="15810"/>
    <cellStyle name="Comma 2 6 6 2 5 2" xfId="15811"/>
    <cellStyle name="Comma 2 6 6 2 6" xfId="15812"/>
    <cellStyle name="Comma 2 6 6 2 7" xfId="15813"/>
    <cellStyle name="Comma 2 6 6 2 8" xfId="15814"/>
    <cellStyle name="Comma 2 6 6 2 9" xfId="15815"/>
    <cellStyle name="Comma 2 6 6 3" xfId="15816"/>
    <cellStyle name="Comma 2 6 6 3 2" xfId="15817"/>
    <cellStyle name="Comma 2 6 6 3 2 2" xfId="15818"/>
    <cellStyle name="Comma 2 6 6 3 2 2 2" xfId="15819"/>
    <cellStyle name="Comma 2 6 6 3 2 2 3" xfId="15820"/>
    <cellStyle name="Comma 2 6 6 3 2 3" xfId="15821"/>
    <cellStyle name="Comma 2 6 6 3 2 4" xfId="15822"/>
    <cellStyle name="Comma 2 6 6 3 2 5" xfId="15823"/>
    <cellStyle name="Comma 2 6 6 3 2 6" xfId="15824"/>
    <cellStyle name="Comma 2 6 6 3 3" xfId="15825"/>
    <cellStyle name="Comma 2 6 6 3 3 2" xfId="15826"/>
    <cellStyle name="Comma 2 6 6 3 3 2 2" xfId="15827"/>
    <cellStyle name="Comma 2 6 6 3 3 3" xfId="15828"/>
    <cellStyle name="Comma 2 6 6 3 3 4" xfId="15829"/>
    <cellStyle name="Comma 2 6 6 3 3 5" xfId="15830"/>
    <cellStyle name="Comma 2 6 6 3 4" xfId="15831"/>
    <cellStyle name="Comma 2 6 6 3 4 2" xfId="15832"/>
    <cellStyle name="Comma 2 6 6 3 4 3" xfId="15833"/>
    <cellStyle name="Comma 2 6 6 3 4 4" xfId="15834"/>
    <cellStyle name="Comma 2 6 6 3 5" xfId="15835"/>
    <cellStyle name="Comma 2 6 6 3 5 2" xfId="15836"/>
    <cellStyle name="Comma 2 6 6 3 6" xfId="15837"/>
    <cellStyle name="Comma 2 6 6 3 7" xfId="15838"/>
    <cellStyle name="Comma 2 6 6 3 8" xfId="15839"/>
    <cellStyle name="Comma 2 6 6 3 9" xfId="15840"/>
    <cellStyle name="Comma 2 6 6 4" xfId="15841"/>
    <cellStyle name="Comma 2 6 6 4 2" xfId="15842"/>
    <cellStyle name="Comma 2 6 6 4 2 2" xfId="15843"/>
    <cellStyle name="Comma 2 6 6 4 2 3" xfId="15844"/>
    <cellStyle name="Comma 2 6 6 4 3" xfId="15845"/>
    <cellStyle name="Comma 2 6 6 4 4" xfId="15846"/>
    <cellStyle name="Comma 2 6 6 4 5" xfId="15847"/>
    <cellStyle name="Comma 2 6 6 4 6" xfId="15848"/>
    <cellStyle name="Comma 2 6 6 5" xfId="15849"/>
    <cellStyle name="Comma 2 6 6 5 2" xfId="15850"/>
    <cellStyle name="Comma 2 6 6 5 2 2" xfId="15851"/>
    <cellStyle name="Comma 2 6 6 5 3" xfId="15852"/>
    <cellStyle name="Comma 2 6 6 5 4" xfId="15853"/>
    <cellStyle name="Comma 2 6 6 5 5" xfId="15854"/>
    <cellStyle name="Comma 2 6 6 6" xfId="15855"/>
    <cellStyle name="Comma 2 6 6 6 2" xfId="15856"/>
    <cellStyle name="Comma 2 6 6 6 3" xfId="15857"/>
    <cellStyle name="Comma 2 6 6 6 4" xfId="15858"/>
    <cellStyle name="Comma 2 6 6 7" xfId="15859"/>
    <cellStyle name="Comma 2 6 6 7 2" xfId="15860"/>
    <cellStyle name="Comma 2 6 6 8" xfId="15861"/>
    <cellStyle name="Comma 2 6 6 9" xfId="15862"/>
    <cellStyle name="Comma 2 6 7" xfId="15863"/>
    <cellStyle name="Comma 2 6 7 10" xfId="15864"/>
    <cellStyle name="Comma 2 6 7 11" xfId="15865"/>
    <cellStyle name="Comma 2 6 7 2" xfId="15866"/>
    <cellStyle name="Comma 2 6 7 2 2" xfId="15867"/>
    <cellStyle name="Comma 2 6 7 2 2 2" xfId="15868"/>
    <cellStyle name="Comma 2 6 7 2 2 2 2" xfId="15869"/>
    <cellStyle name="Comma 2 6 7 2 2 2 3" xfId="15870"/>
    <cellStyle name="Comma 2 6 7 2 2 3" xfId="15871"/>
    <cellStyle name="Comma 2 6 7 2 2 4" xfId="15872"/>
    <cellStyle name="Comma 2 6 7 2 2 5" xfId="15873"/>
    <cellStyle name="Comma 2 6 7 2 2 6" xfId="15874"/>
    <cellStyle name="Comma 2 6 7 2 3" xfId="15875"/>
    <cellStyle name="Comma 2 6 7 2 3 2" xfId="15876"/>
    <cellStyle name="Comma 2 6 7 2 3 2 2" xfId="15877"/>
    <cellStyle name="Comma 2 6 7 2 3 3" xfId="15878"/>
    <cellStyle name="Comma 2 6 7 2 3 4" xfId="15879"/>
    <cellStyle name="Comma 2 6 7 2 3 5" xfId="15880"/>
    <cellStyle name="Comma 2 6 7 2 4" xfId="15881"/>
    <cellStyle name="Comma 2 6 7 2 4 2" xfId="15882"/>
    <cellStyle name="Comma 2 6 7 2 4 3" xfId="15883"/>
    <cellStyle name="Comma 2 6 7 2 4 4" xfId="15884"/>
    <cellStyle name="Comma 2 6 7 2 5" xfId="15885"/>
    <cellStyle name="Comma 2 6 7 2 5 2" xfId="15886"/>
    <cellStyle name="Comma 2 6 7 2 6" xfId="15887"/>
    <cellStyle name="Comma 2 6 7 2 7" xfId="15888"/>
    <cellStyle name="Comma 2 6 7 2 8" xfId="15889"/>
    <cellStyle name="Comma 2 6 7 2 9" xfId="15890"/>
    <cellStyle name="Comma 2 6 7 3" xfId="15891"/>
    <cellStyle name="Comma 2 6 7 3 2" xfId="15892"/>
    <cellStyle name="Comma 2 6 7 3 2 2" xfId="15893"/>
    <cellStyle name="Comma 2 6 7 3 2 2 2" xfId="15894"/>
    <cellStyle name="Comma 2 6 7 3 2 2 3" xfId="15895"/>
    <cellStyle name="Comma 2 6 7 3 2 3" xfId="15896"/>
    <cellStyle name="Comma 2 6 7 3 2 4" xfId="15897"/>
    <cellStyle name="Comma 2 6 7 3 2 5" xfId="15898"/>
    <cellStyle name="Comma 2 6 7 3 2 6" xfId="15899"/>
    <cellStyle name="Comma 2 6 7 3 3" xfId="15900"/>
    <cellStyle name="Comma 2 6 7 3 3 2" xfId="15901"/>
    <cellStyle name="Comma 2 6 7 3 3 2 2" xfId="15902"/>
    <cellStyle name="Comma 2 6 7 3 3 3" xfId="15903"/>
    <cellStyle name="Comma 2 6 7 3 3 4" xfId="15904"/>
    <cellStyle name="Comma 2 6 7 3 3 5" xfId="15905"/>
    <cellStyle name="Comma 2 6 7 3 4" xfId="15906"/>
    <cellStyle name="Comma 2 6 7 3 4 2" xfId="15907"/>
    <cellStyle name="Comma 2 6 7 3 4 3" xfId="15908"/>
    <cellStyle name="Comma 2 6 7 3 4 4" xfId="15909"/>
    <cellStyle name="Comma 2 6 7 3 5" xfId="15910"/>
    <cellStyle name="Comma 2 6 7 3 5 2" xfId="15911"/>
    <cellStyle name="Comma 2 6 7 3 6" xfId="15912"/>
    <cellStyle name="Comma 2 6 7 3 7" xfId="15913"/>
    <cellStyle name="Comma 2 6 7 3 8" xfId="15914"/>
    <cellStyle name="Comma 2 6 7 3 9" xfId="15915"/>
    <cellStyle name="Comma 2 6 7 4" xfId="15916"/>
    <cellStyle name="Comma 2 6 7 4 2" xfId="15917"/>
    <cellStyle name="Comma 2 6 7 4 2 2" xfId="15918"/>
    <cellStyle name="Comma 2 6 7 4 2 3" xfId="15919"/>
    <cellStyle name="Comma 2 6 7 4 3" xfId="15920"/>
    <cellStyle name="Comma 2 6 7 4 4" xfId="15921"/>
    <cellStyle name="Comma 2 6 7 4 5" xfId="15922"/>
    <cellStyle name="Comma 2 6 7 4 6" xfId="15923"/>
    <cellStyle name="Comma 2 6 7 5" xfId="15924"/>
    <cellStyle name="Comma 2 6 7 5 2" xfId="15925"/>
    <cellStyle name="Comma 2 6 7 5 2 2" xfId="15926"/>
    <cellStyle name="Comma 2 6 7 5 3" xfId="15927"/>
    <cellStyle name="Comma 2 6 7 5 4" xfId="15928"/>
    <cellStyle name="Comma 2 6 7 5 5" xfId="15929"/>
    <cellStyle name="Comma 2 6 7 6" xfId="15930"/>
    <cellStyle name="Comma 2 6 7 6 2" xfId="15931"/>
    <cellStyle name="Comma 2 6 7 6 3" xfId="15932"/>
    <cellStyle name="Comma 2 6 7 6 4" xfId="15933"/>
    <cellStyle name="Comma 2 6 7 7" xfId="15934"/>
    <cellStyle name="Comma 2 6 7 7 2" xfId="15935"/>
    <cellStyle name="Comma 2 6 7 8" xfId="15936"/>
    <cellStyle name="Comma 2 6 7 9" xfId="15937"/>
    <cellStyle name="Comma 2 6 8" xfId="15938"/>
    <cellStyle name="Comma 2 6 8 10" xfId="15939"/>
    <cellStyle name="Comma 2 6 8 2" xfId="15940"/>
    <cellStyle name="Comma 2 6 8 2 2" xfId="15941"/>
    <cellStyle name="Comma 2 6 8 2 2 2" xfId="15942"/>
    <cellStyle name="Comma 2 6 8 2 2 3" xfId="15943"/>
    <cellStyle name="Comma 2 6 8 2 3" xfId="15944"/>
    <cellStyle name="Comma 2 6 8 2 4" xfId="15945"/>
    <cellStyle name="Comma 2 6 8 2 5" xfId="15946"/>
    <cellStyle name="Comma 2 6 8 2 6" xfId="15947"/>
    <cellStyle name="Comma 2 6 8 3" xfId="15948"/>
    <cellStyle name="Comma 2 6 8 3 2" xfId="15949"/>
    <cellStyle name="Comma 2 6 8 3 2 2" xfId="15950"/>
    <cellStyle name="Comma 2 6 8 3 2 3" xfId="15951"/>
    <cellStyle name="Comma 2 6 8 3 3" xfId="15952"/>
    <cellStyle name="Comma 2 6 8 3 4" xfId="15953"/>
    <cellStyle name="Comma 2 6 8 3 5" xfId="15954"/>
    <cellStyle name="Comma 2 6 8 3 6" xfId="15955"/>
    <cellStyle name="Comma 2 6 8 4" xfId="15956"/>
    <cellStyle name="Comma 2 6 8 4 2" xfId="15957"/>
    <cellStyle name="Comma 2 6 8 4 2 2" xfId="15958"/>
    <cellStyle name="Comma 2 6 8 4 3" xfId="15959"/>
    <cellStyle name="Comma 2 6 8 4 4" xfId="15960"/>
    <cellStyle name="Comma 2 6 8 4 5" xfId="15961"/>
    <cellStyle name="Comma 2 6 8 5" xfId="15962"/>
    <cellStyle name="Comma 2 6 8 5 2" xfId="15963"/>
    <cellStyle name="Comma 2 6 8 5 3" xfId="15964"/>
    <cellStyle name="Comma 2 6 8 5 4" xfId="15965"/>
    <cellStyle name="Comma 2 6 8 6" xfId="15966"/>
    <cellStyle name="Comma 2 6 8 6 2" xfId="15967"/>
    <cellStyle name="Comma 2 6 8 7" xfId="15968"/>
    <cellStyle name="Comma 2 6 8 8" xfId="15969"/>
    <cellStyle name="Comma 2 6 8 9" xfId="15970"/>
    <cellStyle name="Comma 2 6 9" xfId="15971"/>
    <cellStyle name="Comma 2 6 9 10" xfId="15972"/>
    <cellStyle name="Comma 2 6 9 2" xfId="15973"/>
    <cellStyle name="Comma 2 6 9 2 2" xfId="15974"/>
    <cellStyle name="Comma 2 6 9 2 2 2" xfId="15975"/>
    <cellStyle name="Comma 2 6 9 2 2 3" xfId="15976"/>
    <cellStyle name="Comma 2 6 9 2 3" xfId="15977"/>
    <cellStyle name="Comma 2 6 9 2 4" xfId="15978"/>
    <cellStyle name="Comma 2 6 9 2 5" xfId="15979"/>
    <cellStyle name="Comma 2 6 9 2 6" xfId="15980"/>
    <cellStyle name="Comma 2 6 9 3" xfId="15981"/>
    <cellStyle name="Comma 2 6 9 3 2" xfId="15982"/>
    <cellStyle name="Comma 2 6 9 3 2 2" xfId="15983"/>
    <cellStyle name="Comma 2 6 9 3 2 3" xfId="15984"/>
    <cellStyle name="Comma 2 6 9 3 3" xfId="15985"/>
    <cellStyle name="Comma 2 6 9 3 4" xfId="15986"/>
    <cellStyle name="Comma 2 6 9 3 5" xfId="15987"/>
    <cellStyle name="Comma 2 6 9 3 6" xfId="15988"/>
    <cellStyle name="Comma 2 6 9 4" xfId="15989"/>
    <cellStyle name="Comma 2 6 9 4 2" xfId="15990"/>
    <cellStyle name="Comma 2 6 9 4 2 2" xfId="15991"/>
    <cellStyle name="Comma 2 6 9 4 3" xfId="15992"/>
    <cellStyle name="Comma 2 6 9 4 4" xfId="15993"/>
    <cellStyle name="Comma 2 6 9 4 5" xfId="15994"/>
    <cellStyle name="Comma 2 6 9 5" xfId="15995"/>
    <cellStyle name="Comma 2 6 9 5 2" xfId="15996"/>
    <cellStyle name="Comma 2 6 9 5 3" xfId="15997"/>
    <cellStyle name="Comma 2 6 9 5 4" xfId="15998"/>
    <cellStyle name="Comma 2 6 9 6" xfId="15999"/>
    <cellStyle name="Comma 2 6 9 6 2" xfId="16000"/>
    <cellStyle name="Comma 2 6 9 7" xfId="16001"/>
    <cellStyle name="Comma 2 6 9 8" xfId="16002"/>
    <cellStyle name="Comma 2 6 9 9" xfId="16003"/>
    <cellStyle name="Comma 2 60" xfId="16004"/>
    <cellStyle name="Comma 2 61" xfId="16005"/>
    <cellStyle name="Comma 2 62" xfId="16006"/>
    <cellStyle name="Comma 2 63" xfId="16007"/>
    <cellStyle name="Comma 2 64" xfId="16008"/>
    <cellStyle name="Comma 2 7" xfId="16009"/>
    <cellStyle name="Comma 2 7 10" xfId="16010"/>
    <cellStyle name="Comma 2 7 10 10" xfId="16011"/>
    <cellStyle name="Comma 2 7 10 2" xfId="16012"/>
    <cellStyle name="Comma 2 7 10 2 2" xfId="16013"/>
    <cellStyle name="Comma 2 7 10 2 2 2" xfId="16014"/>
    <cellStyle name="Comma 2 7 10 2 2 3" xfId="16015"/>
    <cellStyle name="Comma 2 7 10 2 3" xfId="16016"/>
    <cellStyle name="Comma 2 7 10 2 4" xfId="16017"/>
    <cellStyle name="Comma 2 7 10 2 5" xfId="16018"/>
    <cellStyle name="Comma 2 7 10 2 6" xfId="16019"/>
    <cellStyle name="Comma 2 7 10 3" xfId="16020"/>
    <cellStyle name="Comma 2 7 10 3 2" xfId="16021"/>
    <cellStyle name="Comma 2 7 10 3 2 2" xfId="16022"/>
    <cellStyle name="Comma 2 7 10 3 2 3" xfId="16023"/>
    <cellStyle name="Comma 2 7 10 3 3" xfId="16024"/>
    <cellStyle name="Comma 2 7 10 3 4" xfId="16025"/>
    <cellStyle name="Comma 2 7 10 3 5" xfId="16026"/>
    <cellStyle name="Comma 2 7 10 3 6" xfId="16027"/>
    <cellStyle name="Comma 2 7 10 4" xfId="16028"/>
    <cellStyle name="Comma 2 7 10 4 2" xfId="16029"/>
    <cellStyle name="Comma 2 7 10 4 2 2" xfId="16030"/>
    <cellStyle name="Comma 2 7 10 4 3" xfId="16031"/>
    <cellStyle name="Comma 2 7 10 4 4" xfId="16032"/>
    <cellStyle name="Comma 2 7 10 4 5" xfId="16033"/>
    <cellStyle name="Comma 2 7 10 5" xfId="16034"/>
    <cellStyle name="Comma 2 7 10 5 2" xfId="16035"/>
    <cellStyle name="Comma 2 7 10 5 3" xfId="16036"/>
    <cellStyle name="Comma 2 7 10 5 4" xfId="16037"/>
    <cellStyle name="Comma 2 7 10 6" xfId="16038"/>
    <cellStyle name="Comma 2 7 10 6 2" xfId="16039"/>
    <cellStyle name="Comma 2 7 10 7" xfId="16040"/>
    <cellStyle name="Comma 2 7 10 8" xfId="16041"/>
    <cellStyle name="Comma 2 7 10 9" xfId="16042"/>
    <cellStyle name="Comma 2 7 11" xfId="16043"/>
    <cellStyle name="Comma 2 7 11 10" xfId="16044"/>
    <cellStyle name="Comma 2 7 11 2" xfId="16045"/>
    <cellStyle name="Comma 2 7 11 2 2" xfId="16046"/>
    <cellStyle name="Comma 2 7 11 2 2 2" xfId="16047"/>
    <cellStyle name="Comma 2 7 11 2 2 3" xfId="16048"/>
    <cellStyle name="Comma 2 7 11 2 3" xfId="16049"/>
    <cellStyle name="Comma 2 7 11 2 4" xfId="16050"/>
    <cellStyle name="Comma 2 7 11 2 5" xfId="16051"/>
    <cellStyle name="Comma 2 7 11 2 6" xfId="16052"/>
    <cellStyle name="Comma 2 7 11 3" xfId="16053"/>
    <cellStyle name="Comma 2 7 11 3 2" xfId="16054"/>
    <cellStyle name="Comma 2 7 11 3 2 2" xfId="16055"/>
    <cellStyle name="Comma 2 7 11 3 2 3" xfId="16056"/>
    <cellStyle name="Comma 2 7 11 3 3" xfId="16057"/>
    <cellStyle name="Comma 2 7 11 3 4" xfId="16058"/>
    <cellStyle name="Comma 2 7 11 3 5" xfId="16059"/>
    <cellStyle name="Comma 2 7 11 3 6" xfId="16060"/>
    <cellStyle name="Comma 2 7 11 4" xfId="16061"/>
    <cellStyle name="Comma 2 7 11 4 2" xfId="16062"/>
    <cellStyle name="Comma 2 7 11 4 2 2" xfId="16063"/>
    <cellStyle name="Comma 2 7 11 4 3" xfId="16064"/>
    <cellStyle name="Comma 2 7 11 4 4" xfId="16065"/>
    <cellStyle name="Comma 2 7 11 4 5" xfId="16066"/>
    <cellStyle name="Comma 2 7 11 5" xfId="16067"/>
    <cellStyle name="Comma 2 7 11 5 2" xfId="16068"/>
    <cellStyle name="Comma 2 7 11 5 3" xfId="16069"/>
    <cellStyle name="Comma 2 7 11 5 4" xfId="16070"/>
    <cellStyle name="Comma 2 7 11 6" xfId="16071"/>
    <cellStyle name="Comma 2 7 11 6 2" xfId="16072"/>
    <cellStyle name="Comma 2 7 11 7" xfId="16073"/>
    <cellStyle name="Comma 2 7 11 8" xfId="16074"/>
    <cellStyle name="Comma 2 7 11 9" xfId="16075"/>
    <cellStyle name="Comma 2 7 12" xfId="16076"/>
    <cellStyle name="Comma 2 7 12 10" xfId="16077"/>
    <cellStyle name="Comma 2 7 12 2" xfId="16078"/>
    <cellStyle name="Comma 2 7 12 2 2" xfId="16079"/>
    <cellStyle name="Comma 2 7 12 2 2 2" xfId="16080"/>
    <cellStyle name="Comma 2 7 12 2 2 3" xfId="16081"/>
    <cellStyle name="Comma 2 7 12 2 3" xfId="16082"/>
    <cellStyle name="Comma 2 7 12 2 4" xfId="16083"/>
    <cellStyle name="Comma 2 7 12 2 5" xfId="16084"/>
    <cellStyle name="Comma 2 7 12 2 6" xfId="16085"/>
    <cellStyle name="Comma 2 7 12 3" xfId="16086"/>
    <cellStyle name="Comma 2 7 12 3 2" xfId="16087"/>
    <cellStyle name="Comma 2 7 12 3 2 2" xfId="16088"/>
    <cellStyle name="Comma 2 7 12 3 2 3" xfId="16089"/>
    <cellStyle name="Comma 2 7 12 3 3" xfId="16090"/>
    <cellStyle name="Comma 2 7 12 3 4" xfId="16091"/>
    <cellStyle name="Comma 2 7 12 3 5" xfId="16092"/>
    <cellStyle name="Comma 2 7 12 3 6" xfId="16093"/>
    <cellStyle name="Comma 2 7 12 4" xfId="16094"/>
    <cellStyle name="Comma 2 7 12 4 2" xfId="16095"/>
    <cellStyle name="Comma 2 7 12 4 2 2" xfId="16096"/>
    <cellStyle name="Comma 2 7 12 4 3" xfId="16097"/>
    <cellStyle name="Comma 2 7 12 4 4" xfId="16098"/>
    <cellStyle name="Comma 2 7 12 4 5" xfId="16099"/>
    <cellStyle name="Comma 2 7 12 5" xfId="16100"/>
    <cellStyle name="Comma 2 7 12 5 2" xfId="16101"/>
    <cellStyle name="Comma 2 7 12 5 3" xfId="16102"/>
    <cellStyle name="Comma 2 7 12 5 4" xfId="16103"/>
    <cellStyle name="Comma 2 7 12 6" xfId="16104"/>
    <cellStyle name="Comma 2 7 12 6 2" xfId="16105"/>
    <cellStyle name="Comma 2 7 12 7" xfId="16106"/>
    <cellStyle name="Comma 2 7 12 8" xfId="16107"/>
    <cellStyle name="Comma 2 7 12 9" xfId="16108"/>
    <cellStyle name="Comma 2 7 13" xfId="16109"/>
    <cellStyle name="Comma 2 7 13 2" xfId="16110"/>
    <cellStyle name="Comma 2 7 13 2 2" xfId="16111"/>
    <cellStyle name="Comma 2 7 13 2 2 2" xfId="16112"/>
    <cellStyle name="Comma 2 7 13 2 2 3" xfId="16113"/>
    <cellStyle name="Comma 2 7 13 2 3" xfId="16114"/>
    <cellStyle name="Comma 2 7 13 2 4" xfId="16115"/>
    <cellStyle name="Comma 2 7 13 2 5" xfId="16116"/>
    <cellStyle name="Comma 2 7 13 2 6" xfId="16117"/>
    <cellStyle name="Comma 2 7 13 3" xfId="16118"/>
    <cellStyle name="Comma 2 7 13 3 2" xfId="16119"/>
    <cellStyle name="Comma 2 7 13 3 2 2" xfId="16120"/>
    <cellStyle name="Comma 2 7 13 3 3" xfId="16121"/>
    <cellStyle name="Comma 2 7 13 3 4" xfId="16122"/>
    <cellStyle name="Comma 2 7 13 3 5" xfId="16123"/>
    <cellStyle name="Comma 2 7 13 4" xfId="16124"/>
    <cellStyle name="Comma 2 7 13 4 2" xfId="16125"/>
    <cellStyle name="Comma 2 7 13 4 3" xfId="16126"/>
    <cellStyle name="Comma 2 7 13 4 4" xfId="16127"/>
    <cellStyle name="Comma 2 7 13 5" xfId="16128"/>
    <cellStyle name="Comma 2 7 13 5 2" xfId="16129"/>
    <cellStyle name="Comma 2 7 13 6" xfId="16130"/>
    <cellStyle name="Comma 2 7 13 7" xfId="16131"/>
    <cellStyle name="Comma 2 7 13 8" xfId="16132"/>
    <cellStyle name="Comma 2 7 13 9" xfId="16133"/>
    <cellStyle name="Comma 2 7 14" xfId="16134"/>
    <cellStyle name="Comma 2 7 14 2" xfId="16135"/>
    <cellStyle name="Comma 2 7 14 2 2" xfId="16136"/>
    <cellStyle name="Comma 2 7 14 2 2 2" xfId="16137"/>
    <cellStyle name="Comma 2 7 14 2 2 3" xfId="16138"/>
    <cellStyle name="Comma 2 7 14 2 3" xfId="16139"/>
    <cellStyle name="Comma 2 7 14 2 4" xfId="16140"/>
    <cellStyle name="Comma 2 7 14 2 5" xfId="16141"/>
    <cellStyle name="Comma 2 7 14 2 6" xfId="16142"/>
    <cellStyle name="Comma 2 7 14 3" xfId="16143"/>
    <cellStyle name="Comma 2 7 14 3 2" xfId="16144"/>
    <cellStyle name="Comma 2 7 14 3 2 2" xfId="16145"/>
    <cellStyle name="Comma 2 7 14 3 3" xfId="16146"/>
    <cellStyle name="Comma 2 7 14 3 4" xfId="16147"/>
    <cellStyle name="Comma 2 7 14 3 5" xfId="16148"/>
    <cellStyle name="Comma 2 7 14 4" xfId="16149"/>
    <cellStyle name="Comma 2 7 14 4 2" xfId="16150"/>
    <cellStyle name="Comma 2 7 14 4 3" xfId="16151"/>
    <cellStyle name="Comma 2 7 14 4 4" xfId="16152"/>
    <cellStyle name="Comma 2 7 14 5" xfId="16153"/>
    <cellStyle name="Comma 2 7 14 5 2" xfId="16154"/>
    <cellStyle name="Comma 2 7 14 6" xfId="16155"/>
    <cellStyle name="Comma 2 7 14 7" xfId="16156"/>
    <cellStyle name="Comma 2 7 14 8" xfId="16157"/>
    <cellStyle name="Comma 2 7 14 9" xfId="16158"/>
    <cellStyle name="Comma 2 7 15" xfId="16159"/>
    <cellStyle name="Comma 2 7 15 2" xfId="16160"/>
    <cellStyle name="Comma 2 7 15 2 2" xfId="16161"/>
    <cellStyle name="Comma 2 7 15 2 3" xfId="16162"/>
    <cellStyle name="Comma 2 7 15 3" xfId="16163"/>
    <cellStyle name="Comma 2 7 15 4" xfId="16164"/>
    <cellStyle name="Comma 2 7 15 5" xfId="16165"/>
    <cellStyle name="Comma 2 7 15 6" xfId="16166"/>
    <cellStyle name="Comma 2 7 16" xfId="16167"/>
    <cellStyle name="Comma 2 7 16 2" xfId="16168"/>
    <cellStyle name="Comma 2 7 16 2 2" xfId="16169"/>
    <cellStyle name="Comma 2 7 16 3" xfId="16170"/>
    <cellStyle name="Comma 2 7 16 4" xfId="16171"/>
    <cellStyle name="Comma 2 7 16 5" xfId="16172"/>
    <cellStyle name="Comma 2 7 17" xfId="16173"/>
    <cellStyle name="Comma 2 7 17 2" xfId="16174"/>
    <cellStyle name="Comma 2 7 17 2 2" xfId="16175"/>
    <cellStyle name="Comma 2 7 17 3" xfId="16176"/>
    <cellStyle name="Comma 2 7 17 4" xfId="16177"/>
    <cellStyle name="Comma 2 7 17 5" xfId="16178"/>
    <cellStyle name="Comma 2 7 18" xfId="16179"/>
    <cellStyle name="Comma 2 7 18 2" xfId="16180"/>
    <cellStyle name="Comma 2 7 19" xfId="16181"/>
    <cellStyle name="Comma 2 7 2" xfId="16182"/>
    <cellStyle name="Comma 2 7 2 10" xfId="16183"/>
    <cellStyle name="Comma 2 7 2 11" xfId="16184"/>
    <cellStyle name="Comma 2 7 2 2" xfId="16185"/>
    <cellStyle name="Comma 2 7 2 2 2" xfId="16186"/>
    <cellStyle name="Comma 2 7 2 2 2 2" xfId="16187"/>
    <cellStyle name="Comma 2 7 2 2 2 2 2" xfId="16188"/>
    <cellStyle name="Comma 2 7 2 2 2 2 3" xfId="16189"/>
    <cellStyle name="Comma 2 7 2 2 2 3" xfId="16190"/>
    <cellStyle name="Comma 2 7 2 2 2 4" xfId="16191"/>
    <cellStyle name="Comma 2 7 2 2 2 5" xfId="16192"/>
    <cellStyle name="Comma 2 7 2 2 2 6" xfId="16193"/>
    <cellStyle name="Comma 2 7 2 2 3" xfId="16194"/>
    <cellStyle name="Comma 2 7 2 2 3 2" xfId="16195"/>
    <cellStyle name="Comma 2 7 2 2 3 2 2" xfId="16196"/>
    <cellStyle name="Comma 2 7 2 2 3 3" xfId="16197"/>
    <cellStyle name="Comma 2 7 2 2 3 4" xfId="16198"/>
    <cellStyle name="Comma 2 7 2 2 3 5" xfId="16199"/>
    <cellStyle name="Comma 2 7 2 2 4" xfId="16200"/>
    <cellStyle name="Comma 2 7 2 2 4 2" xfId="16201"/>
    <cellStyle name="Comma 2 7 2 2 4 3" xfId="16202"/>
    <cellStyle name="Comma 2 7 2 2 4 4" xfId="16203"/>
    <cellStyle name="Comma 2 7 2 2 5" xfId="16204"/>
    <cellStyle name="Comma 2 7 2 2 5 2" xfId="16205"/>
    <cellStyle name="Comma 2 7 2 2 6" xfId="16206"/>
    <cellStyle name="Comma 2 7 2 2 7" xfId="16207"/>
    <cellStyle name="Comma 2 7 2 2 8" xfId="16208"/>
    <cellStyle name="Comma 2 7 2 2 9" xfId="16209"/>
    <cellStyle name="Comma 2 7 2 3" xfId="16210"/>
    <cellStyle name="Comma 2 7 2 3 2" xfId="16211"/>
    <cellStyle name="Comma 2 7 2 3 2 2" xfId="16212"/>
    <cellStyle name="Comma 2 7 2 3 2 2 2" xfId="16213"/>
    <cellStyle name="Comma 2 7 2 3 2 2 3" xfId="16214"/>
    <cellStyle name="Comma 2 7 2 3 2 3" xfId="16215"/>
    <cellStyle name="Comma 2 7 2 3 2 4" xfId="16216"/>
    <cellStyle name="Comma 2 7 2 3 2 5" xfId="16217"/>
    <cellStyle name="Comma 2 7 2 3 2 6" xfId="16218"/>
    <cellStyle name="Comma 2 7 2 3 3" xfId="16219"/>
    <cellStyle name="Comma 2 7 2 3 3 2" xfId="16220"/>
    <cellStyle name="Comma 2 7 2 3 3 2 2" xfId="16221"/>
    <cellStyle name="Comma 2 7 2 3 3 3" xfId="16222"/>
    <cellStyle name="Comma 2 7 2 3 3 4" xfId="16223"/>
    <cellStyle name="Comma 2 7 2 3 3 5" xfId="16224"/>
    <cellStyle name="Comma 2 7 2 3 4" xfId="16225"/>
    <cellStyle name="Comma 2 7 2 3 4 2" xfId="16226"/>
    <cellStyle name="Comma 2 7 2 3 4 3" xfId="16227"/>
    <cellStyle name="Comma 2 7 2 3 4 4" xfId="16228"/>
    <cellStyle name="Comma 2 7 2 3 5" xfId="16229"/>
    <cellStyle name="Comma 2 7 2 3 5 2" xfId="16230"/>
    <cellStyle name="Comma 2 7 2 3 6" xfId="16231"/>
    <cellStyle name="Comma 2 7 2 3 7" xfId="16232"/>
    <cellStyle name="Comma 2 7 2 3 8" xfId="16233"/>
    <cellStyle name="Comma 2 7 2 3 9" xfId="16234"/>
    <cellStyle name="Comma 2 7 2 4" xfId="16235"/>
    <cellStyle name="Comma 2 7 2 4 2" xfId="16236"/>
    <cellStyle name="Comma 2 7 2 4 2 2" xfId="16237"/>
    <cellStyle name="Comma 2 7 2 4 2 3" xfId="16238"/>
    <cellStyle name="Comma 2 7 2 4 3" xfId="16239"/>
    <cellStyle name="Comma 2 7 2 4 4" xfId="16240"/>
    <cellStyle name="Comma 2 7 2 4 5" xfId="16241"/>
    <cellStyle name="Comma 2 7 2 4 6" xfId="16242"/>
    <cellStyle name="Comma 2 7 2 5" xfId="16243"/>
    <cellStyle name="Comma 2 7 2 5 2" xfId="16244"/>
    <cellStyle name="Comma 2 7 2 5 2 2" xfId="16245"/>
    <cellStyle name="Comma 2 7 2 5 3" xfId="16246"/>
    <cellStyle name="Comma 2 7 2 5 4" xfId="16247"/>
    <cellStyle name="Comma 2 7 2 5 5" xfId="16248"/>
    <cellStyle name="Comma 2 7 2 6" xfId="16249"/>
    <cellStyle name="Comma 2 7 2 6 2" xfId="16250"/>
    <cellStyle name="Comma 2 7 2 6 3" xfId="16251"/>
    <cellStyle name="Comma 2 7 2 6 4" xfId="16252"/>
    <cellStyle name="Comma 2 7 2 7" xfId="16253"/>
    <cellStyle name="Comma 2 7 2 7 2" xfId="16254"/>
    <cellStyle name="Comma 2 7 2 8" xfId="16255"/>
    <cellStyle name="Comma 2 7 2 9" xfId="16256"/>
    <cellStyle name="Comma 2 7 20" xfId="16257"/>
    <cellStyle name="Comma 2 7 21" xfId="16258"/>
    <cellStyle name="Comma 2 7 22" xfId="16259"/>
    <cellStyle name="Comma 2 7 3" xfId="16260"/>
    <cellStyle name="Comma 2 7 3 10" xfId="16261"/>
    <cellStyle name="Comma 2 7 3 11" xfId="16262"/>
    <cellStyle name="Comma 2 7 3 2" xfId="16263"/>
    <cellStyle name="Comma 2 7 3 2 2" xfId="16264"/>
    <cellStyle name="Comma 2 7 3 2 2 2" xfId="16265"/>
    <cellStyle name="Comma 2 7 3 2 2 2 2" xfId="16266"/>
    <cellStyle name="Comma 2 7 3 2 2 2 3" xfId="16267"/>
    <cellStyle name="Comma 2 7 3 2 2 3" xfId="16268"/>
    <cellStyle name="Comma 2 7 3 2 2 4" xfId="16269"/>
    <cellStyle name="Comma 2 7 3 2 2 5" xfId="16270"/>
    <cellStyle name="Comma 2 7 3 2 2 6" xfId="16271"/>
    <cellStyle name="Comma 2 7 3 2 3" xfId="16272"/>
    <cellStyle name="Comma 2 7 3 2 3 2" xfId="16273"/>
    <cellStyle name="Comma 2 7 3 2 3 2 2" xfId="16274"/>
    <cellStyle name="Comma 2 7 3 2 3 3" xfId="16275"/>
    <cellStyle name="Comma 2 7 3 2 3 4" xfId="16276"/>
    <cellStyle name="Comma 2 7 3 2 3 5" xfId="16277"/>
    <cellStyle name="Comma 2 7 3 2 4" xfId="16278"/>
    <cellStyle name="Comma 2 7 3 2 4 2" xfId="16279"/>
    <cellStyle name="Comma 2 7 3 2 4 3" xfId="16280"/>
    <cellStyle name="Comma 2 7 3 2 4 4" xfId="16281"/>
    <cellStyle name="Comma 2 7 3 2 5" xfId="16282"/>
    <cellStyle name="Comma 2 7 3 2 5 2" xfId="16283"/>
    <cellStyle name="Comma 2 7 3 2 6" xfId="16284"/>
    <cellStyle name="Comma 2 7 3 2 7" xfId="16285"/>
    <cellStyle name="Comma 2 7 3 2 8" xfId="16286"/>
    <cellStyle name="Comma 2 7 3 2 9" xfId="16287"/>
    <cellStyle name="Comma 2 7 3 3" xfId="16288"/>
    <cellStyle name="Comma 2 7 3 3 2" xfId="16289"/>
    <cellStyle name="Comma 2 7 3 3 2 2" xfId="16290"/>
    <cellStyle name="Comma 2 7 3 3 2 2 2" xfId="16291"/>
    <cellStyle name="Comma 2 7 3 3 2 2 3" xfId="16292"/>
    <cellStyle name="Comma 2 7 3 3 2 3" xfId="16293"/>
    <cellStyle name="Comma 2 7 3 3 2 4" xfId="16294"/>
    <cellStyle name="Comma 2 7 3 3 2 5" xfId="16295"/>
    <cellStyle name="Comma 2 7 3 3 2 6" xfId="16296"/>
    <cellStyle name="Comma 2 7 3 3 3" xfId="16297"/>
    <cellStyle name="Comma 2 7 3 3 3 2" xfId="16298"/>
    <cellStyle name="Comma 2 7 3 3 3 2 2" xfId="16299"/>
    <cellStyle name="Comma 2 7 3 3 3 3" xfId="16300"/>
    <cellStyle name="Comma 2 7 3 3 3 4" xfId="16301"/>
    <cellStyle name="Comma 2 7 3 3 3 5" xfId="16302"/>
    <cellStyle name="Comma 2 7 3 3 4" xfId="16303"/>
    <cellStyle name="Comma 2 7 3 3 4 2" xfId="16304"/>
    <cellStyle name="Comma 2 7 3 3 4 3" xfId="16305"/>
    <cellStyle name="Comma 2 7 3 3 4 4" xfId="16306"/>
    <cellStyle name="Comma 2 7 3 3 5" xfId="16307"/>
    <cellStyle name="Comma 2 7 3 3 5 2" xfId="16308"/>
    <cellStyle name="Comma 2 7 3 3 6" xfId="16309"/>
    <cellStyle name="Comma 2 7 3 3 7" xfId="16310"/>
    <cellStyle name="Comma 2 7 3 3 8" xfId="16311"/>
    <cellStyle name="Comma 2 7 3 3 9" xfId="16312"/>
    <cellStyle name="Comma 2 7 3 4" xfId="16313"/>
    <cellStyle name="Comma 2 7 3 4 2" xfId="16314"/>
    <cellStyle name="Comma 2 7 3 4 2 2" xfId="16315"/>
    <cellStyle name="Comma 2 7 3 4 2 3" xfId="16316"/>
    <cellStyle name="Comma 2 7 3 4 3" xfId="16317"/>
    <cellStyle name="Comma 2 7 3 4 4" xfId="16318"/>
    <cellStyle name="Comma 2 7 3 4 5" xfId="16319"/>
    <cellStyle name="Comma 2 7 3 4 6" xfId="16320"/>
    <cellStyle name="Comma 2 7 3 5" xfId="16321"/>
    <cellStyle name="Comma 2 7 3 5 2" xfId="16322"/>
    <cellStyle name="Comma 2 7 3 5 2 2" xfId="16323"/>
    <cellStyle name="Comma 2 7 3 5 3" xfId="16324"/>
    <cellStyle name="Comma 2 7 3 5 4" xfId="16325"/>
    <cellStyle name="Comma 2 7 3 5 5" xfId="16326"/>
    <cellStyle name="Comma 2 7 3 6" xfId="16327"/>
    <cellStyle name="Comma 2 7 3 6 2" xfId="16328"/>
    <cellStyle name="Comma 2 7 3 6 3" xfId="16329"/>
    <cellStyle name="Comma 2 7 3 6 4" xfId="16330"/>
    <cellStyle name="Comma 2 7 3 7" xfId="16331"/>
    <cellStyle name="Comma 2 7 3 7 2" xfId="16332"/>
    <cellStyle name="Comma 2 7 3 8" xfId="16333"/>
    <cellStyle name="Comma 2 7 3 9" xfId="16334"/>
    <cellStyle name="Comma 2 7 4" xfId="16335"/>
    <cellStyle name="Comma 2 7 4 10" xfId="16336"/>
    <cellStyle name="Comma 2 7 4 11" xfId="16337"/>
    <cellStyle name="Comma 2 7 4 2" xfId="16338"/>
    <cellStyle name="Comma 2 7 4 2 2" xfId="16339"/>
    <cellStyle name="Comma 2 7 4 2 2 2" xfId="16340"/>
    <cellStyle name="Comma 2 7 4 2 2 2 2" xfId="16341"/>
    <cellStyle name="Comma 2 7 4 2 2 2 3" xfId="16342"/>
    <cellStyle name="Comma 2 7 4 2 2 3" xfId="16343"/>
    <cellStyle name="Comma 2 7 4 2 2 4" xfId="16344"/>
    <cellStyle name="Comma 2 7 4 2 2 5" xfId="16345"/>
    <cellStyle name="Comma 2 7 4 2 2 6" xfId="16346"/>
    <cellStyle name="Comma 2 7 4 2 3" xfId="16347"/>
    <cellStyle name="Comma 2 7 4 2 3 2" xfId="16348"/>
    <cellStyle name="Comma 2 7 4 2 3 2 2" xfId="16349"/>
    <cellStyle name="Comma 2 7 4 2 3 3" xfId="16350"/>
    <cellStyle name="Comma 2 7 4 2 3 4" xfId="16351"/>
    <cellStyle name="Comma 2 7 4 2 3 5" xfId="16352"/>
    <cellStyle name="Comma 2 7 4 2 4" xfId="16353"/>
    <cellStyle name="Comma 2 7 4 2 4 2" xfId="16354"/>
    <cellStyle name="Comma 2 7 4 2 4 3" xfId="16355"/>
    <cellStyle name="Comma 2 7 4 2 4 4" xfId="16356"/>
    <cellStyle name="Comma 2 7 4 2 5" xfId="16357"/>
    <cellStyle name="Comma 2 7 4 2 5 2" xfId="16358"/>
    <cellStyle name="Comma 2 7 4 2 6" xfId="16359"/>
    <cellStyle name="Comma 2 7 4 2 7" xfId="16360"/>
    <cellStyle name="Comma 2 7 4 2 8" xfId="16361"/>
    <cellStyle name="Comma 2 7 4 2 9" xfId="16362"/>
    <cellStyle name="Comma 2 7 4 3" xfId="16363"/>
    <cellStyle name="Comma 2 7 4 3 2" xfId="16364"/>
    <cellStyle name="Comma 2 7 4 3 2 2" xfId="16365"/>
    <cellStyle name="Comma 2 7 4 3 2 2 2" xfId="16366"/>
    <cellStyle name="Comma 2 7 4 3 2 2 3" xfId="16367"/>
    <cellStyle name="Comma 2 7 4 3 2 3" xfId="16368"/>
    <cellStyle name="Comma 2 7 4 3 2 4" xfId="16369"/>
    <cellStyle name="Comma 2 7 4 3 2 5" xfId="16370"/>
    <cellStyle name="Comma 2 7 4 3 2 6" xfId="16371"/>
    <cellStyle name="Comma 2 7 4 3 3" xfId="16372"/>
    <cellStyle name="Comma 2 7 4 3 3 2" xfId="16373"/>
    <cellStyle name="Comma 2 7 4 3 3 2 2" xfId="16374"/>
    <cellStyle name="Comma 2 7 4 3 3 3" xfId="16375"/>
    <cellStyle name="Comma 2 7 4 3 3 4" xfId="16376"/>
    <cellStyle name="Comma 2 7 4 3 3 5" xfId="16377"/>
    <cellStyle name="Comma 2 7 4 3 4" xfId="16378"/>
    <cellStyle name="Comma 2 7 4 3 4 2" xfId="16379"/>
    <cellStyle name="Comma 2 7 4 3 4 3" xfId="16380"/>
    <cellStyle name="Comma 2 7 4 3 4 4" xfId="16381"/>
    <cellStyle name="Comma 2 7 4 3 5" xfId="16382"/>
    <cellStyle name="Comma 2 7 4 3 5 2" xfId="16383"/>
    <cellStyle name="Comma 2 7 4 3 6" xfId="16384"/>
    <cellStyle name="Comma 2 7 4 3 7" xfId="16385"/>
    <cellStyle name="Comma 2 7 4 3 8" xfId="16386"/>
    <cellStyle name="Comma 2 7 4 3 9" xfId="16387"/>
    <cellStyle name="Comma 2 7 4 4" xfId="16388"/>
    <cellStyle name="Comma 2 7 4 4 2" xfId="16389"/>
    <cellStyle name="Comma 2 7 4 4 2 2" xfId="16390"/>
    <cellStyle name="Comma 2 7 4 4 2 3" xfId="16391"/>
    <cellStyle name="Comma 2 7 4 4 3" xfId="16392"/>
    <cellStyle name="Comma 2 7 4 4 4" xfId="16393"/>
    <cellStyle name="Comma 2 7 4 4 5" xfId="16394"/>
    <cellStyle name="Comma 2 7 4 4 6" xfId="16395"/>
    <cellStyle name="Comma 2 7 4 5" xfId="16396"/>
    <cellStyle name="Comma 2 7 4 5 2" xfId="16397"/>
    <cellStyle name="Comma 2 7 4 5 2 2" xfId="16398"/>
    <cellStyle name="Comma 2 7 4 5 3" xfId="16399"/>
    <cellStyle name="Comma 2 7 4 5 4" xfId="16400"/>
    <cellStyle name="Comma 2 7 4 5 5" xfId="16401"/>
    <cellStyle name="Comma 2 7 4 6" xfId="16402"/>
    <cellStyle name="Comma 2 7 4 6 2" xfId="16403"/>
    <cellStyle name="Comma 2 7 4 6 3" xfId="16404"/>
    <cellStyle name="Comma 2 7 4 6 4" xfId="16405"/>
    <cellStyle name="Comma 2 7 4 7" xfId="16406"/>
    <cellStyle name="Comma 2 7 4 7 2" xfId="16407"/>
    <cellStyle name="Comma 2 7 4 8" xfId="16408"/>
    <cellStyle name="Comma 2 7 4 9" xfId="16409"/>
    <cellStyle name="Comma 2 7 5" xfId="16410"/>
    <cellStyle name="Comma 2 7 5 10" xfId="16411"/>
    <cellStyle name="Comma 2 7 5 11" xfId="16412"/>
    <cellStyle name="Comma 2 7 5 2" xfId="16413"/>
    <cellStyle name="Comma 2 7 5 2 2" xfId="16414"/>
    <cellStyle name="Comma 2 7 5 2 2 2" xfId="16415"/>
    <cellStyle name="Comma 2 7 5 2 2 2 2" xfId="16416"/>
    <cellStyle name="Comma 2 7 5 2 2 2 3" xfId="16417"/>
    <cellStyle name="Comma 2 7 5 2 2 3" xfId="16418"/>
    <cellStyle name="Comma 2 7 5 2 2 4" xfId="16419"/>
    <cellStyle name="Comma 2 7 5 2 2 5" xfId="16420"/>
    <cellStyle name="Comma 2 7 5 2 2 6" xfId="16421"/>
    <cellStyle name="Comma 2 7 5 2 3" xfId="16422"/>
    <cellStyle name="Comma 2 7 5 2 3 2" xfId="16423"/>
    <cellStyle name="Comma 2 7 5 2 3 2 2" xfId="16424"/>
    <cellStyle name="Comma 2 7 5 2 3 3" xfId="16425"/>
    <cellStyle name="Comma 2 7 5 2 3 4" xfId="16426"/>
    <cellStyle name="Comma 2 7 5 2 3 5" xfId="16427"/>
    <cellStyle name="Comma 2 7 5 2 4" xfId="16428"/>
    <cellStyle name="Comma 2 7 5 2 4 2" xfId="16429"/>
    <cellStyle name="Comma 2 7 5 2 4 3" xfId="16430"/>
    <cellStyle name="Comma 2 7 5 2 4 4" xfId="16431"/>
    <cellStyle name="Comma 2 7 5 2 5" xfId="16432"/>
    <cellStyle name="Comma 2 7 5 2 5 2" xfId="16433"/>
    <cellStyle name="Comma 2 7 5 2 6" xfId="16434"/>
    <cellStyle name="Comma 2 7 5 2 7" xfId="16435"/>
    <cellStyle name="Comma 2 7 5 2 8" xfId="16436"/>
    <cellStyle name="Comma 2 7 5 2 9" xfId="16437"/>
    <cellStyle name="Comma 2 7 5 3" xfId="16438"/>
    <cellStyle name="Comma 2 7 5 3 2" xfId="16439"/>
    <cellStyle name="Comma 2 7 5 3 2 2" xfId="16440"/>
    <cellStyle name="Comma 2 7 5 3 2 2 2" xfId="16441"/>
    <cellStyle name="Comma 2 7 5 3 2 2 3" xfId="16442"/>
    <cellStyle name="Comma 2 7 5 3 2 3" xfId="16443"/>
    <cellStyle name="Comma 2 7 5 3 2 4" xfId="16444"/>
    <cellStyle name="Comma 2 7 5 3 2 5" xfId="16445"/>
    <cellStyle name="Comma 2 7 5 3 2 6" xfId="16446"/>
    <cellStyle name="Comma 2 7 5 3 3" xfId="16447"/>
    <cellStyle name="Comma 2 7 5 3 3 2" xfId="16448"/>
    <cellStyle name="Comma 2 7 5 3 3 2 2" xfId="16449"/>
    <cellStyle name="Comma 2 7 5 3 3 3" xfId="16450"/>
    <cellStyle name="Comma 2 7 5 3 3 4" xfId="16451"/>
    <cellStyle name="Comma 2 7 5 3 3 5" xfId="16452"/>
    <cellStyle name="Comma 2 7 5 3 4" xfId="16453"/>
    <cellStyle name="Comma 2 7 5 3 4 2" xfId="16454"/>
    <cellStyle name="Comma 2 7 5 3 4 3" xfId="16455"/>
    <cellStyle name="Comma 2 7 5 3 4 4" xfId="16456"/>
    <cellStyle name="Comma 2 7 5 3 5" xfId="16457"/>
    <cellStyle name="Comma 2 7 5 3 5 2" xfId="16458"/>
    <cellStyle name="Comma 2 7 5 3 6" xfId="16459"/>
    <cellStyle name="Comma 2 7 5 3 7" xfId="16460"/>
    <cellStyle name="Comma 2 7 5 3 8" xfId="16461"/>
    <cellStyle name="Comma 2 7 5 3 9" xfId="16462"/>
    <cellStyle name="Comma 2 7 5 4" xfId="16463"/>
    <cellStyle name="Comma 2 7 5 4 2" xfId="16464"/>
    <cellStyle name="Comma 2 7 5 4 2 2" xfId="16465"/>
    <cellStyle name="Comma 2 7 5 4 2 3" xfId="16466"/>
    <cellStyle name="Comma 2 7 5 4 3" xfId="16467"/>
    <cellStyle name="Comma 2 7 5 4 4" xfId="16468"/>
    <cellStyle name="Comma 2 7 5 4 5" xfId="16469"/>
    <cellStyle name="Comma 2 7 5 4 6" xfId="16470"/>
    <cellStyle name="Comma 2 7 5 5" xfId="16471"/>
    <cellStyle name="Comma 2 7 5 5 2" xfId="16472"/>
    <cellStyle name="Comma 2 7 5 5 2 2" xfId="16473"/>
    <cellStyle name="Comma 2 7 5 5 3" xfId="16474"/>
    <cellStyle name="Comma 2 7 5 5 4" xfId="16475"/>
    <cellStyle name="Comma 2 7 5 5 5" xfId="16476"/>
    <cellStyle name="Comma 2 7 5 6" xfId="16477"/>
    <cellStyle name="Comma 2 7 5 6 2" xfId="16478"/>
    <cellStyle name="Comma 2 7 5 6 3" xfId="16479"/>
    <cellStyle name="Comma 2 7 5 6 4" xfId="16480"/>
    <cellStyle name="Comma 2 7 5 7" xfId="16481"/>
    <cellStyle name="Comma 2 7 5 7 2" xfId="16482"/>
    <cellStyle name="Comma 2 7 5 8" xfId="16483"/>
    <cellStyle name="Comma 2 7 5 9" xfId="16484"/>
    <cellStyle name="Comma 2 7 6" xfId="16485"/>
    <cellStyle name="Comma 2 7 6 10" xfId="16486"/>
    <cellStyle name="Comma 2 7 6 11" xfId="16487"/>
    <cellStyle name="Comma 2 7 6 2" xfId="16488"/>
    <cellStyle name="Comma 2 7 6 2 2" xfId="16489"/>
    <cellStyle name="Comma 2 7 6 2 2 2" xfId="16490"/>
    <cellStyle name="Comma 2 7 6 2 2 2 2" xfId="16491"/>
    <cellStyle name="Comma 2 7 6 2 2 2 3" xfId="16492"/>
    <cellStyle name="Comma 2 7 6 2 2 3" xfId="16493"/>
    <cellStyle name="Comma 2 7 6 2 2 4" xfId="16494"/>
    <cellStyle name="Comma 2 7 6 2 2 5" xfId="16495"/>
    <cellStyle name="Comma 2 7 6 2 2 6" xfId="16496"/>
    <cellStyle name="Comma 2 7 6 2 3" xfId="16497"/>
    <cellStyle name="Comma 2 7 6 2 3 2" xfId="16498"/>
    <cellStyle name="Comma 2 7 6 2 3 2 2" xfId="16499"/>
    <cellStyle name="Comma 2 7 6 2 3 3" xfId="16500"/>
    <cellStyle name="Comma 2 7 6 2 3 4" xfId="16501"/>
    <cellStyle name="Comma 2 7 6 2 3 5" xfId="16502"/>
    <cellStyle name="Comma 2 7 6 2 4" xfId="16503"/>
    <cellStyle name="Comma 2 7 6 2 4 2" xfId="16504"/>
    <cellStyle name="Comma 2 7 6 2 4 3" xfId="16505"/>
    <cellStyle name="Comma 2 7 6 2 4 4" xfId="16506"/>
    <cellStyle name="Comma 2 7 6 2 5" xfId="16507"/>
    <cellStyle name="Comma 2 7 6 2 5 2" xfId="16508"/>
    <cellStyle name="Comma 2 7 6 2 6" xfId="16509"/>
    <cellStyle name="Comma 2 7 6 2 7" xfId="16510"/>
    <cellStyle name="Comma 2 7 6 2 8" xfId="16511"/>
    <cellStyle name="Comma 2 7 6 2 9" xfId="16512"/>
    <cellStyle name="Comma 2 7 6 3" xfId="16513"/>
    <cellStyle name="Comma 2 7 6 3 2" xfId="16514"/>
    <cellStyle name="Comma 2 7 6 3 2 2" xfId="16515"/>
    <cellStyle name="Comma 2 7 6 3 2 2 2" xfId="16516"/>
    <cellStyle name="Comma 2 7 6 3 2 2 3" xfId="16517"/>
    <cellStyle name="Comma 2 7 6 3 2 3" xfId="16518"/>
    <cellStyle name="Comma 2 7 6 3 2 4" xfId="16519"/>
    <cellStyle name="Comma 2 7 6 3 2 5" xfId="16520"/>
    <cellStyle name="Comma 2 7 6 3 2 6" xfId="16521"/>
    <cellStyle name="Comma 2 7 6 3 3" xfId="16522"/>
    <cellStyle name="Comma 2 7 6 3 3 2" xfId="16523"/>
    <cellStyle name="Comma 2 7 6 3 3 2 2" xfId="16524"/>
    <cellStyle name="Comma 2 7 6 3 3 3" xfId="16525"/>
    <cellStyle name="Comma 2 7 6 3 3 4" xfId="16526"/>
    <cellStyle name="Comma 2 7 6 3 3 5" xfId="16527"/>
    <cellStyle name="Comma 2 7 6 3 4" xfId="16528"/>
    <cellStyle name="Comma 2 7 6 3 4 2" xfId="16529"/>
    <cellStyle name="Comma 2 7 6 3 4 3" xfId="16530"/>
    <cellStyle name="Comma 2 7 6 3 4 4" xfId="16531"/>
    <cellStyle name="Comma 2 7 6 3 5" xfId="16532"/>
    <cellStyle name="Comma 2 7 6 3 5 2" xfId="16533"/>
    <cellStyle name="Comma 2 7 6 3 6" xfId="16534"/>
    <cellStyle name="Comma 2 7 6 3 7" xfId="16535"/>
    <cellStyle name="Comma 2 7 6 3 8" xfId="16536"/>
    <cellStyle name="Comma 2 7 6 3 9" xfId="16537"/>
    <cellStyle name="Comma 2 7 6 4" xfId="16538"/>
    <cellStyle name="Comma 2 7 6 4 2" xfId="16539"/>
    <cellStyle name="Comma 2 7 6 4 2 2" xfId="16540"/>
    <cellStyle name="Comma 2 7 6 4 2 3" xfId="16541"/>
    <cellStyle name="Comma 2 7 6 4 3" xfId="16542"/>
    <cellStyle name="Comma 2 7 6 4 4" xfId="16543"/>
    <cellStyle name="Comma 2 7 6 4 5" xfId="16544"/>
    <cellStyle name="Comma 2 7 6 4 6" xfId="16545"/>
    <cellStyle name="Comma 2 7 6 5" xfId="16546"/>
    <cellStyle name="Comma 2 7 6 5 2" xfId="16547"/>
    <cellStyle name="Comma 2 7 6 5 2 2" xfId="16548"/>
    <cellStyle name="Comma 2 7 6 5 3" xfId="16549"/>
    <cellStyle name="Comma 2 7 6 5 4" xfId="16550"/>
    <cellStyle name="Comma 2 7 6 5 5" xfId="16551"/>
    <cellStyle name="Comma 2 7 6 6" xfId="16552"/>
    <cellStyle name="Comma 2 7 6 6 2" xfId="16553"/>
    <cellStyle name="Comma 2 7 6 6 3" xfId="16554"/>
    <cellStyle name="Comma 2 7 6 6 4" xfId="16555"/>
    <cellStyle name="Comma 2 7 6 7" xfId="16556"/>
    <cellStyle name="Comma 2 7 6 7 2" xfId="16557"/>
    <cellStyle name="Comma 2 7 6 8" xfId="16558"/>
    <cellStyle name="Comma 2 7 6 9" xfId="16559"/>
    <cellStyle name="Comma 2 7 7" xfId="16560"/>
    <cellStyle name="Comma 2 7 7 10" xfId="16561"/>
    <cellStyle name="Comma 2 7 7 11" xfId="16562"/>
    <cellStyle name="Comma 2 7 7 2" xfId="16563"/>
    <cellStyle name="Comma 2 7 7 2 2" xfId="16564"/>
    <cellStyle name="Comma 2 7 7 2 2 2" xfId="16565"/>
    <cellStyle name="Comma 2 7 7 2 2 2 2" xfId="16566"/>
    <cellStyle name="Comma 2 7 7 2 2 2 3" xfId="16567"/>
    <cellStyle name="Comma 2 7 7 2 2 3" xfId="16568"/>
    <cellStyle name="Comma 2 7 7 2 2 4" xfId="16569"/>
    <cellStyle name="Comma 2 7 7 2 2 5" xfId="16570"/>
    <cellStyle name="Comma 2 7 7 2 2 6" xfId="16571"/>
    <cellStyle name="Comma 2 7 7 2 3" xfId="16572"/>
    <cellStyle name="Comma 2 7 7 2 3 2" xfId="16573"/>
    <cellStyle name="Comma 2 7 7 2 3 2 2" xfId="16574"/>
    <cellStyle name="Comma 2 7 7 2 3 3" xfId="16575"/>
    <cellStyle name="Comma 2 7 7 2 3 4" xfId="16576"/>
    <cellStyle name="Comma 2 7 7 2 3 5" xfId="16577"/>
    <cellStyle name="Comma 2 7 7 2 4" xfId="16578"/>
    <cellStyle name="Comma 2 7 7 2 4 2" xfId="16579"/>
    <cellStyle name="Comma 2 7 7 2 4 3" xfId="16580"/>
    <cellStyle name="Comma 2 7 7 2 4 4" xfId="16581"/>
    <cellStyle name="Comma 2 7 7 2 5" xfId="16582"/>
    <cellStyle name="Comma 2 7 7 2 5 2" xfId="16583"/>
    <cellStyle name="Comma 2 7 7 2 6" xfId="16584"/>
    <cellStyle name="Comma 2 7 7 2 7" xfId="16585"/>
    <cellStyle name="Comma 2 7 7 2 8" xfId="16586"/>
    <cellStyle name="Comma 2 7 7 2 9" xfId="16587"/>
    <cellStyle name="Comma 2 7 7 3" xfId="16588"/>
    <cellStyle name="Comma 2 7 7 3 2" xfId="16589"/>
    <cellStyle name="Comma 2 7 7 3 2 2" xfId="16590"/>
    <cellStyle name="Comma 2 7 7 3 2 2 2" xfId="16591"/>
    <cellStyle name="Comma 2 7 7 3 2 2 3" xfId="16592"/>
    <cellStyle name="Comma 2 7 7 3 2 3" xfId="16593"/>
    <cellStyle name="Comma 2 7 7 3 2 4" xfId="16594"/>
    <cellStyle name="Comma 2 7 7 3 2 5" xfId="16595"/>
    <cellStyle name="Comma 2 7 7 3 2 6" xfId="16596"/>
    <cellStyle name="Comma 2 7 7 3 3" xfId="16597"/>
    <cellStyle name="Comma 2 7 7 3 3 2" xfId="16598"/>
    <cellStyle name="Comma 2 7 7 3 3 2 2" xfId="16599"/>
    <cellStyle name="Comma 2 7 7 3 3 3" xfId="16600"/>
    <cellStyle name="Comma 2 7 7 3 3 4" xfId="16601"/>
    <cellStyle name="Comma 2 7 7 3 3 5" xfId="16602"/>
    <cellStyle name="Comma 2 7 7 3 4" xfId="16603"/>
    <cellStyle name="Comma 2 7 7 3 4 2" xfId="16604"/>
    <cellStyle name="Comma 2 7 7 3 4 3" xfId="16605"/>
    <cellStyle name="Comma 2 7 7 3 4 4" xfId="16606"/>
    <cellStyle name="Comma 2 7 7 3 5" xfId="16607"/>
    <cellStyle name="Comma 2 7 7 3 5 2" xfId="16608"/>
    <cellStyle name="Comma 2 7 7 3 6" xfId="16609"/>
    <cellStyle name="Comma 2 7 7 3 7" xfId="16610"/>
    <cellStyle name="Comma 2 7 7 3 8" xfId="16611"/>
    <cellStyle name="Comma 2 7 7 3 9" xfId="16612"/>
    <cellStyle name="Comma 2 7 7 4" xfId="16613"/>
    <cellStyle name="Comma 2 7 7 4 2" xfId="16614"/>
    <cellStyle name="Comma 2 7 7 4 2 2" xfId="16615"/>
    <cellStyle name="Comma 2 7 7 4 2 3" xfId="16616"/>
    <cellStyle name="Comma 2 7 7 4 3" xfId="16617"/>
    <cellStyle name="Comma 2 7 7 4 4" xfId="16618"/>
    <cellStyle name="Comma 2 7 7 4 5" xfId="16619"/>
    <cellStyle name="Comma 2 7 7 4 6" xfId="16620"/>
    <cellStyle name="Comma 2 7 7 5" xfId="16621"/>
    <cellStyle name="Comma 2 7 7 5 2" xfId="16622"/>
    <cellStyle name="Comma 2 7 7 5 2 2" xfId="16623"/>
    <cellStyle name="Comma 2 7 7 5 3" xfId="16624"/>
    <cellStyle name="Comma 2 7 7 5 4" xfId="16625"/>
    <cellStyle name="Comma 2 7 7 5 5" xfId="16626"/>
    <cellStyle name="Comma 2 7 7 6" xfId="16627"/>
    <cellStyle name="Comma 2 7 7 6 2" xfId="16628"/>
    <cellStyle name="Comma 2 7 7 6 3" xfId="16629"/>
    <cellStyle name="Comma 2 7 7 6 4" xfId="16630"/>
    <cellStyle name="Comma 2 7 7 7" xfId="16631"/>
    <cellStyle name="Comma 2 7 7 7 2" xfId="16632"/>
    <cellStyle name="Comma 2 7 7 8" xfId="16633"/>
    <cellStyle name="Comma 2 7 7 9" xfId="16634"/>
    <cellStyle name="Comma 2 7 8" xfId="16635"/>
    <cellStyle name="Comma 2 7 8 10" xfId="16636"/>
    <cellStyle name="Comma 2 7 8 2" xfId="16637"/>
    <cellStyle name="Comma 2 7 8 2 2" xfId="16638"/>
    <cellStyle name="Comma 2 7 8 2 2 2" xfId="16639"/>
    <cellStyle name="Comma 2 7 8 2 2 3" xfId="16640"/>
    <cellStyle name="Comma 2 7 8 2 3" xfId="16641"/>
    <cellStyle name="Comma 2 7 8 2 4" xfId="16642"/>
    <cellStyle name="Comma 2 7 8 2 5" xfId="16643"/>
    <cellStyle name="Comma 2 7 8 2 6" xfId="16644"/>
    <cellStyle name="Comma 2 7 8 3" xfId="16645"/>
    <cellStyle name="Comma 2 7 8 3 2" xfId="16646"/>
    <cellStyle name="Comma 2 7 8 3 2 2" xfId="16647"/>
    <cellStyle name="Comma 2 7 8 3 2 3" xfId="16648"/>
    <cellStyle name="Comma 2 7 8 3 3" xfId="16649"/>
    <cellStyle name="Comma 2 7 8 3 4" xfId="16650"/>
    <cellStyle name="Comma 2 7 8 3 5" xfId="16651"/>
    <cellStyle name="Comma 2 7 8 3 6" xfId="16652"/>
    <cellStyle name="Comma 2 7 8 4" xfId="16653"/>
    <cellStyle name="Comma 2 7 8 4 2" xfId="16654"/>
    <cellStyle name="Comma 2 7 8 4 2 2" xfId="16655"/>
    <cellStyle name="Comma 2 7 8 4 3" xfId="16656"/>
    <cellStyle name="Comma 2 7 8 4 4" xfId="16657"/>
    <cellStyle name="Comma 2 7 8 4 5" xfId="16658"/>
    <cellStyle name="Comma 2 7 8 5" xfId="16659"/>
    <cellStyle name="Comma 2 7 8 5 2" xfId="16660"/>
    <cellStyle name="Comma 2 7 8 5 3" xfId="16661"/>
    <cellStyle name="Comma 2 7 8 5 4" xfId="16662"/>
    <cellStyle name="Comma 2 7 8 6" xfId="16663"/>
    <cellStyle name="Comma 2 7 8 6 2" xfId="16664"/>
    <cellStyle name="Comma 2 7 8 7" xfId="16665"/>
    <cellStyle name="Comma 2 7 8 8" xfId="16666"/>
    <cellStyle name="Comma 2 7 8 9" xfId="16667"/>
    <cellStyle name="Comma 2 7 9" xfId="16668"/>
    <cellStyle name="Comma 2 7 9 10" xfId="16669"/>
    <cellStyle name="Comma 2 7 9 2" xfId="16670"/>
    <cellStyle name="Comma 2 7 9 2 2" xfId="16671"/>
    <cellStyle name="Comma 2 7 9 2 2 2" xfId="16672"/>
    <cellStyle name="Comma 2 7 9 2 2 3" xfId="16673"/>
    <cellStyle name="Comma 2 7 9 2 3" xfId="16674"/>
    <cellStyle name="Comma 2 7 9 2 4" xfId="16675"/>
    <cellStyle name="Comma 2 7 9 2 5" xfId="16676"/>
    <cellStyle name="Comma 2 7 9 2 6" xfId="16677"/>
    <cellStyle name="Comma 2 7 9 3" xfId="16678"/>
    <cellStyle name="Comma 2 7 9 3 2" xfId="16679"/>
    <cellStyle name="Comma 2 7 9 3 2 2" xfId="16680"/>
    <cellStyle name="Comma 2 7 9 3 2 3" xfId="16681"/>
    <cellStyle name="Comma 2 7 9 3 3" xfId="16682"/>
    <cellStyle name="Comma 2 7 9 3 4" xfId="16683"/>
    <cellStyle name="Comma 2 7 9 3 5" xfId="16684"/>
    <cellStyle name="Comma 2 7 9 3 6" xfId="16685"/>
    <cellStyle name="Comma 2 7 9 4" xfId="16686"/>
    <cellStyle name="Comma 2 7 9 4 2" xfId="16687"/>
    <cellStyle name="Comma 2 7 9 4 2 2" xfId="16688"/>
    <cellStyle name="Comma 2 7 9 4 3" xfId="16689"/>
    <cellStyle name="Comma 2 7 9 4 4" xfId="16690"/>
    <cellStyle name="Comma 2 7 9 4 5" xfId="16691"/>
    <cellStyle name="Comma 2 7 9 5" xfId="16692"/>
    <cellStyle name="Comma 2 7 9 5 2" xfId="16693"/>
    <cellStyle name="Comma 2 7 9 5 3" xfId="16694"/>
    <cellStyle name="Comma 2 7 9 5 4" xfId="16695"/>
    <cellStyle name="Comma 2 7 9 6" xfId="16696"/>
    <cellStyle name="Comma 2 7 9 6 2" xfId="16697"/>
    <cellStyle name="Comma 2 7 9 7" xfId="16698"/>
    <cellStyle name="Comma 2 7 9 8" xfId="16699"/>
    <cellStyle name="Comma 2 7 9 9" xfId="16700"/>
    <cellStyle name="Comma 2 8" xfId="16701"/>
    <cellStyle name="Comma 2 8 10" xfId="16702"/>
    <cellStyle name="Comma 2 8 10 10" xfId="16703"/>
    <cellStyle name="Comma 2 8 10 2" xfId="16704"/>
    <cellStyle name="Comma 2 8 10 2 2" xfId="16705"/>
    <cellStyle name="Comma 2 8 10 2 2 2" xfId="16706"/>
    <cellStyle name="Comma 2 8 10 2 2 3" xfId="16707"/>
    <cellStyle name="Comma 2 8 10 2 3" xfId="16708"/>
    <cellStyle name="Comma 2 8 10 2 4" xfId="16709"/>
    <cellStyle name="Comma 2 8 10 2 5" xfId="16710"/>
    <cellStyle name="Comma 2 8 10 2 6" xfId="16711"/>
    <cellStyle name="Comma 2 8 10 3" xfId="16712"/>
    <cellStyle name="Comma 2 8 10 3 2" xfId="16713"/>
    <cellStyle name="Comma 2 8 10 3 2 2" xfId="16714"/>
    <cellStyle name="Comma 2 8 10 3 2 3" xfId="16715"/>
    <cellStyle name="Comma 2 8 10 3 3" xfId="16716"/>
    <cellStyle name="Comma 2 8 10 3 4" xfId="16717"/>
    <cellStyle name="Comma 2 8 10 3 5" xfId="16718"/>
    <cellStyle name="Comma 2 8 10 3 6" xfId="16719"/>
    <cellStyle name="Comma 2 8 10 4" xfId="16720"/>
    <cellStyle name="Comma 2 8 10 4 2" xfId="16721"/>
    <cellStyle name="Comma 2 8 10 4 2 2" xfId="16722"/>
    <cellStyle name="Comma 2 8 10 4 3" xfId="16723"/>
    <cellStyle name="Comma 2 8 10 4 4" xfId="16724"/>
    <cellStyle name="Comma 2 8 10 4 5" xfId="16725"/>
    <cellStyle name="Comma 2 8 10 5" xfId="16726"/>
    <cellStyle name="Comma 2 8 10 5 2" xfId="16727"/>
    <cellStyle name="Comma 2 8 10 5 3" xfId="16728"/>
    <cellStyle name="Comma 2 8 10 5 4" xfId="16729"/>
    <cellStyle name="Comma 2 8 10 6" xfId="16730"/>
    <cellStyle name="Comma 2 8 10 6 2" xfId="16731"/>
    <cellStyle name="Comma 2 8 10 7" xfId="16732"/>
    <cellStyle name="Comma 2 8 10 8" xfId="16733"/>
    <cellStyle name="Comma 2 8 10 9" xfId="16734"/>
    <cellStyle name="Comma 2 8 11" xfId="16735"/>
    <cellStyle name="Comma 2 8 11 10" xfId="16736"/>
    <cellStyle name="Comma 2 8 11 2" xfId="16737"/>
    <cellStyle name="Comma 2 8 11 2 2" xfId="16738"/>
    <cellStyle name="Comma 2 8 11 2 2 2" xfId="16739"/>
    <cellStyle name="Comma 2 8 11 2 2 3" xfId="16740"/>
    <cellStyle name="Comma 2 8 11 2 3" xfId="16741"/>
    <cellStyle name="Comma 2 8 11 2 4" xfId="16742"/>
    <cellStyle name="Comma 2 8 11 2 5" xfId="16743"/>
    <cellStyle name="Comma 2 8 11 2 6" xfId="16744"/>
    <cellStyle name="Comma 2 8 11 3" xfId="16745"/>
    <cellStyle name="Comma 2 8 11 3 2" xfId="16746"/>
    <cellStyle name="Comma 2 8 11 3 2 2" xfId="16747"/>
    <cellStyle name="Comma 2 8 11 3 2 3" xfId="16748"/>
    <cellStyle name="Comma 2 8 11 3 3" xfId="16749"/>
    <cellStyle name="Comma 2 8 11 3 4" xfId="16750"/>
    <cellStyle name="Comma 2 8 11 3 5" xfId="16751"/>
    <cellStyle name="Comma 2 8 11 3 6" xfId="16752"/>
    <cellStyle name="Comma 2 8 11 4" xfId="16753"/>
    <cellStyle name="Comma 2 8 11 4 2" xfId="16754"/>
    <cellStyle name="Comma 2 8 11 4 2 2" xfId="16755"/>
    <cellStyle name="Comma 2 8 11 4 3" xfId="16756"/>
    <cellStyle name="Comma 2 8 11 4 4" xfId="16757"/>
    <cellStyle name="Comma 2 8 11 4 5" xfId="16758"/>
    <cellStyle name="Comma 2 8 11 5" xfId="16759"/>
    <cellStyle name="Comma 2 8 11 5 2" xfId="16760"/>
    <cellStyle name="Comma 2 8 11 5 3" xfId="16761"/>
    <cellStyle name="Comma 2 8 11 5 4" xfId="16762"/>
    <cellStyle name="Comma 2 8 11 6" xfId="16763"/>
    <cellStyle name="Comma 2 8 11 6 2" xfId="16764"/>
    <cellStyle name="Comma 2 8 11 7" xfId="16765"/>
    <cellStyle name="Comma 2 8 11 8" xfId="16766"/>
    <cellStyle name="Comma 2 8 11 9" xfId="16767"/>
    <cellStyle name="Comma 2 8 12" xfId="16768"/>
    <cellStyle name="Comma 2 8 12 10" xfId="16769"/>
    <cellStyle name="Comma 2 8 12 2" xfId="16770"/>
    <cellStyle name="Comma 2 8 12 2 2" xfId="16771"/>
    <cellStyle name="Comma 2 8 12 2 2 2" xfId="16772"/>
    <cellStyle name="Comma 2 8 12 2 2 3" xfId="16773"/>
    <cellStyle name="Comma 2 8 12 2 3" xfId="16774"/>
    <cellStyle name="Comma 2 8 12 2 4" xfId="16775"/>
    <cellStyle name="Comma 2 8 12 2 5" xfId="16776"/>
    <cellStyle name="Comma 2 8 12 2 6" xfId="16777"/>
    <cellStyle name="Comma 2 8 12 3" xfId="16778"/>
    <cellStyle name="Comma 2 8 12 3 2" xfId="16779"/>
    <cellStyle name="Comma 2 8 12 3 2 2" xfId="16780"/>
    <cellStyle name="Comma 2 8 12 3 2 3" xfId="16781"/>
    <cellStyle name="Comma 2 8 12 3 3" xfId="16782"/>
    <cellStyle name="Comma 2 8 12 3 4" xfId="16783"/>
    <cellStyle name="Comma 2 8 12 3 5" xfId="16784"/>
    <cellStyle name="Comma 2 8 12 3 6" xfId="16785"/>
    <cellStyle name="Comma 2 8 12 4" xfId="16786"/>
    <cellStyle name="Comma 2 8 12 4 2" xfId="16787"/>
    <cellStyle name="Comma 2 8 12 4 2 2" xfId="16788"/>
    <cellStyle name="Comma 2 8 12 4 3" xfId="16789"/>
    <cellStyle name="Comma 2 8 12 4 4" xfId="16790"/>
    <cellStyle name="Comma 2 8 12 4 5" xfId="16791"/>
    <cellStyle name="Comma 2 8 12 5" xfId="16792"/>
    <cellStyle name="Comma 2 8 12 5 2" xfId="16793"/>
    <cellStyle name="Comma 2 8 12 5 3" xfId="16794"/>
    <cellStyle name="Comma 2 8 12 5 4" xfId="16795"/>
    <cellStyle name="Comma 2 8 12 6" xfId="16796"/>
    <cellStyle name="Comma 2 8 12 6 2" xfId="16797"/>
    <cellStyle name="Comma 2 8 12 7" xfId="16798"/>
    <cellStyle name="Comma 2 8 12 8" xfId="16799"/>
    <cellStyle name="Comma 2 8 12 9" xfId="16800"/>
    <cellStyle name="Comma 2 8 13" xfId="16801"/>
    <cellStyle name="Comma 2 8 13 2" xfId="16802"/>
    <cellStyle name="Comma 2 8 13 2 2" xfId="16803"/>
    <cellStyle name="Comma 2 8 13 2 2 2" xfId="16804"/>
    <cellStyle name="Comma 2 8 13 2 2 3" xfId="16805"/>
    <cellStyle name="Comma 2 8 13 2 3" xfId="16806"/>
    <cellStyle name="Comma 2 8 13 2 4" xfId="16807"/>
    <cellStyle name="Comma 2 8 13 2 5" xfId="16808"/>
    <cellStyle name="Comma 2 8 13 2 6" xfId="16809"/>
    <cellStyle name="Comma 2 8 13 3" xfId="16810"/>
    <cellStyle name="Comma 2 8 13 3 2" xfId="16811"/>
    <cellStyle name="Comma 2 8 13 3 2 2" xfId="16812"/>
    <cellStyle name="Comma 2 8 13 3 3" xfId="16813"/>
    <cellStyle name="Comma 2 8 13 3 4" xfId="16814"/>
    <cellStyle name="Comma 2 8 13 3 5" xfId="16815"/>
    <cellStyle name="Comma 2 8 13 4" xfId="16816"/>
    <cellStyle name="Comma 2 8 13 4 2" xfId="16817"/>
    <cellStyle name="Comma 2 8 13 4 3" xfId="16818"/>
    <cellStyle name="Comma 2 8 13 4 4" xfId="16819"/>
    <cellStyle name="Comma 2 8 13 5" xfId="16820"/>
    <cellStyle name="Comma 2 8 13 5 2" xfId="16821"/>
    <cellStyle name="Comma 2 8 13 6" xfId="16822"/>
    <cellStyle name="Comma 2 8 13 7" xfId="16823"/>
    <cellStyle name="Comma 2 8 13 8" xfId="16824"/>
    <cellStyle name="Comma 2 8 13 9" xfId="16825"/>
    <cellStyle name="Comma 2 8 14" xfId="16826"/>
    <cellStyle name="Comma 2 8 14 2" xfId="16827"/>
    <cellStyle name="Comma 2 8 14 2 2" xfId="16828"/>
    <cellStyle name="Comma 2 8 14 2 2 2" xfId="16829"/>
    <cellStyle name="Comma 2 8 14 2 2 3" xfId="16830"/>
    <cellStyle name="Comma 2 8 14 2 3" xfId="16831"/>
    <cellStyle name="Comma 2 8 14 2 4" xfId="16832"/>
    <cellStyle name="Comma 2 8 14 2 5" xfId="16833"/>
    <cellStyle name="Comma 2 8 14 2 6" xfId="16834"/>
    <cellStyle name="Comma 2 8 14 3" xfId="16835"/>
    <cellStyle name="Comma 2 8 14 3 2" xfId="16836"/>
    <cellStyle name="Comma 2 8 14 3 2 2" xfId="16837"/>
    <cellStyle name="Comma 2 8 14 3 3" xfId="16838"/>
    <cellStyle name="Comma 2 8 14 3 4" xfId="16839"/>
    <cellStyle name="Comma 2 8 14 3 5" xfId="16840"/>
    <cellStyle name="Comma 2 8 14 4" xfId="16841"/>
    <cellStyle name="Comma 2 8 14 4 2" xfId="16842"/>
    <cellStyle name="Comma 2 8 14 4 3" xfId="16843"/>
    <cellStyle name="Comma 2 8 14 4 4" xfId="16844"/>
    <cellStyle name="Comma 2 8 14 5" xfId="16845"/>
    <cellStyle name="Comma 2 8 14 5 2" xfId="16846"/>
    <cellStyle name="Comma 2 8 14 6" xfId="16847"/>
    <cellStyle name="Comma 2 8 14 7" xfId="16848"/>
    <cellStyle name="Comma 2 8 14 8" xfId="16849"/>
    <cellStyle name="Comma 2 8 14 9" xfId="16850"/>
    <cellStyle name="Comma 2 8 15" xfId="16851"/>
    <cellStyle name="Comma 2 8 15 2" xfId="16852"/>
    <cellStyle name="Comma 2 8 15 2 2" xfId="16853"/>
    <cellStyle name="Comma 2 8 15 2 3" xfId="16854"/>
    <cellStyle name="Comma 2 8 15 3" xfId="16855"/>
    <cellStyle name="Comma 2 8 15 4" xfId="16856"/>
    <cellStyle name="Comma 2 8 15 5" xfId="16857"/>
    <cellStyle name="Comma 2 8 15 6" xfId="16858"/>
    <cellStyle name="Comma 2 8 16" xfId="16859"/>
    <cellStyle name="Comma 2 8 16 2" xfId="16860"/>
    <cellStyle name="Comma 2 8 16 2 2" xfId="16861"/>
    <cellStyle name="Comma 2 8 16 3" xfId="16862"/>
    <cellStyle name="Comma 2 8 16 4" xfId="16863"/>
    <cellStyle name="Comma 2 8 16 5" xfId="16864"/>
    <cellStyle name="Comma 2 8 17" xfId="16865"/>
    <cellStyle name="Comma 2 8 17 2" xfId="16866"/>
    <cellStyle name="Comma 2 8 17 2 2" xfId="16867"/>
    <cellStyle name="Comma 2 8 17 3" xfId="16868"/>
    <cellStyle name="Comma 2 8 17 4" xfId="16869"/>
    <cellStyle name="Comma 2 8 17 5" xfId="16870"/>
    <cellStyle name="Comma 2 8 18" xfId="16871"/>
    <cellStyle name="Comma 2 8 18 2" xfId="16872"/>
    <cellStyle name="Comma 2 8 19" xfId="16873"/>
    <cellStyle name="Comma 2 8 2" xfId="16874"/>
    <cellStyle name="Comma 2 8 2 10" xfId="16875"/>
    <cellStyle name="Comma 2 8 2 11" xfId="16876"/>
    <cellStyle name="Comma 2 8 2 2" xfId="16877"/>
    <cellStyle name="Comma 2 8 2 2 2" xfId="16878"/>
    <cellStyle name="Comma 2 8 2 2 2 2" xfId="16879"/>
    <cellStyle name="Comma 2 8 2 2 2 2 2" xfId="16880"/>
    <cellStyle name="Comma 2 8 2 2 2 2 3" xfId="16881"/>
    <cellStyle name="Comma 2 8 2 2 2 3" xfId="16882"/>
    <cellStyle name="Comma 2 8 2 2 2 4" xfId="16883"/>
    <cellStyle name="Comma 2 8 2 2 2 5" xfId="16884"/>
    <cellStyle name="Comma 2 8 2 2 2 6" xfId="16885"/>
    <cellStyle name="Comma 2 8 2 2 3" xfId="16886"/>
    <cellStyle name="Comma 2 8 2 2 3 2" xfId="16887"/>
    <cellStyle name="Comma 2 8 2 2 3 2 2" xfId="16888"/>
    <cellStyle name="Comma 2 8 2 2 3 3" xfId="16889"/>
    <cellStyle name="Comma 2 8 2 2 3 4" xfId="16890"/>
    <cellStyle name="Comma 2 8 2 2 3 5" xfId="16891"/>
    <cellStyle name="Comma 2 8 2 2 4" xfId="16892"/>
    <cellStyle name="Comma 2 8 2 2 4 2" xfId="16893"/>
    <cellStyle name="Comma 2 8 2 2 4 3" xfId="16894"/>
    <cellStyle name="Comma 2 8 2 2 4 4" xfId="16895"/>
    <cellStyle name="Comma 2 8 2 2 5" xfId="16896"/>
    <cellStyle name="Comma 2 8 2 2 5 2" xfId="16897"/>
    <cellStyle name="Comma 2 8 2 2 6" xfId="16898"/>
    <cellStyle name="Comma 2 8 2 2 7" xfId="16899"/>
    <cellStyle name="Comma 2 8 2 2 8" xfId="16900"/>
    <cellStyle name="Comma 2 8 2 2 9" xfId="16901"/>
    <cellStyle name="Comma 2 8 2 3" xfId="16902"/>
    <cellStyle name="Comma 2 8 2 3 2" xfId="16903"/>
    <cellStyle name="Comma 2 8 2 3 2 2" xfId="16904"/>
    <cellStyle name="Comma 2 8 2 3 2 2 2" xfId="16905"/>
    <cellStyle name="Comma 2 8 2 3 2 2 3" xfId="16906"/>
    <cellStyle name="Comma 2 8 2 3 2 3" xfId="16907"/>
    <cellStyle name="Comma 2 8 2 3 2 4" xfId="16908"/>
    <cellStyle name="Comma 2 8 2 3 2 5" xfId="16909"/>
    <cellStyle name="Comma 2 8 2 3 2 6" xfId="16910"/>
    <cellStyle name="Comma 2 8 2 3 3" xfId="16911"/>
    <cellStyle name="Comma 2 8 2 3 3 2" xfId="16912"/>
    <cellStyle name="Comma 2 8 2 3 3 2 2" xfId="16913"/>
    <cellStyle name="Comma 2 8 2 3 3 3" xfId="16914"/>
    <cellStyle name="Comma 2 8 2 3 3 4" xfId="16915"/>
    <cellStyle name="Comma 2 8 2 3 3 5" xfId="16916"/>
    <cellStyle name="Comma 2 8 2 3 4" xfId="16917"/>
    <cellStyle name="Comma 2 8 2 3 4 2" xfId="16918"/>
    <cellStyle name="Comma 2 8 2 3 4 3" xfId="16919"/>
    <cellStyle name="Comma 2 8 2 3 4 4" xfId="16920"/>
    <cellStyle name="Comma 2 8 2 3 5" xfId="16921"/>
    <cellStyle name="Comma 2 8 2 3 5 2" xfId="16922"/>
    <cellStyle name="Comma 2 8 2 3 6" xfId="16923"/>
    <cellStyle name="Comma 2 8 2 3 7" xfId="16924"/>
    <cellStyle name="Comma 2 8 2 3 8" xfId="16925"/>
    <cellStyle name="Comma 2 8 2 3 9" xfId="16926"/>
    <cellStyle name="Comma 2 8 2 4" xfId="16927"/>
    <cellStyle name="Comma 2 8 2 4 2" xfId="16928"/>
    <cellStyle name="Comma 2 8 2 4 2 2" xfId="16929"/>
    <cellStyle name="Comma 2 8 2 4 2 3" xfId="16930"/>
    <cellStyle name="Comma 2 8 2 4 3" xfId="16931"/>
    <cellStyle name="Comma 2 8 2 4 4" xfId="16932"/>
    <cellStyle name="Comma 2 8 2 4 5" xfId="16933"/>
    <cellStyle name="Comma 2 8 2 4 6" xfId="16934"/>
    <cellStyle name="Comma 2 8 2 5" xfId="16935"/>
    <cellStyle name="Comma 2 8 2 5 2" xfId="16936"/>
    <cellStyle name="Comma 2 8 2 5 2 2" xfId="16937"/>
    <cellStyle name="Comma 2 8 2 5 3" xfId="16938"/>
    <cellStyle name="Comma 2 8 2 5 4" xfId="16939"/>
    <cellStyle name="Comma 2 8 2 5 5" xfId="16940"/>
    <cellStyle name="Comma 2 8 2 6" xfId="16941"/>
    <cellStyle name="Comma 2 8 2 6 2" xfId="16942"/>
    <cellStyle name="Comma 2 8 2 6 3" xfId="16943"/>
    <cellStyle name="Comma 2 8 2 6 4" xfId="16944"/>
    <cellStyle name="Comma 2 8 2 7" xfId="16945"/>
    <cellStyle name="Comma 2 8 2 7 2" xfId="16946"/>
    <cellStyle name="Comma 2 8 2 8" xfId="16947"/>
    <cellStyle name="Comma 2 8 2 9" xfId="16948"/>
    <cellStyle name="Comma 2 8 20" xfId="16949"/>
    <cellStyle name="Comma 2 8 21" xfId="16950"/>
    <cellStyle name="Comma 2 8 22" xfId="16951"/>
    <cellStyle name="Comma 2 8 3" xfId="16952"/>
    <cellStyle name="Comma 2 8 3 10" xfId="16953"/>
    <cellStyle name="Comma 2 8 3 11" xfId="16954"/>
    <cellStyle name="Comma 2 8 3 2" xfId="16955"/>
    <cellStyle name="Comma 2 8 3 2 2" xfId="16956"/>
    <cellStyle name="Comma 2 8 3 2 2 2" xfId="16957"/>
    <cellStyle name="Comma 2 8 3 2 2 2 2" xfId="16958"/>
    <cellStyle name="Comma 2 8 3 2 2 2 3" xfId="16959"/>
    <cellStyle name="Comma 2 8 3 2 2 3" xfId="16960"/>
    <cellStyle name="Comma 2 8 3 2 2 4" xfId="16961"/>
    <cellStyle name="Comma 2 8 3 2 2 5" xfId="16962"/>
    <cellStyle name="Comma 2 8 3 2 2 6" xfId="16963"/>
    <cellStyle name="Comma 2 8 3 2 3" xfId="16964"/>
    <cellStyle name="Comma 2 8 3 2 3 2" xfId="16965"/>
    <cellStyle name="Comma 2 8 3 2 3 2 2" xfId="16966"/>
    <cellStyle name="Comma 2 8 3 2 3 3" xfId="16967"/>
    <cellStyle name="Comma 2 8 3 2 3 4" xfId="16968"/>
    <cellStyle name="Comma 2 8 3 2 3 5" xfId="16969"/>
    <cellStyle name="Comma 2 8 3 2 4" xfId="16970"/>
    <cellStyle name="Comma 2 8 3 2 4 2" xfId="16971"/>
    <cellStyle name="Comma 2 8 3 2 4 3" xfId="16972"/>
    <cellStyle name="Comma 2 8 3 2 4 4" xfId="16973"/>
    <cellStyle name="Comma 2 8 3 2 5" xfId="16974"/>
    <cellStyle name="Comma 2 8 3 2 5 2" xfId="16975"/>
    <cellStyle name="Comma 2 8 3 2 6" xfId="16976"/>
    <cellStyle name="Comma 2 8 3 2 7" xfId="16977"/>
    <cellStyle name="Comma 2 8 3 2 8" xfId="16978"/>
    <cellStyle name="Comma 2 8 3 2 9" xfId="16979"/>
    <cellStyle name="Comma 2 8 3 3" xfId="16980"/>
    <cellStyle name="Comma 2 8 3 3 2" xfId="16981"/>
    <cellStyle name="Comma 2 8 3 3 2 2" xfId="16982"/>
    <cellStyle name="Comma 2 8 3 3 2 2 2" xfId="16983"/>
    <cellStyle name="Comma 2 8 3 3 2 2 3" xfId="16984"/>
    <cellStyle name="Comma 2 8 3 3 2 3" xfId="16985"/>
    <cellStyle name="Comma 2 8 3 3 2 4" xfId="16986"/>
    <cellStyle name="Comma 2 8 3 3 2 5" xfId="16987"/>
    <cellStyle name="Comma 2 8 3 3 2 6" xfId="16988"/>
    <cellStyle name="Comma 2 8 3 3 3" xfId="16989"/>
    <cellStyle name="Comma 2 8 3 3 3 2" xfId="16990"/>
    <cellStyle name="Comma 2 8 3 3 3 2 2" xfId="16991"/>
    <cellStyle name="Comma 2 8 3 3 3 3" xfId="16992"/>
    <cellStyle name="Comma 2 8 3 3 3 4" xfId="16993"/>
    <cellStyle name="Comma 2 8 3 3 3 5" xfId="16994"/>
    <cellStyle name="Comma 2 8 3 3 4" xfId="16995"/>
    <cellStyle name="Comma 2 8 3 3 4 2" xfId="16996"/>
    <cellStyle name="Comma 2 8 3 3 4 3" xfId="16997"/>
    <cellStyle name="Comma 2 8 3 3 4 4" xfId="16998"/>
    <cellStyle name="Comma 2 8 3 3 5" xfId="16999"/>
    <cellStyle name="Comma 2 8 3 3 5 2" xfId="17000"/>
    <cellStyle name="Comma 2 8 3 3 6" xfId="17001"/>
    <cellStyle name="Comma 2 8 3 3 7" xfId="17002"/>
    <cellStyle name="Comma 2 8 3 3 8" xfId="17003"/>
    <cellStyle name="Comma 2 8 3 3 9" xfId="17004"/>
    <cellStyle name="Comma 2 8 3 4" xfId="17005"/>
    <cellStyle name="Comma 2 8 3 4 2" xfId="17006"/>
    <cellStyle name="Comma 2 8 3 4 2 2" xfId="17007"/>
    <cellStyle name="Comma 2 8 3 4 2 3" xfId="17008"/>
    <cellStyle name="Comma 2 8 3 4 3" xfId="17009"/>
    <cellStyle name="Comma 2 8 3 4 4" xfId="17010"/>
    <cellStyle name="Comma 2 8 3 4 5" xfId="17011"/>
    <cellStyle name="Comma 2 8 3 4 6" xfId="17012"/>
    <cellStyle name="Comma 2 8 3 5" xfId="17013"/>
    <cellStyle name="Comma 2 8 3 5 2" xfId="17014"/>
    <cellStyle name="Comma 2 8 3 5 2 2" xfId="17015"/>
    <cellStyle name="Comma 2 8 3 5 3" xfId="17016"/>
    <cellStyle name="Comma 2 8 3 5 4" xfId="17017"/>
    <cellStyle name="Comma 2 8 3 5 5" xfId="17018"/>
    <cellStyle name="Comma 2 8 3 6" xfId="17019"/>
    <cellStyle name="Comma 2 8 3 6 2" xfId="17020"/>
    <cellStyle name="Comma 2 8 3 6 3" xfId="17021"/>
    <cellStyle name="Comma 2 8 3 6 4" xfId="17022"/>
    <cellStyle name="Comma 2 8 3 7" xfId="17023"/>
    <cellStyle name="Comma 2 8 3 7 2" xfId="17024"/>
    <cellStyle name="Comma 2 8 3 8" xfId="17025"/>
    <cellStyle name="Comma 2 8 3 9" xfId="17026"/>
    <cellStyle name="Comma 2 8 4" xfId="17027"/>
    <cellStyle name="Comma 2 8 4 10" xfId="17028"/>
    <cellStyle name="Comma 2 8 4 11" xfId="17029"/>
    <cellStyle name="Comma 2 8 4 2" xfId="17030"/>
    <cellStyle name="Comma 2 8 4 2 2" xfId="17031"/>
    <cellStyle name="Comma 2 8 4 2 2 2" xfId="17032"/>
    <cellStyle name="Comma 2 8 4 2 2 2 2" xfId="17033"/>
    <cellStyle name="Comma 2 8 4 2 2 2 3" xfId="17034"/>
    <cellStyle name="Comma 2 8 4 2 2 3" xfId="17035"/>
    <cellStyle name="Comma 2 8 4 2 2 4" xfId="17036"/>
    <cellStyle name="Comma 2 8 4 2 2 5" xfId="17037"/>
    <cellStyle name="Comma 2 8 4 2 2 6" xfId="17038"/>
    <cellStyle name="Comma 2 8 4 2 3" xfId="17039"/>
    <cellStyle name="Comma 2 8 4 2 3 2" xfId="17040"/>
    <cellStyle name="Comma 2 8 4 2 3 2 2" xfId="17041"/>
    <cellStyle name="Comma 2 8 4 2 3 3" xfId="17042"/>
    <cellStyle name="Comma 2 8 4 2 3 4" xfId="17043"/>
    <cellStyle name="Comma 2 8 4 2 3 5" xfId="17044"/>
    <cellStyle name="Comma 2 8 4 2 4" xfId="17045"/>
    <cellStyle name="Comma 2 8 4 2 4 2" xfId="17046"/>
    <cellStyle name="Comma 2 8 4 2 4 3" xfId="17047"/>
    <cellStyle name="Comma 2 8 4 2 4 4" xfId="17048"/>
    <cellStyle name="Comma 2 8 4 2 5" xfId="17049"/>
    <cellStyle name="Comma 2 8 4 2 5 2" xfId="17050"/>
    <cellStyle name="Comma 2 8 4 2 6" xfId="17051"/>
    <cellStyle name="Comma 2 8 4 2 7" xfId="17052"/>
    <cellStyle name="Comma 2 8 4 2 8" xfId="17053"/>
    <cellStyle name="Comma 2 8 4 2 9" xfId="17054"/>
    <cellStyle name="Comma 2 8 4 3" xfId="17055"/>
    <cellStyle name="Comma 2 8 4 3 2" xfId="17056"/>
    <cellStyle name="Comma 2 8 4 3 2 2" xfId="17057"/>
    <cellStyle name="Comma 2 8 4 3 2 2 2" xfId="17058"/>
    <cellStyle name="Comma 2 8 4 3 2 2 3" xfId="17059"/>
    <cellStyle name="Comma 2 8 4 3 2 3" xfId="17060"/>
    <cellStyle name="Comma 2 8 4 3 2 4" xfId="17061"/>
    <cellStyle name="Comma 2 8 4 3 2 5" xfId="17062"/>
    <cellStyle name="Comma 2 8 4 3 2 6" xfId="17063"/>
    <cellStyle name="Comma 2 8 4 3 3" xfId="17064"/>
    <cellStyle name="Comma 2 8 4 3 3 2" xfId="17065"/>
    <cellStyle name="Comma 2 8 4 3 3 2 2" xfId="17066"/>
    <cellStyle name="Comma 2 8 4 3 3 3" xfId="17067"/>
    <cellStyle name="Comma 2 8 4 3 3 4" xfId="17068"/>
    <cellStyle name="Comma 2 8 4 3 3 5" xfId="17069"/>
    <cellStyle name="Comma 2 8 4 3 4" xfId="17070"/>
    <cellStyle name="Comma 2 8 4 3 4 2" xfId="17071"/>
    <cellStyle name="Comma 2 8 4 3 4 3" xfId="17072"/>
    <cellStyle name="Comma 2 8 4 3 4 4" xfId="17073"/>
    <cellStyle name="Comma 2 8 4 3 5" xfId="17074"/>
    <cellStyle name="Comma 2 8 4 3 5 2" xfId="17075"/>
    <cellStyle name="Comma 2 8 4 3 6" xfId="17076"/>
    <cellStyle name="Comma 2 8 4 3 7" xfId="17077"/>
    <cellStyle name="Comma 2 8 4 3 8" xfId="17078"/>
    <cellStyle name="Comma 2 8 4 3 9" xfId="17079"/>
    <cellStyle name="Comma 2 8 4 4" xfId="17080"/>
    <cellStyle name="Comma 2 8 4 4 2" xfId="17081"/>
    <cellStyle name="Comma 2 8 4 4 2 2" xfId="17082"/>
    <cellStyle name="Comma 2 8 4 4 2 3" xfId="17083"/>
    <cellStyle name="Comma 2 8 4 4 3" xfId="17084"/>
    <cellStyle name="Comma 2 8 4 4 4" xfId="17085"/>
    <cellStyle name="Comma 2 8 4 4 5" xfId="17086"/>
    <cellStyle name="Comma 2 8 4 4 6" xfId="17087"/>
    <cellStyle name="Comma 2 8 4 5" xfId="17088"/>
    <cellStyle name="Comma 2 8 4 5 2" xfId="17089"/>
    <cellStyle name="Comma 2 8 4 5 2 2" xfId="17090"/>
    <cellStyle name="Comma 2 8 4 5 3" xfId="17091"/>
    <cellStyle name="Comma 2 8 4 5 4" xfId="17092"/>
    <cellStyle name="Comma 2 8 4 5 5" xfId="17093"/>
    <cellStyle name="Comma 2 8 4 6" xfId="17094"/>
    <cellStyle name="Comma 2 8 4 6 2" xfId="17095"/>
    <cellStyle name="Comma 2 8 4 6 3" xfId="17096"/>
    <cellStyle name="Comma 2 8 4 6 4" xfId="17097"/>
    <cellStyle name="Comma 2 8 4 7" xfId="17098"/>
    <cellStyle name="Comma 2 8 4 7 2" xfId="17099"/>
    <cellStyle name="Comma 2 8 4 8" xfId="17100"/>
    <cellStyle name="Comma 2 8 4 9" xfId="17101"/>
    <cellStyle name="Comma 2 8 5" xfId="17102"/>
    <cellStyle name="Comma 2 8 5 10" xfId="17103"/>
    <cellStyle name="Comma 2 8 5 11" xfId="17104"/>
    <cellStyle name="Comma 2 8 5 2" xfId="17105"/>
    <cellStyle name="Comma 2 8 5 2 2" xfId="17106"/>
    <cellStyle name="Comma 2 8 5 2 2 2" xfId="17107"/>
    <cellStyle name="Comma 2 8 5 2 2 2 2" xfId="17108"/>
    <cellStyle name="Comma 2 8 5 2 2 2 3" xfId="17109"/>
    <cellStyle name="Comma 2 8 5 2 2 3" xfId="17110"/>
    <cellStyle name="Comma 2 8 5 2 2 4" xfId="17111"/>
    <cellStyle name="Comma 2 8 5 2 2 5" xfId="17112"/>
    <cellStyle name="Comma 2 8 5 2 2 6" xfId="17113"/>
    <cellStyle name="Comma 2 8 5 2 3" xfId="17114"/>
    <cellStyle name="Comma 2 8 5 2 3 2" xfId="17115"/>
    <cellStyle name="Comma 2 8 5 2 3 2 2" xfId="17116"/>
    <cellStyle name="Comma 2 8 5 2 3 3" xfId="17117"/>
    <cellStyle name="Comma 2 8 5 2 3 4" xfId="17118"/>
    <cellStyle name="Comma 2 8 5 2 3 5" xfId="17119"/>
    <cellStyle name="Comma 2 8 5 2 4" xfId="17120"/>
    <cellStyle name="Comma 2 8 5 2 4 2" xfId="17121"/>
    <cellStyle name="Comma 2 8 5 2 4 3" xfId="17122"/>
    <cellStyle name="Comma 2 8 5 2 4 4" xfId="17123"/>
    <cellStyle name="Comma 2 8 5 2 5" xfId="17124"/>
    <cellStyle name="Comma 2 8 5 2 5 2" xfId="17125"/>
    <cellStyle name="Comma 2 8 5 2 6" xfId="17126"/>
    <cellStyle name="Comma 2 8 5 2 7" xfId="17127"/>
    <cellStyle name="Comma 2 8 5 2 8" xfId="17128"/>
    <cellStyle name="Comma 2 8 5 2 9" xfId="17129"/>
    <cellStyle name="Comma 2 8 5 3" xfId="17130"/>
    <cellStyle name="Comma 2 8 5 3 2" xfId="17131"/>
    <cellStyle name="Comma 2 8 5 3 2 2" xfId="17132"/>
    <cellStyle name="Comma 2 8 5 3 2 2 2" xfId="17133"/>
    <cellStyle name="Comma 2 8 5 3 2 2 3" xfId="17134"/>
    <cellStyle name="Comma 2 8 5 3 2 3" xfId="17135"/>
    <cellStyle name="Comma 2 8 5 3 2 4" xfId="17136"/>
    <cellStyle name="Comma 2 8 5 3 2 5" xfId="17137"/>
    <cellStyle name="Comma 2 8 5 3 2 6" xfId="17138"/>
    <cellStyle name="Comma 2 8 5 3 3" xfId="17139"/>
    <cellStyle name="Comma 2 8 5 3 3 2" xfId="17140"/>
    <cellStyle name="Comma 2 8 5 3 3 2 2" xfId="17141"/>
    <cellStyle name="Comma 2 8 5 3 3 3" xfId="17142"/>
    <cellStyle name="Comma 2 8 5 3 3 4" xfId="17143"/>
    <cellStyle name="Comma 2 8 5 3 3 5" xfId="17144"/>
    <cellStyle name="Comma 2 8 5 3 4" xfId="17145"/>
    <cellStyle name="Comma 2 8 5 3 4 2" xfId="17146"/>
    <cellStyle name="Comma 2 8 5 3 4 3" xfId="17147"/>
    <cellStyle name="Comma 2 8 5 3 4 4" xfId="17148"/>
    <cellStyle name="Comma 2 8 5 3 5" xfId="17149"/>
    <cellStyle name="Comma 2 8 5 3 5 2" xfId="17150"/>
    <cellStyle name="Comma 2 8 5 3 6" xfId="17151"/>
    <cellStyle name="Comma 2 8 5 3 7" xfId="17152"/>
    <cellStyle name="Comma 2 8 5 3 8" xfId="17153"/>
    <cellStyle name="Comma 2 8 5 3 9" xfId="17154"/>
    <cellStyle name="Comma 2 8 5 4" xfId="17155"/>
    <cellStyle name="Comma 2 8 5 4 2" xfId="17156"/>
    <cellStyle name="Comma 2 8 5 4 2 2" xfId="17157"/>
    <cellStyle name="Comma 2 8 5 4 2 3" xfId="17158"/>
    <cellStyle name="Comma 2 8 5 4 3" xfId="17159"/>
    <cellStyle name="Comma 2 8 5 4 4" xfId="17160"/>
    <cellStyle name="Comma 2 8 5 4 5" xfId="17161"/>
    <cellStyle name="Comma 2 8 5 4 6" xfId="17162"/>
    <cellStyle name="Comma 2 8 5 5" xfId="17163"/>
    <cellStyle name="Comma 2 8 5 5 2" xfId="17164"/>
    <cellStyle name="Comma 2 8 5 5 2 2" xfId="17165"/>
    <cellStyle name="Comma 2 8 5 5 3" xfId="17166"/>
    <cellStyle name="Comma 2 8 5 5 4" xfId="17167"/>
    <cellStyle name="Comma 2 8 5 5 5" xfId="17168"/>
    <cellStyle name="Comma 2 8 5 6" xfId="17169"/>
    <cellStyle name="Comma 2 8 5 6 2" xfId="17170"/>
    <cellStyle name="Comma 2 8 5 6 3" xfId="17171"/>
    <cellStyle name="Comma 2 8 5 6 4" xfId="17172"/>
    <cellStyle name="Comma 2 8 5 7" xfId="17173"/>
    <cellStyle name="Comma 2 8 5 7 2" xfId="17174"/>
    <cellStyle name="Comma 2 8 5 8" xfId="17175"/>
    <cellStyle name="Comma 2 8 5 9" xfId="17176"/>
    <cellStyle name="Comma 2 8 6" xfId="17177"/>
    <cellStyle name="Comma 2 8 6 10" xfId="17178"/>
    <cellStyle name="Comma 2 8 6 11" xfId="17179"/>
    <cellStyle name="Comma 2 8 6 2" xfId="17180"/>
    <cellStyle name="Comma 2 8 6 2 2" xfId="17181"/>
    <cellStyle name="Comma 2 8 6 2 2 2" xfId="17182"/>
    <cellStyle name="Comma 2 8 6 2 2 2 2" xfId="17183"/>
    <cellStyle name="Comma 2 8 6 2 2 2 3" xfId="17184"/>
    <cellStyle name="Comma 2 8 6 2 2 3" xfId="17185"/>
    <cellStyle name="Comma 2 8 6 2 2 4" xfId="17186"/>
    <cellStyle name="Comma 2 8 6 2 2 5" xfId="17187"/>
    <cellStyle name="Comma 2 8 6 2 2 6" xfId="17188"/>
    <cellStyle name="Comma 2 8 6 2 3" xfId="17189"/>
    <cellStyle name="Comma 2 8 6 2 3 2" xfId="17190"/>
    <cellStyle name="Comma 2 8 6 2 3 2 2" xfId="17191"/>
    <cellStyle name="Comma 2 8 6 2 3 3" xfId="17192"/>
    <cellStyle name="Comma 2 8 6 2 3 4" xfId="17193"/>
    <cellStyle name="Comma 2 8 6 2 3 5" xfId="17194"/>
    <cellStyle name="Comma 2 8 6 2 4" xfId="17195"/>
    <cellStyle name="Comma 2 8 6 2 4 2" xfId="17196"/>
    <cellStyle name="Comma 2 8 6 2 4 3" xfId="17197"/>
    <cellStyle name="Comma 2 8 6 2 4 4" xfId="17198"/>
    <cellStyle name="Comma 2 8 6 2 5" xfId="17199"/>
    <cellStyle name="Comma 2 8 6 2 5 2" xfId="17200"/>
    <cellStyle name="Comma 2 8 6 2 6" xfId="17201"/>
    <cellStyle name="Comma 2 8 6 2 7" xfId="17202"/>
    <cellStyle name="Comma 2 8 6 2 8" xfId="17203"/>
    <cellStyle name="Comma 2 8 6 2 9" xfId="17204"/>
    <cellStyle name="Comma 2 8 6 3" xfId="17205"/>
    <cellStyle name="Comma 2 8 6 3 2" xfId="17206"/>
    <cellStyle name="Comma 2 8 6 3 2 2" xfId="17207"/>
    <cellStyle name="Comma 2 8 6 3 2 2 2" xfId="17208"/>
    <cellStyle name="Comma 2 8 6 3 2 2 3" xfId="17209"/>
    <cellStyle name="Comma 2 8 6 3 2 3" xfId="17210"/>
    <cellStyle name="Comma 2 8 6 3 2 4" xfId="17211"/>
    <cellStyle name="Comma 2 8 6 3 2 5" xfId="17212"/>
    <cellStyle name="Comma 2 8 6 3 2 6" xfId="17213"/>
    <cellStyle name="Comma 2 8 6 3 3" xfId="17214"/>
    <cellStyle name="Comma 2 8 6 3 3 2" xfId="17215"/>
    <cellStyle name="Comma 2 8 6 3 3 2 2" xfId="17216"/>
    <cellStyle name="Comma 2 8 6 3 3 3" xfId="17217"/>
    <cellStyle name="Comma 2 8 6 3 3 4" xfId="17218"/>
    <cellStyle name="Comma 2 8 6 3 3 5" xfId="17219"/>
    <cellStyle name="Comma 2 8 6 3 4" xfId="17220"/>
    <cellStyle name="Comma 2 8 6 3 4 2" xfId="17221"/>
    <cellStyle name="Comma 2 8 6 3 4 3" xfId="17222"/>
    <cellStyle name="Comma 2 8 6 3 4 4" xfId="17223"/>
    <cellStyle name="Comma 2 8 6 3 5" xfId="17224"/>
    <cellStyle name="Comma 2 8 6 3 5 2" xfId="17225"/>
    <cellStyle name="Comma 2 8 6 3 6" xfId="17226"/>
    <cellStyle name="Comma 2 8 6 3 7" xfId="17227"/>
    <cellStyle name="Comma 2 8 6 3 8" xfId="17228"/>
    <cellStyle name="Comma 2 8 6 3 9" xfId="17229"/>
    <cellStyle name="Comma 2 8 6 4" xfId="17230"/>
    <cellStyle name="Comma 2 8 6 4 2" xfId="17231"/>
    <cellStyle name="Comma 2 8 6 4 2 2" xfId="17232"/>
    <cellStyle name="Comma 2 8 6 4 2 3" xfId="17233"/>
    <cellStyle name="Comma 2 8 6 4 3" xfId="17234"/>
    <cellStyle name="Comma 2 8 6 4 4" xfId="17235"/>
    <cellStyle name="Comma 2 8 6 4 5" xfId="17236"/>
    <cellStyle name="Comma 2 8 6 4 6" xfId="17237"/>
    <cellStyle name="Comma 2 8 6 5" xfId="17238"/>
    <cellStyle name="Comma 2 8 6 5 2" xfId="17239"/>
    <cellStyle name="Comma 2 8 6 5 2 2" xfId="17240"/>
    <cellStyle name="Comma 2 8 6 5 3" xfId="17241"/>
    <cellStyle name="Comma 2 8 6 5 4" xfId="17242"/>
    <cellStyle name="Comma 2 8 6 5 5" xfId="17243"/>
    <cellStyle name="Comma 2 8 6 6" xfId="17244"/>
    <cellStyle name="Comma 2 8 6 6 2" xfId="17245"/>
    <cellStyle name="Comma 2 8 6 6 3" xfId="17246"/>
    <cellStyle name="Comma 2 8 6 6 4" xfId="17247"/>
    <cellStyle name="Comma 2 8 6 7" xfId="17248"/>
    <cellStyle name="Comma 2 8 6 7 2" xfId="17249"/>
    <cellStyle name="Comma 2 8 6 8" xfId="17250"/>
    <cellStyle name="Comma 2 8 6 9" xfId="17251"/>
    <cellStyle name="Comma 2 8 7" xfId="17252"/>
    <cellStyle name="Comma 2 8 7 10" xfId="17253"/>
    <cellStyle name="Comma 2 8 7 11" xfId="17254"/>
    <cellStyle name="Comma 2 8 7 2" xfId="17255"/>
    <cellStyle name="Comma 2 8 7 2 2" xfId="17256"/>
    <cellStyle name="Comma 2 8 7 2 2 2" xfId="17257"/>
    <cellStyle name="Comma 2 8 7 2 2 2 2" xfId="17258"/>
    <cellStyle name="Comma 2 8 7 2 2 2 3" xfId="17259"/>
    <cellStyle name="Comma 2 8 7 2 2 3" xfId="17260"/>
    <cellStyle name="Comma 2 8 7 2 2 4" xfId="17261"/>
    <cellStyle name="Comma 2 8 7 2 2 5" xfId="17262"/>
    <cellStyle name="Comma 2 8 7 2 2 6" xfId="17263"/>
    <cellStyle name="Comma 2 8 7 2 3" xfId="17264"/>
    <cellStyle name="Comma 2 8 7 2 3 2" xfId="17265"/>
    <cellStyle name="Comma 2 8 7 2 3 2 2" xfId="17266"/>
    <cellStyle name="Comma 2 8 7 2 3 3" xfId="17267"/>
    <cellStyle name="Comma 2 8 7 2 3 4" xfId="17268"/>
    <cellStyle name="Comma 2 8 7 2 3 5" xfId="17269"/>
    <cellStyle name="Comma 2 8 7 2 4" xfId="17270"/>
    <cellStyle name="Comma 2 8 7 2 4 2" xfId="17271"/>
    <cellStyle name="Comma 2 8 7 2 4 3" xfId="17272"/>
    <cellStyle name="Comma 2 8 7 2 4 4" xfId="17273"/>
    <cellStyle name="Comma 2 8 7 2 5" xfId="17274"/>
    <cellStyle name="Comma 2 8 7 2 5 2" xfId="17275"/>
    <cellStyle name="Comma 2 8 7 2 6" xfId="17276"/>
    <cellStyle name="Comma 2 8 7 2 7" xfId="17277"/>
    <cellStyle name="Comma 2 8 7 2 8" xfId="17278"/>
    <cellStyle name="Comma 2 8 7 2 9" xfId="17279"/>
    <cellStyle name="Comma 2 8 7 3" xfId="17280"/>
    <cellStyle name="Comma 2 8 7 3 2" xfId="17281"/>
    <cellStyle name="Comma 2 8 7 3 2 2" xfId="17282"/>
    <cellStyle name="Comma 2 8 7 3 2 2 2" xfId="17283"/>
    <cellStyle name="Comma 2 8 7 3 2 2 3" xfId="17284"/>
    <cellStyle name="Comma 2 8 7 3 2 3" xfId="17285"/>
    <cellStyle name="Comma 2 8 7 3 2 4" xfId="17286"/>
    <cellStyle name="Comma 2 8 7 3 2 5" xfId="17287"/>
    <cellStyle name="Comma 2 8 7 3 2 6" xfId="17288"/>
    <cellStyle name="Comma 2 8 7 3 3" xfId="17289"/>
    <cellStyle name="Comma 2 8 7 3 3 2" xfId="17290"/>
    <cellStyle name="Comma 2 8 7 3 3 2 2" xfId="17291"/>
    <cellStyle name="Comma 2 8 7 3 3 3" xfId="17292"/>
    <cellStyle name="Comma 2 8 7 3 3 4" xfId="17293"/>
    <cellStyle name="Comma 2 8 7 3 3 5" xfId="17294"/>
    <cellStyle name="Comma 2 8 7 3 4" xfId="17295"/>
    <cellStyle name="Comma 2 8 7 3 4 2" xfId="17296"/>
    <cellStyle name="Comma 2 8 7 3 4 3" xfId="17297"/>
    <cellStyle name="Comma 2 8 7 3 4 4" xfId="17298"/>
    <cellStyle name="Comma 2 8 7 3 5" xfId="17299"/>
    <cellStyle name="Comma 2 8 7 3 5 2" xfId="17300"/>
    <cellStyle name="Comma 2 8 7 3 6" xfId="17301"/>
    <cellStyle name="Comma 2 8 7 3 7" xfId="17302"/>
    <cellStyle name="Comma 2 8 7 3 8" xfId="17303"/>
    <cellStyle name="Comma 2 8 7 3 9" xfId="17304"/>
    <cellStyle name="Comma 2 8 7 4" xfId="17305"/>
    <cellStyle name="Comma 2 8 7 4 2" xfId="17306"/>
    <cellStyle name="Comma 2 8 7 4 2 2" xfId="17307"/>
    <cellStyle name="Comma 2 8 7 4 2 3" xfId="17308"/>
    <cellStyle name="Comma 2 8 7 4 3" xfId="17309"/>
    <cellStyle name="Comma 2 8 7 4 4" xfId="17310"/>
    <cellStyle name="Comma 2 8 7 4 5" xfId="17311"/>
    <cellStyle name="Comma 2 8 7 4 6" xfId="17312"/>
    <cellStyle name="Comma 2 8 7 5" xfId="17313"/>
    <cellStyle name="Comma 2 8 7 5 2" xfId="17314"/>
    <cellStyle name="Comma 2 8 7 5 2 2" xfId="17315"/>
    <cellStyle name="Comma 2 8 7 5 3" xfId="17316"/>
    <cellStyle name="Comma 2 8 7 5 4" xfId="17317"/>
    <cellStyle name="Comma 2 8 7 5 5" xfId="17318"/>
    <cellStyle name="Comma 2 8 7 6" xfId="17319"/>
    <cellStyle name="Comma 2 8 7 6 2" xfId="17320"/>
    <cellStyle name="Comma 2 8 7 6 3" xfId="17321"/>
    <cellStyle name="Comma 2 8 7 6 4" xfId="17322"/>
    <cellStyle name="Comma 2 8 7 7" xfId="17323"/>
    <cellStyle name="Comma 2 8 7 7 2" xfId="17324"/>
    <cellStyle name="Comma 2 8 7 8" xfId="17325"/>
    <cellStyle name="Comma 2 8 7 9" xfId="17326"/>
    <cellStyle name="Comma 2 8 8" xfId="17327"/>
    <cellStyle name="Comma 2 8 8 10" xfId="17328"/>
    <cellStyle name="Comma 2 8 8 2" xfId="17329"/>
    <cellStyle name="Comma 2 8 8 2 2" xfId="17330"/>
    <cellStyle name="Comma 2 8 8 2 2 2" xfId="17331"/>
    <cellStyle name="Comma 2 8 8 2 2 3" xfId="17332"/>
    <cellStyle name="Comma 2 8 8 2 3" xfId="17333"/>
    <cellStyle name="Comma 2 8 8 2 4" xfId="17334"/>
    <cellStyle name="Comma 2 8 8 2 5" xfId="17335"/>
    <cellStyle name="Comma 2 8 8 2 6" xfId="17336"/>
    <cellStyle name="Comma 2 8 8 3" xfId="17337"/>
    <cellStyle name="Comma 2 8 8 3 2" xfId="17338"/>
    <cellStyle name="Comma 2 8 8 3 2 2" xfId="17339"/>
    <cellStyle name="Comma 2 8 8 3 2 3" xfId="17340"/>
    <cellStyle name="Comma 2 8 8 3 3" xfId="17341"/>
    <cellStyle name="Comma 2 8 8 3 4" xfId="17342"/>
    <cellStyle name="Comma 2 8 8 3 5" xfId="17343"/>
    <cellStyle name="Comma 2 8 8 3 6" xfId="17344"/>
    <cellStyle name="Comma 2 8 8 4" xfId="17345"/>
    <cellStyle name="Comma 2 8 8 4 2" xfId="17346"/>
    <cellStyle name="Comma 2 8 8 4 2 2" xfId="17347"/>
    <cellStyle name="Comma 2 8 8 4 3" xfId="17348"/>
    <cellStyle name="Comma 2 8 8 4 4" xfId="17349"/>
    <cellStyle name="Comma 2 8 8 4 5" xfId="17350"/>
    <cellStyle name="Comma 2 8 8 5" xfId="17351"/>
    <cellStyle name="Comma 2 8 8 5 2" xfId="17352"/>
    <cellStyle name="Comma 2 8 8 5 3" xfId="17353"/>
    <cellStyle name="Comma 2 8 8 5 4" xfId="17354"/>
    <cellStyle name="Comma 2 8 8 6" xfId="17355"/>
    <cellStyle name="Comma 2 8 8 6 2" xfId="17356"/>
    <cellStyle name="Comma 2 8 8 7" xfId="17357"/>
    <cellStyle name="Comma 2 8 8 8" xfId="17358"/>
    <cellStyle name="Comma 2 8 8 9" xfId="17359"/>
    <cellStyle name="Comma 2 8 9" xfId="17360"/>
    <cellStyle name="Comma 2 8 9 10" xfId="17361"/>
    <cellStyle name="Comma 2 8 9 2" xfId="17362"/>
    <cellStyle name="Comma 2 8 9 2 2" xfId="17363"/>
    <cellStyle name="Comma 2 8 9 2 2 2" xfId="17364"/>
    <cellStyle name="Comma 2 8 9 2 2 3" xfId="17365"/>
    <cellStyle name="Comma 2 8 9 2 3" xfId="17366"/>
    <cellStyle name="Comma 2 8 9 2 4" xfId="17367"/>
    <cellStyle name="Comma 2 8 9 2 5" xfId="17368"/>
    <cellStyle name="Comma 2 8 9 2 6" xfId="17369"/>
    <cellStyle name="Comma 2 8 9 3" xfId="17370"/>
    <cellStyle name="Comma 2 8 9 3 2" xfId="17371"/>
    <cellStyle name="Comma 2 8 9 3 2 2" xfId="17372"/>
    <cellStyle name="Comma 2 8 9 3 2 3" xfId="17373"/>
    <cellStyle name="Comma 2 8 9 3 3" xfId="17374"/>
    <cellStyle name="Comma 2 8 9 3 4" xfId="17375"/>
    <cellStyle name="Comma 2 8 9 3 5" xfId="17376"/>
    <cellStyle name="Comma 2 8 9 3 6" xfId="17377"/>
    <cellStyle name="Comma 2 8 9 4" xfId="17378"/>
    <cellStyle name="Comma 2 8 9 4 2" xfId="17379"/>
    <cellStyle name="Comma 2 8 9 4 2 2" xfId="17380"/>
    <cellStyle name="Comma 2 8 9 4 3" xfId="17381"/>
    <cellStyle name="Comma 2 8 9 4 4" xfId="17382"/>
    <cellStyle name="Comma 2 8 9 4 5" xfId="17383"/>
    <cellStyle name="Comma 2 8 9 5" xfId="17384"/>
    <cellStyle name="Comma 2 8 9 5 2" xfId="17385"/>
    <cellStyle name="Comma 2 8 9 5 3" xfId="17386"/>
    <cellStyle name="Comma 2 8 9 5 4" xfId="17387"/>
    <cellStyle name="Comma 2 8 9 6" xfId="17388"/>
    <cellStyle name="Comma 2 8 9 6 2" xfId="17389"/>
    <cellStyle name="Comma 2 8 9 7" xfId="17390"/>
    <cellStyle name="Comma 2 8 9 8" xfId="17391"/>
    <cellStyle name="Comma 2 8 9 9" xfId="17392"/>
    <cellStyle name="Comma 2 9" xfId="17393"/>
    <cellStyle name="Comma 2 9 10" xfId="17394"/>
    <cellStyle name="Comma 2 9 10 10" xfId="17395"/>
    <cellStyle name="Comma 2 9 10 2" xfId="17396"/>
    <cellStyle name="Comma 2 9 10 2 2" xfId="17397"/>
    <cellStyle name="Comma 2 9 10 2 2 2" xfId="17398"/>
    <cellStyle name="Comma 2 9 10 2 2 3" xfId="17399"/>
    <cellStyle name="Comma 2 9 10 2 3" xfId="17400"/>
    <cellStyle name="Comma 2 9 10 2 4" xfId="17401"/>
    <cellStyle name="Comma 2 9 10 2 5" xfId="17402"/>
    <cellStyle name="Comma 2 9 10 2 6" xfId="17403"/>
    <cellStyle name="Comma 2 9 10 3" xfId="17404"/>
    <cellStyle name="Comma 2 9 10 3 2" xfId="17405"/>
    <cellStyle name="Comma 2 9 10 3 2 2" xfId="17406"/>
    <cellStyle name="Comma 2 9 10 3 2 3" xfId="17407"/>
    <cellStyle name="Comma 2 9 10 3 3" xfId="17408"/>
    <cellStyle name="Comma 2 9 10 3 4" xfId="17409"/>
    <cellStyle name="Comma 2 9 10 3 5" xfId="17410"/>
    <cellStyle name="Comma 2 9 10 3 6" xfId="17411"/>
    <cellStyle name="Comma 2 9 10 4" xfId="17412"/>
    <cellStyle name="Comma 2 9 10 4 2" xfId="17413"/>
    <cellStyle name="Comma 2 9 10 4 2 2" xfId="17414"/>
    <cellStyle name="Comma 2 9 10 4 3" xfId="17415"/>
    <cellStyle name="Comma 2 9 10 4 4" xfId="17416"/>
    <cellStyle name="Comma 2 9 10 4 5" xfId="17417"/>
    <cellStyle name="Comma 2 9 10 5" xfId="17418"/>
    <cellStyle name="Comma 2 9 10 5 2" xfId="17419"/>
    <cellStyle name="Comma 2 9 10 5 3" xfId="17420"/>
    <cellStyle name="Comma 2 9 10 5 4" xfId="17421"/>
    <cellStyle name="Comma 2 9 10 6" xfId="17422"/>
    <cellStyle name="Comma 2 9 10 6 2" xfId="17423"/>
    <cellStyle name="Comma 2 9 10 7" xfId="17424"/>
    <cellStyle name="Comma 2 9 10 8" xfId="17425"/>
    <cellStyle name="Comma 2 9 10 9" xfId="17426"/>
    <cellStyle name="Comma 2 9 11" xfId="17427"/>
    <cellStyle name="Comma 2 9 11 10" xfId="17428"/>
    <cellStyle name="Comma 2 9 11 2" xfId="17429"/>
    <cellStyle name="Comma 2 9 11 2 2" xfId="17430"/>
    <cellStyle name="Comma 2 9 11 2 2 2" xfId="17431"/>
    <cellStyle name="Comma 2 9 11 2 2 3" xfId="17432"/>
    <cellStyle name="Comma 2 9 11 2 3" xfId="17433"/>
    <cellStyle name="Comma 2 9 11 2 4" xfId="17434"/>
    <cellStyle name="Comma 2 9 11 2 5" xfId="17435"/>
    <cellStyle name="Comma 2 9 11 2 6" xfId="17436"/>
    <cellStyle name="Comma 2 9 11 3" xfId="17437"/>
    <cellStyle name="Comma 2 9 11 3 2" xfId="17438"/>
    <cellStyle name="Comma 2 9 11 3 2 2" xfId="17439"/>
    <cellStyle name="Comma 2 9 11 3 2 3" xfId="17440"/>
    <cellStyle name="Comma 2 9 11 3 3" xfId="17441"/>
    <cellStyle name="Comma 2 9 11 3 4" xfId="17442"/>
    <cellStyle name="Comma 2 9 11 3 5" xfId="17443"/>
    <cellStyle name="Comma 2 9 11 3 6" xfId="17444"/>
    <cellStyle name="Comma 2 9 11 4" xfId="17445"/>
    <cellStyle name="Comma 2 9 11 4 2" xfId="17446"/>
    <cellStyle name="Comma 2 9 11 4 2 2" xfId="17447"/>
    <cellStyle name="Comma 2 9 11 4 3" xfId="17448"/>
    <cellStyle name="Comma 2 9 11 4 4" xfId="17449"/>
    <cellStyle name="Comma 2 9 11 4 5" xfId="17450"/>
    <cellStyle name="Comma 2 9 11 5" xfId="17451"/>
    <cellStyle name="Comma 2 9 11 5 2" xfId="17452"/>
    <cellStyle name="Comma 2 9 11 5 3" xfId="17453"/>
    <cellStyle name="Comma 2 9 11 5 4" xfId="17454"/>
    <cellStyle name="Comma 2 9 11 6" xfId="17455"/>
    <cellStyle name="Comma 2 9 11 6 2" xfId="17456"/>
    <cellStyle name="Comma 2 9 11 7" xfId="17457"/>
    <cellStyle name="Comma 2 9 11 8" xfId="17458"/>
    <cellStyle name="Comma 2 9 11 9" xfId="17459"/>
    <cellStyle name="Comma 2 9 12" xfId="17460"/>
    <cellStyle name="Comma 2 9 12 10" xfId="17461"/>
    <cellStyle name="Comma 2 9 12 2" xfId="17462"/>
    <cellStyle name="Comma 2 9 12 2 2" xfId="17463"/>
    <cellStyle name="Comma 2 9 12 2 2 2" xfId="17464"/>
    <cellStyle name="Comma 2 9 12 2 2 3" xfId="17465"/>
    <cellStyle name="Comma 2 9 12 2 3" xfId="17466"/>
    <cellStyle name="Comma 2 9 12 2 4" xfId="17467"/>
    <cellStyle name="Comma 2 9 12 2 5" xfId="17468"/>
    <cellStyle name="Comma 2 9 12 2 6" xfId="17469"/>
    <cellStyle name="Comma 2 9 12 3" xfId="17470"/>
    <cellStyle name="Comma 2 9 12 3 2" xfId="17471"/>
    <cellStyle name="Comma 2 9 12 3 2 2" xfId="17472"/>
    <cellStyle name="Comma 2 9 12 3 2 3" xfId="17473"/>
    <cellStyle name="Comma 2 9 12 3 3" xfId="17474"/>
    <cellStyle name="Comma 2 9 12 3 4" xfId="17475"/>
    <cellStyle name="Comma 2 9 12 3 5" xfId="17476"/>
    <cellStyle name="Comma 2 9 12 3 6" xfId="17477"/>
    <cellStyle name="Comma 2 9 12 4" xfId="17478"/>
    <cellStyle name="Comma 2 9 12 4 2" xfId="17479"/>
    <cellStyle name="Comma 2 9 12 4 2 2" xfId="17480"/>
    <cellStyle name="Comma 2 9 12 4 3" xfId="17481"/>
    <cellStyle name="Comma 2 9 12 4 4" xfId="17482"/>
    <cellStyle name="Comma 2 9 12 4 5" xfId="17483"/>
    <cellStyle name="Comma 2 9 12 5" xfId="17484"/>
    <cellStyle name="Comma 2 9 12 5 2" xfId="17485"/>
    <cellStyle name="Comma 2 9 12 5 3" xfId="17486"/>
    <cellStyle name="Comma 2 9 12 5 4" xfId="17487"/>
    <cellStyle name="Comma 2 9 12 6" xfId="17488"/>
    <cellStyle name="Comma 2 9 12 6 2" xfId="17489"/>
    <cellStyle name="Comma 2 9 12 7" xfId="17490"/>
    <cellStyle name="Comma 2 9 12 8" xfId="17491"/>
    <cellStyle name="Comma 2 9 12 9" xfId="17492"/>
    <cellStyle name="Comma 2 9 13" xfId="17493"/>
    <cellStyle name="Comma 2 9 13 2" xfId="17494"/>
    <cellStyle name="Comma 2 9 13 2 2" xfId="17495"/>
    <cellStyle name="Comma 2 9 13 2 2 2" xfId="17496"/>
    <cellStyle name="Comma 2 9 13 2 2 3" xfId="17497"/>
    <cellStyle name="Comma 2 9 13 2 3" xfId="17498"/>
    <cellStyle name="Comma 2 9 13 2 4" xfId="17499"/>
    <cellStyle name="Comma 2 9 13 2 5" xfId="17500"/>
    <cellStyle name="Comma 2 9 13 2 6" xfId="17501"/>
    <cellStyle name="Comma 2 9 13 3" xfId="17502"/>
    <cellStyle name="Comma 2 9 13 3 2" xfId="17503"/>
    <cellStyle name="Comma 2 9 13 3 2 2" xfId="17504"/>
    <cellStyle name="Comma 2 9 13 3 3" xfId="17505"/>
    <cellStyle name="Comma 2 9 13 3 4" xfId="17506"/>
    <cellStyle name="Comma 2 9 13 3 5" xfId="17507"/>
    <cellStyle name="Comma 2 9 13 4" xfId="17508"/>
    <cellStyle name="Comma 2 9 13 4 2" xfId="17509"/>
    <cellStyle name="Comma 2 9 13 4 3" xfId="17510"/>
    <cellStyle name="Comma 2 9 13 4 4" xfId="17511"/>
    <cellStyle name="Comma 2 9 13 5" xfId="17512"/>
    <cellStyle name="Comma 2 9 13 5 2" xfId="17513"/>
    <cellStyle name="Comma 2 9 13 6" xfId="17514"/>
    <cellStyle name="Comma 2 9 13 7" xfId="17515"/>
    <cellStyle name="Comma 2 9 13 8" xfId="17516"/>
    <cellStyle name="Comma 2 9 13 9" xfId="17517"/>
    <cellStyle name="Comma 2 9 14" xfId="17518"/>
    <cellStyle name="Comma 2 9 14 2" xfId="17519"/>
    <cellStyle name="Comma 2 9 14 2 2" xfId="17520"/>
    <cellStyle name="Comma 2 9 14 2 2 2" xfId="17521"/>
    <cellStyle name="Comma 2 9 14 2 2 3" xfId="17522"/>
    <cellStyle name="Comma 2 9 14 2 3" xfId="17523"/>
    <cellStyle name="Comma 2 9 14 2 4" xfId="17524"/>
    <cellStyle name="Comma 2 9 14 2 5" xfId="17525"/>
    <cellStyle name="Comma 2 9 14 2 6" xfId="17526"/>
    <cellStyle name="Comma 2 9 14 3" xfId="17527"/>
    <cellStyle name="Comma 2 9 14 3 2" xfId="17528"/>
    <cellStyle name="Comma 2 9 14 3 2 2" xfId="17529"/>
    <cellStyle name="Comma 2 9 14 3 3" xfId="17530"/>
    <cellStyle name="Comma 2 9 14 3 4" xfId="17531"/>
    <cellStyle name="Comma 2 9 14 3 5" xfId="17532"/>
    <cellStyle name="Comma 2 9 14 4" xfId="17533"/>
    <cellStyle name="Comma 2 9 14 4 2" xfId="17534"/>
    <cellStyle name="Comma 2 9 14 4 3" xfId="17535"/>
    <cellStyle name="Comma 2 9 14 4 4" xfId="17536"/>
    <cellStyle name="Comma 2 9 14 5" xfId="17537"/>
    <cellStyle name="Comma 2 9 14 5 2" xfId="17538"/>
    <cellStyle name="Comma 2 9 14 6" xfId="17539"/>
    <cellStyle name="Comma 2 9 14 7" xfId="17540"/>
    <cellStyle name="Comma 2 9 14 8" xfId="17541"/>
    <cellStyle name="Comma 2 9 14 9" xfId="17542"/>
    <cellStyle name="Comma 2 9 15" xfId="17543"/>
    <cellStyle name="Comma 2 9 15 2" xfId="17544"/>
    <cellStyle name="Comma 2 9 15 2 2" xfId="17545"/>
    <cellStyle name="Comma 2 9 15 2 3" xfId="17546"/>
    <cellStyle name="Comma 2 9 15 3" xfId="17547"/>
    <cellStyle name="Comma 2 9 15 4" xfId="17548"/>
    <cellStyle name="Comma 2 9 15 5" xfId="17549"/>
    <cellStyle name="Comma 2 9 15 6" xfId="17550"/>
    <cellStyle name="Comma 2 9 16" xfId="17551"/>
    <cellStyle name="Comma 2 9 16 2" xfId="17552"/>
    <cellStyle name="Comma 2 9 16 2 2" xfId="17553"/>
    <cellStyle name="Comma 2 9 16 3" xfId="17554"/>
    <cellStyle name="Comma 2 9 16 4" xfId="17555"/>
    <cellStyle name="Comma 2 9 16 5" xfId="17556"/>
    <cellStyle name="Comma 2 9 17" xfId="17557"/>
    <cellStyle name="Comma 2 9 17 2" xfId="17558"/>
    <cellStyle name="Comma 2 9 17 2 2" xfId="17559"/>
    <cellStyle name="Comma 2 9 17 3" xfId="17560"/>
    <cellStyle name="Comma 2 9 17 4" xfId="17561"/>
    <cellStyle name="Comma 2 9 17 5" xfId="17562"/>
    <cellStyle name="Comma 2 9 18" xfId="17563"/>
    <cellStyle name="Comma 2 9 18 2" xfId="17564"/>
    <cellStyle name="Comma 2 9 19" xfId="17565"/>
    <cellStyle name="Comma 2 9 2" xfId="17566"/>
    <cellStyle name="Comma 2 9 2 10" xfId="17567"/>
    <cellStyle name="Comma 2 9 2 11" xfId="17568"/>
    <cellStyle name="Comma 2 9 2 2" xfId="17569"/>
    <cellStyle name="Comma 2 9 2 2 2" xfId="17570"/>
    <cellStyle name="Comma 2 9 2 2 2 2" xfId="17571"/>
    <cellStyle name="Comma 2 9 2 2 2 2 2" xfId="17572"/>
    <cellStyle name="Comma 2 9 2 2 2 2 3" xfId="17573"/>
    <cellStyle name="Comma 2 9 2 2 2 3" xfId="17574"/>
    <cellStyle name="Comma 2 9 2 2 2 4" xfId="17575"/>
    <cellStyle name="Comma 2 9 2 2 2 5" xfId="17576"/>
    <cellStyle name="Comma 2 9 2 2 2 6" xfId="17577"/>
    <cellStyle name="Comma 2 9 2 2 3" xfId="17578"/>
    <cellStyle name="Comma 2 9 2 2 3 2" xfId="17579"/>
    <cellStyle name="Comma 2 9 2 2 3 2 2" xfId="17580"/>
    <cellStyle name="Comma 2 9 2 2 3 3" xfId="17581"/>
    <cellStyle name="Comma 2 9 2 2 3 4" xfId="17582"/>
    <cellStyle name="Comma 2 9 2 2 3 5" xfId="17583"/>
    <cellStyle name="Comma 2 9 2 2 4" xfId="17584"/>
    <cellStyle name="Comma 2 9 2 2 4 2" xfId="17585"/>
    <cellStyle name="Comma 2 9 2 2 4 3" xfId="17586"/>
    <cellStyle name="Comma 2 9 2 2 4 4" xfId="17587"/>
    <cellStyle name="Comma 2 9 2 2 5" xfId="17588"/>
    <cellStyle name="Comma 2 9 2 2 5 2" xfId="17589"/>
    <cellStyle name="Comma 2 9 2 2 6" xfId="17590"/>
    <cellStyle name="Comma 2 9 2 2 7" xfId="17591"/>
    <cellStyle name="Comma 2 9 2 2 8" xfId="17592"/>
    <cellStyle name="Comma 2 9 2 2 9" xfId="17593"/>
    <cellStyle name="Comma 2 9 2 3" xfId="17594"/>
    <cellStyle name="Comma 2 9 2 3 2" xfId="17595"/>
    <cellStyle name="Comma 2 9 2 3 2 2" xfId="17596"/>
    <cellStyle name="Comma 2 9 2 3 2 2 2" xfId="17597"/>
    <cellStyle name="Comma 2 9 2 3 2 2 3" xfId="17598"/>
    <cellStyle name="Comma 2 9 2 3 2 3" xfId="17599"/>
    <cellStyle name="Comma 2 9 2 3 2 4" xfId="17600"/>
    <cellStyle name="Comma 2 9 2 3 2 5" xfId="17601"/>
    <cellStyle name="Comma 2 9 2 3 2 6" xfId="17602"/>
    <cellStyle name="Comma 2 9 2 3 3" xfId="17603"/>
    <cellStyle name="Comma 2 9 2 3 3 2" xfId="17604"/>
    <cellStyle name="Comma 2 9 2 3 3 2 2" xfId="17605"/>
    <cellStyle name="Comma 2 9 2 3 3 3" xfId="17606"/>
    <cellStyle name="Comma 2 9 2 3 3 4" xfId="17607"/>
    <cellStyle name="Comma 2 9 2 3 3 5" xfId="17608"/>
    <cellStyle name="Comma 2 9 2 3 4" xfId="17609"/>
    <cellStyle name="Comma 2 9 2 3 4 2" xfId="17610"/>
    <cellStyle name="Comma 2 9 2 3 4 3" xfId="17611"/>
    <cellStyle name="Comma 2 9 2 3 4 4" xfId="17612"/>
    <cellStyle name="Comma 2 9 2 3 5" xfId="17613"/>
    <cellStyle name="Comma 2 9 2 3 5 2" xfId="17614"/>
    <cellStyle name="Comma 2 9 2 3 6" xfId="17615"/>
    <cellStyle name="Comma 2 9 2 3 7" xfId="17616"/>
    <cellStyle name="Comma 2 9 2 3 8" xfId="17617"/>
    <cellStyle name="Comma 2 9 2 3 9" xfId="17618"/>
    <cellStyle name="Comma 2 9 2 4" xfId="17619"/>
    <cellStyle name="Comma 2 9 2 4 2" xfId="17620"/>
    <cellStyle name="Comma 2 9 2 4 2 2" xfId="17621"/>
    <cellStyle name="Comma 2 9 2 4 2 3" xfId="17622"/>
    <cellStyle name="Comma 2 9 2 4 3" xfId="17623"/>
    <cellStyle name="Comma 2 9 2 4 4" xfId="17624"/>
    <cellStyle name="Comma 2 9 2 4 5" xfId="17625"/>
    <cellStyle name="Comma 2 9 2 4 6" xfId="17626"/>
    <cellStyle name="Comma 2 9 2 5" xfId="17627"/>
    <cellStyle name="Comma 2 9 2 5 2" xfId="17628"/>
    <cellStyle name="Comma 2 9 2 5 2 2" xfId="17629"/>
    <cellStyle name="Comma 2 9 2 5 3" xfId="17630"/>
    <cellStyle name="Comma 2 9 2 5 4" xfId="17631"/>
    <cellStyle name="Comma 2 9 2 5 5" xfId="17632"/>
    <cellStyle name="Comma 2 9 2 6" xfId="17633"/>
    <cellStyle name="Comma 2 9 2 6 2" xfId="17634"/>
    <cellStyle name="Comma 2 9 2 6 3" xfId="17635"/>
    <cellStyle name="Comma 2 9 2 6 4" xfId="17636"/>
    <cellStyle name="Comma 2 9 2 7" xfId="17637"/>
    <cellStyle name="Comma 2 9 2 7 2" xfId="17638"/>
    <cellStyle name="Comma 2 9 2 8" xfId="17639"/>
    <cellStyle name="Comma 2 9 2 9" xfId="17640"/>
    <cellStyle name="Comma 2 9 20" xfId="17641"/>
    <cellStyle name="Comma 2 9 21" xfId="17642"/>
    <cellStyle name="Comma 2 9 22" xfId="17643"/>
    <cellStyle name="Comma 2 9 3" xfId="17644"/>
    <cellStyle name="Comma 2 9 3 10" xfId="17645"/>
    <cellStyle name="Comma 2 9 3 11" xfId="17646"/>
    <cellStyle name="Comma 2 9 3 2" xfId="17647"/>
    <cellStyle name="Comma 2 9 3 2 2" xfId="17648"/>
    <cellStyle name="Comma 2 9 3 2 2 2" xfId="17649"/>
    <cellStyle name="Comma 2 9 3 2 2 2 2" xfId="17650"/>
    <cellStyle name="Comma 2 9 3 2 2 2 3" xfId="17651"/>
    <cellStyle name="Comma 2 9 3 2 2 3" xfId="17652"/>
    <cellStyle name="Comma 2 9 3 2 2 4" xfId="17653"/>
    <cellStyle name="Comma 2 9 3 2 2 5" xfId="17654"/>
    <cellStyle name="Comma 2 9 3 2 2 6" xfId="17655"/>
    <cellStyle name="Comma 2 9 3 2 3" xfId="17656"/>
    <cellStyle name="Comma 2 9 3 2 3 2" xfId="17657"/>
    <cellStyle name="Comma 2 9 3 2 3 2 2" xfId="17658"/>
    <cellStyle name="Comma 2 9 3 2 3 3" xfId="17659"/>
    <cellStyle name="Comma 2 9 3 2 3 4" xfId="17660"/>
    <cellStyle name="Comma 2 9 3 2 3 5" xfId="17661"/>
    <cellStyle name="Comma 2 9 3 2 4" xfId="17662"/>
    <cellStyle name="Comma 2 9 3 2 4 2" xfId="17663"/>
    <cellStyle name="Comma 2 9 3 2 4 3" xfId="17664"/>
    <cellStyle name="Comma 2 9 3 2 4 4" xfId="17665"/>
    <cellStyle name="Comma 2 9 3 2 5" xfId="17666"/>
    <cellStyle name="Comma 2 9 3 2 5 2" xfId="17667"/>
    <cellStyle name="Comma 2 9 3 2 6" xfId="17668"/>
    <cellStyle name="Comma 2 9 3 2 7" xfId="17669"/>
    <cellStyle name="Comma 2 9 3 2 8" xfId="17670"/>
    <cellStyle name="Comma 2 9 3 2 9" xfId="17671"/>
    <cellStyle name="Comma 2 9 3 3" xfId="17672"/>
    <cellStyle name="Comma 2 9 3 3 2" xfId="17673"/>
    <cellStyle name="Comma 2 9 3 3 2 2" xfId="17674"/>
    <cellStyle name="Comma 2 9 3 3 2 2 2" xfId="17675"/>
    <cellStyle name="Comma 2 9 3 3 2 2 3" xfId="17676"/>
    <cellStyle name="Comma 2 9 3 3 2 3" xfId="17677"/>
    <cellStyle name="Comma 2 9 3 3 2 4" xfId="17678"/>
    <cellStyle name="Comma 2 9 3 3 2 5" xfId="17679"/>
    <cellStyle name="Comma 2 9 3 3 2 6" xfId="17680"/>
    <cellStyle name="Comma 2 9 3 3 3" xfId="17681"/>
    <cellStyle name="Comma 2 9 3 3 3 2" xfId="17682"/>
    <cellStyle name="Comma 2 9 3 3 3 2 2" xfId="17683"/>
    <cellStyle name="Comma 2 9 3 3 3 3" xfId="17684"/>
    <cellStyle name="Comma 2 9 3 3 3 4" xfId="17685"/>
    <cellStyle name="Comma 2 9 3 3 3 5" xfId="17686"/>
    <cellStyle name="Comma 2 9 3 3 4" xfId="17687"/>
    <cellStyle name="Comma 2 9 3 3 4 2" xfId="17688"/>
    <cellStyle name="Comma 2 9 3 3 4 3" xfId="17689"/>
    <cellStyle name="Comma 2 9 3 3 4 4" xfId="17690"/>
    <cellStyle name="Comma 2 9 3 3 5" xfId="17691"/>
    <cellStyle name="Comma 2 9 3 3 5 2" xfId="17692"/>
    <cellStyle name="Comma 2 9 3 3 6" xfId="17693"/>
    <cellStyle name="Comma 2 9 3 3 7" xfId="17694"/>
    <cellStyle name="Comma 2 9 3 3 8" xfId="17695"/>
    <cellStyle name="Comma 2 9 3 3 9" xfId="17696"/>
    <cellStyle name="Comma 2 9 3 4" xfId="17697"/>
    <cellStyle name="Comma 2 9 3 4 2" xfId="17698"/>
    <cellStyle name="Comma 2 9 3 4 2 2" xfId="17699"/>
    <cellStyle name="Comma 2 9 3 4 2 3" xfId="17700"/>
    <cellStyle name="Comma 2 9 3 4 3" xfId="17701"/>
    <cellStyle name="Comma 2 9 3 4 4" xfId="17702"/>
    <cellStyle name="Comma 2 9 3 4 5" xfId="17703"/>
    <cellStyle name="Comma 2 9 3 4 6" xfId="17704"/>
    <cellStyle name="Comma 2 9 3 5" xfId="17705"/>
    <cellStyle name="Comma 2 9 3 5 2" xfId="17706"/>
    <cellStyle name="Comma 2 9 3 5 2 2" xfId="17707"/>
    <cellStyle name="Comma 2 9 3 5 3" xfId="17708"/>
    <cellStyle name="Comma 2 9 3 5 4" xfId="17709"/>
    <cellStyle name="Comma 2 9 3 5 5" xfId="17710"/>
    <cellStyle name="Comma 2 9 3 6" xfId="17711"/>
    <cellStyle name="Comma 2 9 3 6 2" xfId="17712"/>
    <cellStyle name="Comma 2 9 3 6 3" xfId="17713"/>
    <cellStyle name="Comma 2 9 3 6 4" xfId="17714"/>
    <cellStyle name="Comma 2 9 3 7" xfId="17715"/>
    <cellStyle name="Comma 2 9 3 7 2" xfId="17716"/>
    <cellStyle name="Comma 2 9 3 8" xfId="17717"/>
    <cellStyle name="Comma 2 9 3 9" xfId="17718"/>
    <cellStyle name="Comma 2 9 4" xfId="17719"/>
    <cellStyle name="Comma 2 9 4 10" xfId="17720"/>
    <cellStyle name="Comma 2 9 4 11" xfId="17721"/>
    <cellStyle name="Comma 2 9 4 2" xfId="17722"/>
    <cellStyle name="Comma 2 9 4 2 2" xfId="17723"/>
    <cellStyle name="Comma 2 9 4 2 2 2" xfId="17724"/>
    <cellStyle name="Comma 2 9 4 2 2 2 2" xfId="17725"/>
    <cellStyle name="Comma 2 9 4 2 2 2 3" xfId="17726"/>
    <cellStyle name="Comma 2 9 4 2 2 3" xfId="17727"/>
    <cellStyle name="Comma 2 9 4 2 2 4" xfId="17728"/>
    <cellStyle name="Comma 2 9 4 2 2 5" xfId="17729"/>
    <cellStyle name="Comma 2 9 4 2 2 6" xfId="17730"/>
    <cellStyle name="Comma 2 9 4 2 3" xfId="17731"/>
    <cellStyle name="Comma 2 9 4 2 3 2" xfId="17732"/>
    <cellStyle name="Comma 2 9 4 2 3 2 2" xfId="17733"/>
    <cellStyle name="Comma 2 9 4 2 3 3" xfId="17734"/>
    <cellStyle name="Comma 2 9 4 2 3 4" xfId="17735"/>
    <cellStyle name="Comma 2 9 4 2 3 5" xfId="17736"/>
    <cellStyle name="Comma 2 9 4 2 4" xfId="17737"/>
    <cellStyle name="Comma 2 9 4 2 4 2" xfId="17738"/>
    <cellStyle name="Comma 2 9 4 2 4 3" xfId="17739"/>
    <cellStyle name="Comma 2 9 4 2 4 4" xfId="17740"/>
    <cellStyle name="Comma 2 9 4 2 5" xfId="17741"/>
    <cellStyle name="Comma 2 9 4 2 5 2" xfId="17742"/>
    <cellStyle name="Comma 2 9 4 2 6" xfId="17743"/>
    <cellStyle name="Comma 2 9 4 2 7" xfId="17744"/>
    <cellStyle name="Comma 2 9 4 2 8" xfId="17745"/>
    <cellStyle name="Comma 2 9 4 2 9" xfId="17746"/>
    <cellStyle name="Comma 2 9 4 3" xfId="17747"/>
    <cellStyle name="Comma 2 9 4 3 2" xfId="17748"/>
    <cellStyle name="Comma 2 9 4 3 2 2" xfId="17749"/>
    <cellStyle name="Comma 2 9 4 3 2 2 2" xfId="17750"/>
    <cellStyle name="Comma 2 9 4 3 2 2 3" xfId="17751"/>
    <cellStyle name="Comma 2 9 4 3 2 3" xfId="17752"/>
    <cellStyle name="Comma 2 9 4 3 2 4" xfId="17753"/>
    <cellStyle name="Comma 2 9 4 3 2 5" xfId="17754"/>
    <cellStyle name="Comma 2 9 4 3 2 6" xfId="17755"/>
    <cellStyle name="Comma 2 9 4 3 3" xfId="17756"/>
    <cellStyle name="Comma 2 9 4 3 3 2" xfId="17757"/>
    <cellStyle name="Comma 2 9 4 3 3 2 2" xfId="17758"/>
    <cellStyle name="Comma 2 9 4 3 3 3" xfId="17759"/>
    <cellStyle name="Comma 2 9 4 3 3 4" xfId="17760"/>
    <cellStyle name="Comma 2 9 4 3 3 5" xfId="17761"/>
    <cellStyle name="Comma 2 9 4 3 4" xfId="17762"/>
    <cellStyle name="Comma 2 9 4 3 4 2" xfId="17763"/>
    <cellStyle name="Comma 2 9 4 3 4 3" xfId="17764"/>
    <cellStyle name="Comma 2 9 4 3 4 4" xfId="17765"/>
    <cellStyle name="Comma 2 9 4 3 5" xfId="17766"/>
    <cellStyle name="Comma 2 9 4 3 5 2" xfId="17767"/>
    <cellStyle name="Comma 2 9 4 3 6" xfId="17768"/>
    <cellStyle name="Comma 2 9 4 3 7" xfId="17769"/>
    <cellStyle name="Comma 2 9 4 3 8" xfId="17770"/>
    <cellStyle name="Comma 2 9 4 3 9" xfId="17771"/>
    <cellStyle name="Comma 2 9 4 4" xfId="17772"/>
    <cellStyle name="Comma 2 9 4 4 2" xfId="17773"/>
    <cellStyle name="Comma 2 9 4 4 2 2" xfId="17774"/>
    <cellStyle name="Comma 2 9 4 4 2 3" xfId="17775"/>
    <cellStyle name="Comma 2 9 4 4 3" xfId="17776"/>
    <cellStyle name="Comma 2 9 4 4 4" xfId="17777"/>
    <cellStyle name="Comma 2 9 4 4 5" xfId="17778"/>
    <cellStyle name="Comma 2 9 4 4 6" xfId="17779"/>
    <cellStyle name="Comma 2 9 4 5" xfId="17780"/>
    <cellStyle name="Comma 2 9 4 5 2" xfId="17781"/>
    <cellStyle name="Comma 2 9 4 5 2 2" xfId="17782"/>
    <cellStyle name="Comma 2 9 4 5 3" xfId="17783"/>
    <cellStyle name="Comma 2 9 4 5 4" xfId="17784"/>
    <cellStyle name="Comma 2 9 4 5 5" xfId="17785"/>
    <cellStyle name="Comma 2 9 4 6" xfId="17786"/>
    <cellStyle name="Comma 2 9 4 6 2" xfId="17787"/>
    <cellStyle name="Comma 2 9 4 6 3" xfId="17788"/>
    <cellStyle name="Comma 2 9 4 6 4" xfId="17789"/>
    <cellStyle name="Comma 2 9 4 7" xfId="17790"/>
    <cellStyle name="Comma 2 9 4 7 2" xfId="17791"/>
    <cellStyle name="Comma 2 9 4 8" xfId="17792"/>
    <cellStyle name="Comma 2 9 4 9" xfId="17793"/>
    <cellStyle name="Comma 2 9 5" xfId="17794"/>
    <cellStyle name="Comma 2 9 5 10" xfId="17795"/>
    <cellStyle name="Comma 2 9 5 11" xfId="17796"/>
    <cellStyle name="Comma 2 9 5 2" xfId="17797"/>
    <cellStyle name="Comma 2 9 5 2 2" xfId="17798"/>
    <cellStyle name="Comma 2 9 5 2 2 2" xfId="17799"/>
    <cellStyle name="Comma 2 9 5 2 2 2 2" xfId="17800"/>
    <cellStyle name="Comma 2 9 5 2 2 2 3" xfId="17801"/>
    <cellStyle name="Comma 2 9 5 2 2 3" xfId="17802"/>
    <cellStyle name="Comma 2 9 5 2 2 4" xfId="17803"/>
    <cellStyle name="Comma 2 9 5 2 2 5" xfId="17804"/>
    <cellStyle name="Comma 2 9 5 2 2 6" xfId="17805"/>
    <cellStyle name="Comma 2 9 5 2 3" xfId="17806"/>
    <cellStyle name="Comma 2 9 5 2 3 2" xfId="17807"/>
    <cellStyle name="Comma 2 9 5 2 3 2 2" xfId="17808"/>
    <cellStyle name="Comma 2 9 5 2 3 3" xfId="17809"/>
    <cellStyle name="Comma 2 9 5 2 3 4" xfId="17810"/>
    <cellStyle name="Comma 2 9 5 2 3 5" xfId="17811"/>
    <cellStyle name="Comma 2 9 5 2 4" xfId="17812"/>
    <cellStyle name="Comma 2 9 5 2 4 2" xfId="17813"/>
    <cellStyle name="Comma 2 9 5 2 4 3" xfId="17814"/>
    <cellStyle name="Comma 2 9 5 2 4 4" xfId="17815"/>
    <cellStyle name="Comma 2 9 5 2 5" xfId="17816"/>
    <cellStyle name="Comma 2 9 5 2 5 2" xfId="17817"/>
    <cellStyle name="Comma 2 9 5 2 6" xfId="17818"/>
    <cellStyle name="Comma 2 9 5 2 7" xfId="17819"/>
    <cellStyle name="Comma 2 9 5 2 8" xfId="17820"/>
    <cellStyle name="Comma 2 9 5 2 9" xfId="17821"/>
    <cellStyle name="Comma 2 9 5 3" xfId="17822"/>
    <cellStyle name="Comma 2 9 5 3 2" xfId="17823"/>
    <cellStyle name="Comma 2 9 5 3 2 2" xfId="17824"/>
    <cellStyle name="Comma 2 9 5 3 2 2 2" xfId="17825"/>
    <cellStyle name="Comma 2 9 5 3 2 2 3" xfId="17826"/>
    <cellStyle name="Comma 2 9 5 3 2 3" xfId="17827"/>
    <cellStyle name="Comma 2 9 5 3 2 4" xfId="17828"/>
    <cellStyle name="Comma 2 9 5 3 2 5" xfId="17829"/>
    <cellStyle name="Comma 2 9 5 3 2 6" xfId="17830"/>
    <cellStyle name="Comma 2 9 5 3 3" xfId="17831"/>
    <cellStyle name="Comma 2 9 5 3 3 2" xfId="17832"/>
    <cellStyle name="Comma 2 9 5 3 3 2 2" xfId="17833"/>
    <cellStyle name="Comma 2 9 5 3 3 3" xfId="17834"/>
    <cellStyle name="Comma 2 9 5 3 3 4" xfId="17835"/>
    <cellStyle name="Comma 2 9 5 3 3 5" xfId="17836"/>
    <cellStyle name="Comma 2 9 5 3 4" xfId="17837"/>
    <cellStyle name="Comma 2 9 5 3 4 2" xfId="17838"/>
    <cellStyle name="Comma 2 9 5 3 4 3" xfId="17839"/>
    <cellStyle name="Comma 2 9 5 3 4 4" xfId="17840"/>
    <cellStyle name="Comma 2 9 5 3 5" xfId="17841"/>
    <cellStyle name="Comma 2 9 5 3 5 2" xfId="17842"/>
    <cellStyle name="Comma 2 9 5 3 6" xfId="17843"/>
    <cellStyle name="Comma 2 9 5 3 7" xfId="17844"/>
    <cellStyle name="Comma 2 9 5 3 8" xfId="17845"/>
    <cellStyle name="Comma 2 9 5 3 9" xfId="17846"/>
    <cellStyle name="Comma 2 9 5 4" xfId="17847"/>
    <cellStyle name="Comma 2 9 5 4 2" xfId="17848"/>
    <cellStyle name="Comma 2 9 5 4 2 2" xfId="17849"/>
    <cellStyle name="Comma 2 9 5 4 2 3" xfId="17850"/>
    <cellStyle name="Comma 2 9 5 4 3" xfId="17851"/>
    <cellStyle name="Comma 2 9 5 4 4" xfId="17852"/>
    <cellStyle name="Comma 2 9 5 4 5" xfId="17853"/>
    <cellStyle name="Comma 2 9 5 4 6" xfId="17854"/>
    <cellStyle name="Comma 2 9 5 5" xfId="17855"/>
    <cellStyle name="Comma 2 9 5 5 2" xfId="17856"/>
    <cellStyle name="Comma 2 9 5 5 2 2" xfId="17857"/>
    <cellStyle name="Comma 2 9 5 5 3" xfId="17858"/>
    <cellStyle name="Comma 2 9 5 5 4" xfId="17859"/>
    <cellStyle name="Comma 2 9 5 5 5" xfId="17860"/>
    <cellStyle name="Comma 2 9 5 6" xfId="17861"/>
    <cellStyle name="Comma 2 9 5 6 2" xfId="17862"/>
    <cellStyle name="Comma 2 9 5 6 3" xfId="17863"/>
    <cellStyle name="Comma 2 9 5 6 4" xfId="17864"/>
    <cellStyle name="Comma 2 9 5 7" xfId="17865"/>
    <cellStyle name="Comma 2 9 5 7 2" xfId="17866"/>
    <cellStyle name="Comma 2 9 5 8" xfId="17867"/>
    <cellStyle name="Comma 2 9 5 9" xfId="17868"/>
    <cellStyle name="Comma 2 9 6" xfId="17869"/>
    <cellStyle name="Comma 2 9 6 10" xfId="17870"/>
    <cellStyle name="Comma 2 9 6 11" xfId="17871"/>
    <cellStyle name="Comma 2 9 6 2" xfId="17872"/>
    <cellStyle name="Comma 2 9 6 2 2" xfId="17873"/>
    <cellStyle name="Comma 2 9 6 2 2 2" xfId="17874"/>
    <cellStyle name="Comma 2 9 6 2 2 2 2" xfId="17875"/>
    <cellStyle name="Comma 2 9 6 2 2 2 3" xfId="17876"/>
    <cellStyle name="Comma 2 9 6 2 2 3" xfId="17877"/>
    <cellStyle name="Comma 2 9 6 2 2 4" xfId="17878"/>
    <cellStyle name="Comma 2 9 6 2 2 5" xfId="17879"/>
    <cellStyle name="Comma 2 9 6 2 2 6" xfId="17880"/>
    <cellStyle name="Comma 2 9 6 2 3" xfId="17881"/>
    <cellStyle name="Comma 2 9 6 2 3 2" xfId="17882"/>
    <cellStyle name="Comma 2 9 6 2 3 2 2" xfId="17883"/>
    <cellStyle name="Comma 2 9 6 2 3 3" xfId="17884"/>
    <cellStyle name="Comma 2 9 6 2 3 4" xfId="17885"/>
    <cellStyle name="Comma 2 9 6 2 3 5" xfId="17886"/>
    <cellStyle name="Comma 2 9 6 2 4" xfId="17887"/>
    <cellStyle name="Comma 2 9 6 2 4 2" xfId="17888"/>
    <cellStyle name="Comma 2 9 6 2 4 3" xfId="17889"/>
    <cellStyle name="Comma 2 9 6 2 4 4" xfId="17890"/>
    <cellStyle name="Comma 2 9 6 2 5" xfId="17891"/>
    <cellStyle name="Comma 2 9 6 2 5 2" xfId="17892"/>
    <cellStyle name="Comma 2 9 6 2 6" xfId="17893"/>
    <cellStyle name="Comma 2 9 6 2 7" xfId="17894"/>
    <cellStyle name="Comma 2 9 6 2 8" xfId="17895"/>
    <cellStyle name="Comma 2 9 6 2 9" xfId="17896"/>
    <cellStyle name="Comma 2 9 6 3" xfId="17897"/>
    <cellStyle name="Comma 2 9 6 3 2" xfId="17898"/>
    <cellStyle name="Comma 2 9 6 3 2 2" xfId="17899"/>
    <cellStyle name="Comma 2 9 6 3 2 2 2" xfId="17900"/>
    <cellStyle name="Comma 2 9 6 3 2 2 3" xfId="17901"/>
    <cellStyle name="Comma 2 9 6 3 2 3" xfId="17902"/>
    <cellStyle name="Comma 2 9 6 3 2 4" xfId="17903"/>
    <cellStyle name="Comma 2 9 6 3 2 5" xfId="17904"/>
    <cellStyle name="Comma 2 9 6 3 2 6" xfId="17905"/>
    <cellStyle name="Comma 2 9 6 3 3" xfId="17906"/>
    <cellStyle name="Comma 2 9 6 3 3 2" xfId="17907"/>
    <cellStyle name="Comma 2 9 6 3 3 2 2" xfId="17908"/>
    <cellStyle name="Comma 2 9 6 3 3 3" xfId="17909"/>
    <cellStyle name="Comma 2 9 6 3 3 4" xfId="17910"/>
    <cellStyle name="Comma 2 9 6 3 3 5" xfId="17911"/>
    <cellStyle name="Comma 2 9 6 3 4" xfId="17912"/>
    <cellStyle name="Comma 2 9 6 3 4 2" xfId="17913"/>
    <cellStyle name="Comma 2 9 6 3 4 3" xfId="17914"/>
    <cellStyle name="Comma 2 9 6 3 4 4" xfId="17915"/>
    <cellStyle name="Comma 2 9 6 3 5" xfId="17916"/>
    <cellStyle name="Comma 2 9 6 3 5 2" xfId="17917"/>
    <cellStyle name="Comma 2 9 6 3 6" xfId="17918"/>
    <cellStyle name="Comma 2 9 6 3 7" xfId="17919"/>
    <cellStyle name="Comma 2 9 6 3 8" xfId="17920"/>
    <cellStyle name="Comma 2 9 6 3 9" xfId="17921"/>
    <cellStyle name="Comma 2 9 6 4" xfId="17922"/>
    <cellStyle name="Comma 2 9 6 4 2" xfId="17923"/>
    <cellStyle name="Comma 2 9 6 4 2 2" xfId="17924"/>
    <cellStyle name="Comma 2 9 6 4 2 3" xfId="17925"/>
    <cellStyle name="Comma 2 9 6 4 3" xfId="17926"/>
    <cellStyle name="Comma 2 9 6 4 4" xfId="17927"/>
    <cellStyle name="Comma 2 9 6 4 5" xfId="17928"/>
    <cellStyle name="Comma 2 9 6 4 6" xfId="17929"/>
    <cellStyle name="Comma 2 9 6 5" xfId="17930"/>
    <cellStyle name="Comma 2 9 6 5 2" xfId="17931"/>
    <cellStyle name="Comma 2 9 6 5 2 2" xfId="17932"/>
    <cellStyle name="Comma 2 9 6 5 3" xfId="17933"/>
    <cellStyle name="Comma 2 9 6 5 4" xfId="17934"/>
    <cellStyle name="Comma 2 9 6 5 5" xfId="17935"/>
    <cellStyle name="Comma 2 9 6 6" xfId="17936"/>
    <cellStyle name="Comma 2 9 6 6 2" xfId="17937"/>
    <cellStyle name="Comma 2 9 6 6 3" xfId="17938"/>
    <cellStyle name="Comma 2 9 6 6 4" xfId="17939"/>
    <cellStyle name="Comma 2 9 6 7" xfId="17940"/>
    <cellStyle name="Comma 2 9 6 7 2" xfId="17941"/>
    <cellStyle name="Comma 2 9 6 8" xfId="17942"/>
    <cellStyle name="Comma 2 9 6 9" xfId="17943"/>
    <cellStyle name="Comma 2 9 7" xfId="17944"/>
    <cellStyle name="Comma 2 9 7 10" xfId="17945"/>
    <cellStyle name="Comma 2 9 7 11" xfId="17946"/>
    <cellStyle name="Comma 2 9 7 2" xfId="17947"/>
    <cellStyle name="Comma 2 9 7 2 2" xfId="17948"/>
    <cellStyle name="Comma 2 9 7 2 2 2" xfId="17949"/>
    <cellStyle name="Comma 2 9 7 2 2 2 2" xfId="17950"/>
    <cellStyle name="Comma 2 9 7 2 2 2 3" xfId="17951"/>
    <cellStyle name="Comma 2 9 7 2 2 3" xfId="17952"/>
    <cellStyle name="Comma 2 9 7 2 2 4" xfId="17953"/>
    <cellStyle name="Comma 2 9 7 2 2 5" xfId="17954"/>
    <cellStyle name="Comma 2 9 7 2 2 6" xfId="17955"/>
    <cellStyle name="Comma 2 9 7 2 3" xfId="17956"/>
    <cellStyle name="Comma 2 9 7 2 3 2" xfId="17957"/>
    <cellStyle name="Comma 2 9 7 2 3 2 2" xfId="17958"/>
    <cellStyle name="Comma 2 9 7 2 3 3" xfId="17959"/>
    <cellStyle name="Comma 2 9 7 2 3 4" xfId="17960"/>
    <cellStyle name="Comma 2 9 7 2 3 5" xfId="17961"/>
    <cellStyle name="Comma 2 9 7 2 4" xfId="17962"/>
    <cellStyle name="Comma 2 9 7 2 4 2" xfId="17963"/>
    <cellStyle name="Comma 2 9 7 2 4 3" xfId="17964"/>
    <cellStyle name="Comma 2 9 7 2 4 4" xfId="17965"/>
    <cellStyle name="Comma 2 9 7 2 5" xfId="17966"/>
    <cellStyle name="Comma 2 9 7 2 5 2" xfId="17967"/>
    <cellStyle name="Comma 2 9 7 2 6" xfId="17968"/>
    <cellStyle name="Comma 2 9 7 2 7" xfId="17969"/>
    <cellStyle name="Comma 2 9 7 2 8" xfId="17970"/>
    <cellStyle name="Comma 2 9 7 2 9" xfId="17971"/>
    <cellStyle name="Comma 2 9 7 3" xfId="17972"/>
    <cellStyle name="Comma 2 9 7 3 2" xfId="17973"/>
    <cellStyle name="Comma 2 9 7 3 2 2" xfId="17974"/>
    <cellStyle name="Comma 2 9 7 3 2 2 2" xfId="17975"/>
    <cellStyle name="Comma 2 9 7 3 2 2 3" xfId="17976"/>
    <cellStyle name="Comma 2 9 7 3 2 3" xfId="17977"/>
    <cellStyle name="Comma 2 9 7 3 2 4" xfId="17978"/>
    <cellStyle name="Comma 2 9 7 3 2 5" xfId="17979"/>
    <cellStyle name="Comma 2 9 7 3 2 6" xfId="17980"/>
    <cellStyle name="Comma 2 9 7 3 3" xfId="17981"/>
    <cellStyle name="Comma 2 9 7 3 3 2" xfId="17982"/>
    <cellStyle name="Comma 2 9 7 3 3 2 2" xfId="17983"/>
    <cellStyle name="Comma 2 9 7 3 3 3" xfId="17984"/>
    <cellStyle name="Comma 2 9 7 3 3 4" xfId="17985"/>
    <cellStyle name="Comma 2 9 7 3 3 5" xfId="17986"/>
    <cellStyle name="Comma 2 9 7 3 4" xfId="17987"/>
    <cellStyle name="Comma 2 9 7 3 4 2" xfId="17988"/>
    <cellStyle name="Comma 2 9 7 3 4 3" xfId="17989"/>
    <cellStyle name="Comma 2 9 7 3 4 4" xfId="17990"/>
    <cellStyle name="Comma 2 9 7 3 5" xfId="17991"/>
    <cellStyle name="Comma 2 9 7 3 5 2" xfId="17992"/>
    <cellStyle name="Comma 2 9 7 3 6" xfId="17993"/>
    <cellStyle name="Comma 2 9 7 3 7" xfId="17994"/>
    <cellStyle name="Comma 2 9 7 3 8" xfId="17995"/>
    <cellStyle name="Comma 2 9 7 3 9" xfId="17996"/>
    <cellStyle name="Comma 2 9 7 4" xfId="17997"/>
    <cellStyle name="Comma 2 9 7 4 2" xfId="17998"/>
    <cellStyle name="Comma 2 9 7 4 2 2" xfId="17999"/>
    <cellStyle name="Comma 2 9 7 4 2 3" xfId="18000"/>
    <cellStyle name="Comma 2 9 7 4 3" xfId="18001"/>
    <cellStyle name="Comma 2 9 7 4 4" xfId="18002"/>
    <cellStyle name="Comma 2 9 7 4 5" xfId="18003"/>
    <cellStyle name="Comma 2 9 7 4 6" xfId="18004"/>
    <cellStyle name="Comma 2 9 7 5" xfId="18005"/>
    <cellStyle name="Comma 2 9 7 5 2" xfId="18006"/>
    <cellStyle name="Comma 2 9 7 5 2 2" xfId="18007"/>
    <cellStyle name="Comma 2 9 7 5 3" xfId="18008"/>
    <cellStyle name="Comma 2 9 7 5 4" xfId="18009"/>
    <cellStyle name="Comma 2 9 7 5 5" xfId="18010"/>
    <cellStyle name="Comma 2 9 7 6" xfId="18011"/>
    <cellStyle name="Comma 2 9 7 6 2" xfId="18012"/>
    <cellStyle name="Comma 2 9 7 6 3" xfId="18013"/>
    <cellStyle name="Comma 2 9 7 6 4" xfId="18014"/>
    <cellStyle name="Comma 2 9 7 7" xfId="18015"/>
    <cellStyle name="Comma 2 9 7 7 2" xfId="18016"/>
    <cellStyle name="Comma 2 9 7 8" xfId="18017"/>
    <cellStyle name="Comma 2 9 7 9" xfId="18018"/>
    <cellStyle name="Comma 2 9 8" xfId="18019"/>
    <cellStyle name="Comma 2 9 8 10" xfId="18020"/>
    <cellStyle name="Comma 2 9 8 2" xfId="18021"/>
    <cellStyle name="Comma 2 9 8 2 2" xfId="18022"/>
    <cellStyle name="Comma 2 9 8 2 2 2" xfId="18023"/>
    <cellStyle name="Comma 2 9 8 2 2 3" xfId="18024"/>
    <cellStyle name="Comma 2 9 8 2 3" xfId="18025"/>
    <cellStyle name="Comma 2 9 8 2 4" xfId="18026"/>
    <cellStyle name="Comma 2 9 8 2 5" xfId="18027"/>
    <cellStyle name="Comma 2 9 8 2 6" xfId="18028"/>
    <cellStyle name="Comma 2 9 8 3" xfId="18029"/>
    <cellStyle name="Comma 2 9 8 3 2" xfId="18030"/>
    <cellStyle name="Comma 2 9 8 3 2 2" xfId="18031"/>
    <cellStyle name="Comma 2 9 8 3 2 3" xfId="18032"/>
    <cellStyle name="Comma 2 9 8 3 3" xfId="18033"/>
    <cellStyle name="Comma 2 9 8 3 4" xfId="18034"/>
    <cellStyle name="Comma 2 9 8 3 5" xfId="18035"/>
    <cellStyle name="Comma 2 9 8 3 6" xfId="18036"/>
    <cellStyle name="Comma 2 9 8 4" xfId="18037"/>
    <cellStyle name="Comma 2 9 8 4 2" xfId="18038"/>
    <cellStyle name="Comma 2 9 8 4 2 2" xfId="18039"/>
    <cellStyle name="Comma 2 9 8 4 3" xfId="18040"/>
    <cellStyle name="Comma 2 9 8 4 4" xfId="18041"/>
    <cellStyle name="Comma 2 9 8 4 5" xfId="18042"/>
    <cellStyle name="Comma 2 9 8 5" xfId="18043"/>
    <cellStyle name="Comma 2 9 8 5 2" xfId="18044"/>
    <cellStyle name="Comma 2 9 8 5 3" xfId="18045"/>
    <cellStyle name="Comma 2 9 8 5 4" xfId="18046"/>
    <cellStyle name="Comma 2 9 8 6" xfId="18047"/>
    <cellStyle name="Comma 2 9 8 6 2" xfId="18048"/>
    <cellStyle name="Comma 2 9 8 7" xfId="18049"/>
    <cellStyle name="Comma 2 9 8 8" xfId="18050"/>
    <cellStyle name="Comma 2 9 8 9" xfId="18051"/>
    <cellStyle name="Comma 2 9 9" xfId="18052"/>
    <cellStyle name="Comma 2 9 9 10" xfId="18053"/>
    <cellStyle name="Comma 2 9 9 2" xfId="18054"/>
    <cellStyle name="Comma 2 9 9 2 2" xfId="18055"/>
    <cellStyle name="Comma 2 9 9 2 2 2" xfId="18056"/>
    <cellStyle name="Comma 2 9 9 2 2 3" xfId="18057"/>
    <cellStyle name="Comma 2 9 9 2 3" xfId="18058"/>
    <cellStyle name="Comma 2 9 9 2 4" xfId="18059"/>
    <cellStyle name="Comma 2 9 9 2 5" xfId="18060"/>
    <cellStyle name="Comma 2 9 9 2 6" xfId="18061"/>
    <cellStyle name="Comma 2 9 9 3" xfId="18062"/>
    <cellStyle name="Comma 2 9 9 3 2" xfId="18063"/>
    <cellStyle name="Comma 2 9 9 3 2 2" xfId="18064"/>
    <cellStyle name="Comma 2 9 9 3 2 3" xfId="18065"/>
    <cellStyle name="Comma 2 9 9 3 3" xfId="18066"/>
    <cellStyle name="Comma 2 9 9 3 4" xfId="18067"/>
    <cellStyle name="Comma 2 9 9 3 5" xfId="18068"/>
    <cellStyle name="Comma 2 9 9 3 6" xfId="18069"/>
    <cellStyle name="Comma 2 9 9 4" xfId="18070"/>
    <cellStyle name="Comma 2 9 9 4 2" xfId="18071"/>
    <cellStyle name="Comma 2 9 9 4 2 2" xfId="18072"/>
    <cellStyle name="Comma 2 9 9 4 3" xfId="18073"/>
    <cellStyle name="Comma 2 9 9 4 4" xfId="18074"/>
    <cellStyle name="Comma 2 9 9 4 5" xfId="18075"/>
    <cellStyle name="Comma 2 9 9 5" xfId="18076"/>
    <cellStyle name="Comma 2 9 9 5 2" xfId="18077"/>
    <cellStyle name="Comma 2 9 9 5 3" xfId="18078"/>
    <cellStyle name="Comma 2 9 9 5 4" xfId="18079"/>
    <cellStyle name="Comma 2 9 9 6" xfId="18080"/>
    <cellStyle name="Comma 2 9 9 6 2" xfId="18081"/>
    <cellStyle name="Comma 2 9 9 7" xfId="18082"/>
    <cellStyle name="Comma 2 9 9 8" xfId="18083"/>
    <cellStyle name="Comma 2 9 9 9" xfId="18084"/>
    <cellStyle name="Comma 20" xfId="18085"/>
    <cellStyle name="Comma 21" xfId="18086"/>
    <cellStyle name="Comma 22" xfId="18087"/>
    <cellStyle name="Comma 23" xfId="42319"/>
    <cellStyle name="Comma 25" xfId="18088"/>
    <cellStyle name="Comma 3" xfId="18089"/>
    <cellStyle name="Comma 3 10" xfId="18090"/>
    <cellStyle name="Comma 3 11" xfId="18091"/>
    <cellStyle name="Comma 3 12" xfId="18092"/>
    <cellStyle name="Comma 3 13" xfId="18093"/>
    <cellStyle name="Comma 3 14" xfId="18094"/>
    <cellStyle name="Comma 3 15" xfId="18095"/>
    <cellStyle name="Comma 3 16" xfId="18096"/>
    <cellStyle name="Comma 3 17" xfId="18097"/>
    <cellStyle name="Comma 3 18" xfId="18098"/>
    <cellStyle name="Comma 3 19" xfId="18099"/>
    <cellStyle name="Comma 3 2" xfId="18100"/>
    <cellStyle name="Comma 3 2 2" xfId="18101"/>
    <cellStyle name="Comma 3 2 2 2" xfId="18102"/>
    <cellStyle name="Comma 3 2 3" xfId="18103"/>
    <cellStyle name="Comma 3 2 3 2" xfId="18104"/>
    <cellStyle name="Comma 3 2 4" xfId="18105"/>
    <cellStyle name="Comma 3 2 5" xfId="18106"/>
    <cellStyle name="Comma 3 20" xfId="18107"/>
    <cellStyle name="Comma 3 21" xfId="18108"/>
    <cellStyle name="Comma 3 22" xfId="18109"/>
    <cellStyle name="Comma 3 23" xfId="18110"/>
    <cellStyle name="Comma 3 24" xfId="18111"/>
    <cellStyle name="Comma 3 25" xfId="18112"/>
    <cellStyle name="Comma 3 26" xfId="18113"/>
    <cellStyle name="Comma 3 27" xfId="18114"/>
    <cellStyle name="Comma 3 28" xfId="18115"/>
    <cellStyle name="Comma 3 29" xfId="18116"/>
    <cellStyle name="Comma 3 3" xfId="18117"/>
    <cellStyle name="Comma 3 3 2" xfId="18118"/>
    <cellStyle name="Comma 3 3 2 2" xfId="18119"/>
    <cellStyle name="Comma 3 3 3" xfId="18120"/>
    <cellStyle name="Comma 3 3 4" xfId="18121"/>
    <cellStyle name="Comma 3 30" xfId="18122"/>
    <cellStyle name="Comma 3 31" xfId="18123"/>
    <cellStyle name="Comma 3 32" xfId="18124"/>
    <cellStyle name="Comma 3 33" xfId="18125"/>
    <cellStyle name="Comma 3 34" xfId="18126"/>
    <cellStyle name="Comma 3 35" xfId="18127"/>
    <cellStyle name="Comma 3 36" xfId="18128"/>
    <cellStyle name="Comma 3 37" xfId="18129"/>
    <cellStyle name="Comma 3 38" xfId="18130"/>
    <cellStyle name="Comma 3 39" xfId="18131"/>
    <cellStyle name="Comma 3 4" xfId="18132"/>
    <cellStyle name="Comma 3 4 2" xfId="18133"/>
    <cellStyle name="Comma 3 40" xfId="18134"/>
    <cellStyle name="Comma 3 5" xfId="18135"/>
    <cellStyle name="Comma 3 6" xfId="18136"/>
    <cellStyle name="Comma 3 7" xfId="18137"/>
    <cellStyle name="Comma 3 8" xfId="18138"/>
    <cellStyle name="Comma 3 9" xfId="18139"/>
    <cellStyle name="Comma 31" xfId="18140"/>
    <cellStyle name="Comma 32" xfId="18141"/>
    <cellStyle name="Comma 4" xfId="18142"/>
    <cellStyle name="Comma 4 10" xfId="18143"/>
    <cellStyle name="Comma 4 11" xfId="18144"/>
    <cellStyle name="Comma 4 12" xfId="18145"/>
    <cellStyle name="Comma 4 13" xfId="18146"/>
    <cellStyle name="Comma 4 14" xfId="18147"/>
    <cellStyle name="Comma 4 15" xfId="18148"/>
    <cellStyle name="Comma 4 16" xfId="18149"/>
    <cellStyle name="Comma 4 17" xfId="18150"/>
    <cellStyle name="Comma 4 18" xfId="18151"/>
    <cellStyle name="Comma 4 18 2" xfId="18152"/>
    <cellStyle name="Comma 4 19" xfId="18153"/>
    <cellStyle name="Comma 4 2" xfId="18154"/>
    <cellStyle name="Comma 4 2 2" xfId="18155"/>
    <cellStyle name="Comma 4 2 2 2" xfId="18156"/>
    <cellStyle name="Comma 4 2 2 2 2" xfId="18157"/>
    <cellStyle name="Comma 4 2 2 2 3" xfId="18158"/>
    <cellStyle name="Comma 4 2 2 3" xfId="18159"/>
    <cellStyle name="Comma 4 2 2 4" xfId="18160"/>
    <cellStyle name="Comma 4 2 2 5" xfId="18161"/>
    <cellStyle name="Comma 4 2 2 6" xfId="18162"/>
    <cellStyle name="Comma 4 2 3" xfId="18163"/>
    <cellStyle name="Comma 4 2 3 2" xfId="18164"/>
    <cellStyle name="Comma 4 2 3 2 2" xfId="18165"/>
    <cellStyle name="Comma 4 2 3 3" xfId="18166"/>
    <cellStyle name="Comma 4 2 3 4" xfId="18167"/>
    <cellStyle name="Comma 4 2 3 5" xfId="18168"/>
    <cellStyle name="Comma 4 2 3 6" xfId="18169"/>
    <cellStyle name="Comma 4 2 4" xfId="18170"/>
    <cellStyle name="Comma 4 2 4 2" xfId="18171"/>
    <cellStyle name="Comma 4 2 4 3" xfId="18172"/>
    <cellStyle name="Comma 4 2 4 4" xfId="18173"/>
    <cellStyle name="Comma 4 2 5" xfId="18174"/>
    <cellStyle name="Comma 4 2 5 2" xfId="18175"/>
    <cellStyle name="Comma 4 2 6" xfId="18176"/>
    <cellStyle name="Comma 4 2 7" xfId="18177"/>
    <cellStyle name="Comma 4 2 8" xfId="18178"/>
    <cellStyle name="Comma 4 2 9" xfId="18179"/>
    <cellStyle name="Comma 4 20" xfId="18180"/>
    <cellStyle name="Comma 4 21" xfId="18181"/>
    <cellStyle name="Comma 4 3" xfId="18182"/>
    <cellStyle name="Comma 4 3 2" xfId="18183"/>
    <cellStyle name="Comma 4 3 2 2" xfId="18184"/>
    <cellStyle name="Comma 4 3 2 2 2" xfId="18185"/>
    <cellStyle name="Comma 4 3 2 3" xfId="18186"/>
    <cellStyle name="Comma 4 3 2 4" xfId="18187"/>
    <cellStyle name="Comma 4 3 2 5" xfId="18188"/>
    <cellStyle name="Comma 4 3 2 6" xfId="18189"/>
    <cellStyle name="Comma 4 3 3" xfId="18190"/>
    <cellStyle name="Comma 4 3 3 2" xfId="18191"/>
    <cellStyle name="Comma 4 3 3 3" xfId="18192"/>
    <cellStyle name="Comma 4 3 3 4" xfId="18193"/>
    <cellStyle name="Comma 4 3 4" xfId="18194"/>
    <cellStyle name="Comma 4 3 4 2" xfId="18195"/>
    <cellStyle name="Comma 4 3 5" xfId="18196"/>
    <cellStyle name="Comma 4 3 6" xfId="18197"/>
    <cellStyle name="Comma 4 3 7" xfId="18198"/>
    <cellStyle name="Comma 4 3 8" xfId="18199"/>
    <cellStyle name="Comma 4 4" xfId="18200"/>
    <cellStyle name="Comma 4 4 2" xfId="18201"/>
    <cellStyle name="Comma 4 4 2 2" xfId="18202"/>
    <cellStyle name="Comma 4 4 2 3" xfId="18203"/>
    <cellStyle name="Comma 4 4 3" xfId="18204"/>
    <cellStyle name="Comma 4 4 4" xfId="18205"/>
    <cellStyle name="Comma 4 4 5" xfId="18206"/>
    <cellStyle name="Comma 4 4 6" xfId="18207"/>
    <cellStyle name="Comma 4 5" xfId="18208"/>
    <cellStyle name="Comma 4 5 2" xfId="18209"/>
    <cellStyle name="Comma 4 5 2 2" xfId="18210"/>
    <cellStyle name="Comma 4 5 3" xfId="18211"/>
    <cellStyle name="Comma 4 5 4" xfId="18212"/>
    <cellStyle name="Comma 4 5 5" xfId="18213"/>
    <cellStyle name="Comma 4 5 6" xfId="18214"/>
    <cellStyle name="Comma 4 6" xfId="18215"/>
    <cellStyle name="Comma 4 6 2" xfId="18216"/>
    <cellStyle name="Comma 4 6 3" xfId="18217"/>
    <cellStyle name="Comma 4 6 4" xfId="18218"/>
    <cellStyle name="Comma 4 6 5" xfId="18219"/>
    <cellStyle name="Comma 4 7" xfId="18220"/>
    <cellStyle name="Comma 4 7 2" xfId="18221"/>
    <cellStyle name="Comma 4 7 3" xfId="18222"/>
    <cellStyle name="Comma 4 8" xfId="18223"/>
    <cellStyle name="Comma 4 8 2" xfId="18224"/>
    <cellStyle name="Comma 4 8 3" xfId="18225"/>
    <cellStyle name="Comma 4 9" xfId="18226"/>
    <cellStyle name="Comma 5" xfId="18227"/>
    <cellStyle name="Comma 5 10" xfId="18228"/>
    <cellStyle name="Comma 5 11" xfId="42320"/>
    <cellStyle name="Comma 5 2" xfId="18229"/>
    <cellStyle name="Comma 5 2 2" xfId="18230"/>
    <cellStyle name="Comma 5 2 2 2" xfId="18231"/>
    <cellStyle name="Comma 5 2 2 2 2" xfId="18232"/>
    <cellStyle name="Comma 5 2 2 2 3" xfId="18233"/>
    <cellStyle name="Comma 5 2 2 3" xfId="18234"/>
    <cellStyle name="Comma 5 2 2 4" xfId="18235"/>
    <cellStyle name="Comma 5 2 2 5" xfId="18236"/>
    <cellStyle name="Comma 5 2 2 6" xfId="18237"/>
    <cellStyle name="Comma 5 2 3" xfId="18238"/>
    <cellStyle name="Comma 5 2 3 2" xfId="18239"/>
    <cellStyle name="Comma 5 2 3 2 2" xfId="18240"/>
    <cellStyle name="Comma 5 2 3 3" xfId="18241"/>
    <cellStyle name="Comma 5 2 3 4" xfId="18242"/>
    <cellStyle name="Comma 5 2 3 5" xfId="18243"/>
    <cellStyle name="Comma 5 2 4" xfId="18244"/>
    <cellStyle name="Comma 5 2 4 2" xfId="18245"/>
    <cellStyle name="Comma 5 2 4 3" xfId="18246"/>
    <cellStyle name="Comma 5 2 4 4" xfId="18247"/>
    <cellStyle name="Comma 5 2 5" xfId="18248"/>
    <cellStyle name="Comma 5 2 5 2" xfId="18249"/>
    <cellStyle name="Comma 5 2 6" xfId="18250"/>
    <cellStyle name="Comma 5 2 7" xfId="18251"/>
    <cellStyle name="Comma 5 2 8" xfId="18252"/>
    <cellStyle name="Comma 5 2 9" xfId="18253"/>
    <cellStyle name="Comma 5 3" xfId="18254"/>
    <cellStyle name="Comma 5 3 2" xfId="18255"/>
    <cellStyle name="Comma 5 3 2 2" xfId="18256"/>
    <cellStyle name="Comma 5 3 2 3" xfId="18257"/>
    <cellStyle name="Comma 5 3 3" xfId="18258"/>
    <cellStyle name="Comma 5 3 4" xfId="18259"/>
    <cellStyle name="Comma 5 3 5" xfId="18260"/>
    <cellStyle name="Comma 5 3 6" xfId="18261"/>
    <cellStyle name="Comma 5 4" xfId="18262"/>
    <cellStyle name="Comma 5 4 2" xfId="18263"/>
    <cellStyle name="Comma 5 4 2 2" xfId="18264"/>
    <cellStyle name="Comma 5 4 3" xfId="18265"/>
    <cellStyle name="Comma 5 4 4" xfId="18266"/>
    <cellStyle name="Comma 5 4 5" xfId="18267"/>
    <cellStyle name="Comma 5 5" xfId="18268"/>
    <cellStyle name="Comma 5 5 2" xfId="18269"/>
    <cellStyle name="Comma 5 5 3" xfId="18270"/>
    <cellStyle name="Comma 5 5 4" xfId="18271"/>
    <cellStyle name="Comma 5 6" xfId="18272"/>
    <cellStyle name="Comma 5 6 2" xfId="18273"/>
    <cellStyle name="Comma 5 7" xfId="18274"/>
    <cellStyle name="Comma 5 8" xfId="18275"/>
    <cellStyle name="Comma 5 9" xfId="18276"/>
    <cellStyle name="Comma 6" xfId="18277"/>
    <cellStyle name="Comma 6 2" xfId="18278"/>
    <cellStyle name="Comma 6 2 2" xfId="18279"/>
    <cellStyle name="Comma 6 2 2 2" xfId="18280"/>
    <cellStyle name="Comma 6 2 2 3" xfId="18281"/>
    <cellStyle name="Comma 6 2 3" xfId="18282"/>
    <cellStyle name="Comma 6 2 4" xfId="18283"/>
    <cellStyle name="Comma 6 2 5" xfId="18284"/>
    <cellStyle name="Comma 6 2 6" xfId="18285"/>
    <cellStyle name="Comma 6 3" xfId="18286"/>
    <cellStyle name="Comma 6 3 2" xfId="18287"/>
    <cellStyle name="Comma 6 3 2 2" xfId="18288"/>
    <cellStyle name="Comma 6 3 3" xfId="18289"/>
    <cellStyle name="Comma 6 3 4" xfId="18290"/>
    <cellStyle name="Comma 6 3 5" xfId="18291"/>
    <cellStyle name="Comma 6 3 6" xfId="18292"/>
    <cellStyle name="Comma 6 4" xfId="18293"/>
    <cellStyle name="Comma 6 4 2" xfId="18294"/>
    <cellStyle name="Comma 6 4 3" xfId="18295"/>
    <cellStyle name="Comma 6 4 4" xfId="18296"/>
    <cellStyle name="Comma 6 5" xfId="18297"/>
    <cellStyle name="Comma 6 5 2" xfId="18298"/>
    <cellStyle name="Comma 6 6" xfId="18299"/>
    <cellStyle name="Comma 6 7" xfId="18300"/>
    <cellStyle name="Comma 6 8" xfId="18301"/>
    <cellStyle name="Comma 6 9" xfId="18302"/>
    <cellStyle name="Comma 7" xfId="18303"/>
    <cellStyle name="Comma 7 2" xfId="18304"/>
    <cellStyle name="Comma 7 2 2" xfId="18305"/>
    <cellStyle name="Comma 7 2 2 2" xfId="18306"/>
    <cellStyle name="Comma 7 2 3" xfId="18307"/>
    <cellStyle name="Comma 7 2 4" xfId="18308"/>
    <cellStyle name="Comma 7 2 5" xfId="18309"/>
    <cellStyle name="Comma 7 2 6" xfId="18310"/>
    <cellStyle name="Comma 7 3" xfId="18311"/>
    <cellStyle name="Comma 7 3 2" xfId="18312"/>
    <cellStyle name="Comma 7 3 3" xfId="18313"/>
    <cellStyle name="Comma 7 3 4" xfId="18314"/>
    <cellStyle name="Comma 7 4" xfId="18315"/>
    <cellStyle name="Comma 7 4 2" xfId="18316"/>
    <cellStyle name="Comma 7 5" xfId="18317"/>
    <cellStyle name="Comma 7 6" xfId="18318"/>
    <cellStyle name="Comma 7 7" xfId="18319"/>
    <cellStyle name="Comma 7 8" xfId="18320"/>
    <cellStyle name="Comma 8" xfId="18321"/>
    <cellStyle name="Comma 8 2" xfId="18322"/>
    <cellStyle name="Comma 8 2 2" xfId="18323"/>
    <cellStyle name="Comma 8 2 2 2" xfId="18324"/>
    <cellStyle name="Comma 8 2 3" xfId="18325"/>
    <cellStyle name="Comma 8 2 4" xfId="18326"/>
    <cellStyle name="Comma 8 2 5" xfId="18327"/>
    <cellStyle name="Comma 8 3" xfId="18328"/>
    <cellStyle name="Comma 8 3 2" xfId="18329"/>
    <cellStyle name="Comma 8 3 3" xfId="18330"/>
    <cellStyle name="Comma 8 3 4" xfId="18331"/>
    <cellStyle name="Comma 8 4" xfId="18332"/>
    <cellStyle name="Comma 8 4 2" xfId="18333"/>
    <cellStyle name="Comma 8 5" xfId="18334"/>
    <cellStyle name="Comma 8 6" xfId="18335"/>
    <cellStyle name="Comma 8 7" xfId="18336"/>
    <cellStyle name="Comma 8 8" xfId="18337"/>
    <cellStyle name="Comma 9" xfId="18338"/>
    <cellStyle name="Comma 9 2" xfId="18339"/>
    <cellStyle name="Comma 9 3" xfId="18340"/>
    <cellStyle name="Comma0" xfId="18341"/>
    <cellStyle name="Currency" xfId="2" builtinId="4"/>
    <cellStyle name="Currency 10" xfId="18342"/>
    <cellStyle name="Currency 10 2" xfId="18343"/>
    <cellStyle name="Currency 10 2 2" xfId="18344"/>
    <cellStyle name="Currency 10 2 3" xfId="18345"/>
    <cellStyle name="Currency 10 2 4" xfId="18346"/>
    <cellStyle name="Currency 10 3" xfId="18347"/>
    <cellStyle name="Currency 10 3 2" xfId="18348"/>
    <cellStyle name="Currency 10 4" xfId="18349"/>
    <cellStyle name="Currency 10 5" xfId="18350"/>
    <cellStyle name="Currency 10 6" xfId="18351"/>
    <cellStyle name="Currency 11" xfId="18352"/>
    <cellStyle name="Currency 11 2" xfId="18353"/>
    <cellStyle name="Currency 11 2 2" xfId="18354"/>
    <cellStyle name="Currency 11 2 3" xfId="18355"/>
    <cellStyle name="Currency 11 3" xfId="18356"/>
    <cellStyle name="Currency 12" xfId="18357"/>
    <cellStyle name="Currency 13" xfId="42321"/>
    <cellStyle name="Currency 2" xfId="18358"/>
    <cellStyle name="Currency 2 10" xfId="18359"/>
    <cellStyle name="Currency 2 10 2" xfId="18360"/>
    <cellStyle name="Currency 2 10 3" xfId="18361"/>
    <cellStyle name="Currency 2 10 4" xfId="18362"/>
    <cellStyle name="Currency 2 10 5" xfId="18363"/>
    <cellStyle name="Currency 2 10 6" xfId="18364"/>
    <cellStyle name="Currency 2 10 7" xfId="18365"/>
    <cellStyle name="Currency 2 11" xfId="18366"/>
    <cellStyle name="Currency 2 11 2" xfId="18367"/>
    <cellStyle name="Currency 2 11 3" xfId="18368"/>
    <cellStyle name="Currency 2 11 4" xfId="18369"/>
    <cellStyle name="Currency 2 11 5" xfId="18370"/>
    <cellStyle name="Currency 2 11 6" xfId="18371"/>
    <cellStyle name="Currency 2 11 7" xfId="18372"/>
    <cellStyle name="Currency 2 12" xfId="18373"/>
    <cellStyle name="Currency 2 12 2" xfId="18374"/>
    <cellStyle name="Currency 2 12 3" xfId="18375"/>
    <cellStyle name="Currency 2 12 4" xfId="18376"/>
    <cellStyle name="Currency 2 12 5" xfId="18377"/>
    <cellStyle name="Currency 2 12 6" xfId="18378"/>
    <cellStyle name="Currency 2 12 7" xfId="18379"/>
    <cellStyle name="Currency 2 13" xfId="18380"/>
    <cellStyle name="Currency 2 13 2" xfId="18381"/>
    <cellStyle name="Currency 2 13 3" xfId="18382"/>
    <cellStyle name="Currency 2 13 4" xfId="18383"/>
    <cellStyle name="Currency 2 13 5" xfId="18384"/>
    <cellStyle name="Currency 2 13 6" xfId="18385"/>
    <cellStyle name="Currency 2 13 7" xfId="18386"/>
    <cellStyle name="Currency 2 14" xfId="18387"/>
    <cellStyle name="Currency 2 14 2" xfId="18388"/>
    <cellStyle name="Currency 2 14 3" xfId="18389"/>
    <cellStyle name="Currency 2 14 4" xfId="18390"/>
    <cellStyle name="Currency 2 14 5" xfId="18391"/>
    <cellStyle name="Currency 2 14 6" xfId="18392"/>
    <cellStyle name="Currency 2 14 7" xfId="18393"/>
    <cellStyle name="Currency 2 15" xfId="18394"/>
    <cellStyle name="Currency 2 15 2" xfId="18395"/>
    <cellStyle name="Currency 2 15 3" xfId="18396"/>
    <cellStyle name="Currency 2 15 4" xfId="18397"/>
    <cellStyle name="Currency 2 15 5" xfId="18398"/>
    <cellStyle name="Currency 2 15 6" xfId="18399"/>
    <cellStyle name="Currency 2 15 7" xfId="18400"/>
    <cellStyle name="Currency 2 16" xfId="18401"/>
    <cellStyle name="Currency 2 16 2" xfId="18402"/>
    <cellStyle name="Currency 2 16 3" xfId="18403"/>
    <cellStyle name="Currency 2 16 4" xfId="18404"/>
    <cellStyle name="Currency 2 16 5" xfId="18405"/>
    <cellStyle name="Currency 2 16 6" xfId="18406"/>
    <cellStyle name="Currency 2 16 7" xfId="18407"/>
    <cellStyle name="Currency 2 17" xfId="18408"/>
    <cellStyle name="Currency 2 17 2" xfId="18409"/>
    <cellStyle name="Currency 2 17 2 2" xfId="18410"/>
    <cellStyle name="Currency 2 17 3" xfId="18411"/>
    <cellStyle name="Currency 2 17 4" xfId="18412"/>
    <cellStyle name="Currency 2 17 5" xfId="18413"/>
    <cellStyle name="Currency 2 17 6" xfId="18414"/>
    <cellStyle name="Currency 2 17 7" xfId="18415"/>
    <cellStyle name="Currency 2 18" xfId="18416"/>
    <cellStyle name="Currency 2 18 2" xfId="18417"/>
    <cellStyle name="Currency 2 18 3" xfId="18418"/>
    <cellStyle name="Currency 2 18 4" xfId="18419"/>
    <cellStyle name="Currency 2 18 5" xfId="18420"/>
    <cellStyle name="Currency 2 18 6" xfId="18421"/>
    <cellStyle name="Currency 2 18 7" xfId="18422"/>
    <cellStyle name="Currency 2 19" xfId="18423"/>
    <cellStyle name="Currency 2 19 2" xfId="18424"/>
    <cellStyle name="Currency 2 19 3" xfId="18425"/>
    <cellStyle name="Currency 2 19 4" xfId="18426"/>
    <cellStyle name="Currency 2 19 5" xfId="18427"/>
    <cellStyle name="Currency 2 19 6" xfId="18428"/>
    <cellStyle name="Currency 2 19 7" xfId="18429"/>
    <cellStyle name="Currency 2 2" xfId="18430"/>
    <cellStyle name="Currency 2 2 10" xfId="18431"/>
    <cellStyle name="Currency 2 2 10 2" xfId="18432"/>
    <cellStyle name="Currency 2 2 11" xfId="18433"/>
    <cellStyle name="Currency 2 2 11 2" xfId="18434"/>
    <cellStyle name="Currency 2 2 12" xfId="18435"/>
    <cellStyle name="Currency 2 2 12 2" xfId="18436"/>
    <cellStyle name="Currency 2 2 13" xfId="18437"/>
    <cellStyle name="Currency 2 2 13 2" xfId="18438"/>
    <cellStyle name="Currency 2 2 14" xfId="18439"/>
    <cellStyle name="Currency 2 2 14 2" xfId="18440"/>
    <cellStyle name="Currency 2 2 15" xfId="18441"/>
    <cellStyle name="Currency 2 2 15 2" xfId="18442"/>
    <cellStyle name="Currency 2 2 16" xfId="18443"/>
    <cellStyle name="Currency 2 2 16 2" xfId="18444"/>
    <cellStyle name="Currency 2 2 17" xfId="18445"/>
    <cellStyle name="Currency 2 2 18" xfId="18446"/>
    <cellStyle name="Currency 2 2 19" xfId="18447"/>
    <cellStyle name="Currency 2 2 2" xfId="18448"/>
    <cellStyle name="Currency 2 2 2 2" xfId="18449"/>
    <cellStyle name="Currency 2 2 2 3" xfId="18450"/>
    <cellStyle name="Currency 2 2 2 4" xfId="18451"/>
    <cellStyle name="Currency 2 2 20" xfId="18452"/>
    <cellStyle name="Currency 2 2 21" xfId="18453"/>
    <cellStyle name="Currency 2 2 22" xfId="18454"/>
    <cellStyle name="Currency 2 2 23" xfId="18455"/>
    <cellStyle name="Currency 2 2 24" xfId="18456"/>
    <cellStyle name="Currency 2 2 25" xfId="18457"/>
    <cellStyle name="Currency 2 2 26" xfId="18458"/>
    <cellStyle name="Currency 2 2 27" xfId="18459"/>
    <cellStyle name="Currency 2 2 28" xfId="18460"/>
    <cellStyle name="Currency 2 2 29" xfId="18461"/>
    <cellStyle name="Currency 2 2 3" xfId="18462"/>
    <cellStyle name="Currency 2 2 3 2" xfId="18463"/>
    <cellStyle name="Currency 2 2 3 3" xfId="18464"/>
    <cellStyle name="Currency 2 2 3 4" xfId="18465"/>
    <cellStyle name="Currency 2 2 3 4 2" xfId="18466"/>
    <cellStyle name="Currency 2 2 3 5" xfId="18467"/>
    <cellStyle name="Currency 2 2 3 6" xfId="18468"/>
    <cellStyle name="Currency 2 2 30" xfId="18469"/>
    <cellStyle name="Currency 2 2 31" xfId="18470"/>
    <cellStyle name="Currency 2 2 32" xfId="18471"/>
    <cellStyle name="Currency 2 2 33" xfId="18472"/>
    <cellStyle name="Currency 2 2 34" xfId="18473"/>
    <cellStyle name="Currency 2 2 35" xfId="18474"/>
    <cellStyle name="Currency 2 2 36" xfId="18475"/>
    <cellStyle name="Currency 2 2 37" xfId="18476"/>
    <cellStyle name="Currency 2 2 38" xfId="18477"/>
    <cellStyle name="Currency 2 2 39" xfId="18478"/>
    <cellStyle name="Currency 2 2 4" xfId="18479"/>
    <cellStyle name="Currency 2 2 4 2" xfId="18480"/>
    <cellStyle name="Currency 2 2 4 3" xfId="18481"/>
    <cellStyle name="Currency 2 2 40" xfId="18482"/>
    <cellStyle name="Currency 2 2 41" xfId="18483"/>
    <cellStyle name="Currency 2 2 42" xfId="18484"/>
    <cellStyle name="Currency 2 2 43" xfId="18485"/>
    <cellStyle name="Currency 2 2 44" xfId="18486"/>
    <cellStyle name="Currency 2 2 45" xfId="18487"/>
    <cellStyle name="Currency 2 2 46" xfId="18488"/>
    <cellStyle name="Currency 2 2 47" xfId="18489"/>
    <cellStyle name="Currency 2 2 48" xfId="18490"/>
    <cellStyle name="Currency 2 2 49" xfId="18491"/>
    <cellStyle name="Currency 2 2 5" xfId="18492"/>
    <cellStyle name="Currency 2 2 5 2" xfId="18493"/>
    <cellStyle name="Currency 2 2 5 3" xfId="18494"/>
    <cellStyle name="Currency 2 2 50" xfId="18495"/>
    <cellStyle name="Currency 2 2 51" xfId="18496"/>
    <cellStyle name="Currency 2 2 52" xfId="18497"/>
    <cellStyle name="Currency 2 2 6" xfId="18498"/>
    <cellStyle name="Currency 2 2 6 2" xfId="18499"/>
    <cellStyle name="Currency 2 2 6 3" xfId="18500"/>
    <cellStyle name="Currency 2 2 7" xfId="18501"/>
    <cellStyle name="Currency 2 2 7 2" xfId="18502"/>
    <cellStyle name="Currency 2 2 7 3" xfId="18503"/>
    <cellStyle name="Currency 2 2 8" xfId="18504"/>
    <cellStyle name="Currency 2 2 8 2" xfId="18505"/>
    <cellStyle name="Currency 2 2 8 3" xfId="18506"/>
    <cellStyle name="Currency 2 2 9" xfId="18507"/>
    <cellStyle name="Currency 2 2 9 2" xfId="18508"/>
    <cellStyle name="Currency 2 20" xfId="18509"/>
    <cellStyle name="Currency 2 20 2" xfId="18510"/>
    <cellStyle name="Currency 2 20 3" xfId="18511"/>
    <cellStyle name="Currency 2 20 4" xfId="18512"/>
    <cellStyle name="Currency 2 20 5" xfId="18513"/>
    <cellStyle name="Currency 2 20 6" xfId="18514"/>
    <cellStyle name="Currency 2 20 7" xfId="18515"/>
    <cellStyle name="Currency 2 21" xfId="18516"/>
    <cellStyle name="Currency 2 21 2" xfId="18517"/>
    <cellStyle name="Currency 2 21 3" xfId="18518"/>
    <cellStyle name="Currency 2 21 4" xfId="18519"/>
    <cellStyle name="Currency 2 21 5" xfId="18520"/>
    <cellStyle name="Currency 2 21 6" xfId="18521"/>
    <cellStyle name="Currency 2 22" xfId="18522"/>
    <cellStyle name="Currency 2 22 2" xfId="18523"/>
    <cellStyle name="Currency 2 22 3" xfId="18524"/>
    <cellStyle name="Currency 2 22 4" xfId="18525"/>
    <cellStyle name="Currency 2 22 5" xfId="18526"/>
    <cellStyle name="Currency 2 22 6" xfId="18527"/>
    <cellStyle name="Currency 2 23" xfId="18528"/>
    <cellStyle name="Currency 2 23 2" xfId="18529"/>
    <cellStyle name="Currency 2 23 3" xfId="18530"/>
    <cellStyle name="Currency 2 23 4" xfId="18531"/>
    <cellStyle name="Currency 2 23 5" xfId="18532"/>
    <cellStyle name="Currency 2 23 6" xfId="18533"/>
    <cellStyle name="Currency 2 24" xfId="18534"/>
    <cellStyle name="Currency 2 24 2" xfId="18535"/>
    <cellStyle name="Currency 2 24 3" xfId="18536"/>
    <cellStyle name="Currency 2 24 4" xfId="18537"/>
    <cellStyle name="Currency 2 24 5" xfId="18538"/>
    <cellStyle name="Currency 2 24 6" xfId="18539"/>
    <cellStyle name="Currency 2 25" xfId="18540"/>
    <cellStyle name="Currency 2 25 2" xfId="18541"/>
    <cellStyle name="Currency 2 25 3" xfId="18542"/>
    <cellStyle name="Currency 2 25 4" xfId="18543"/>
    <cellStyle name="Currency 2 25 5" xfId="18544"/>
    <cellStyle name="Currency 2 25 6" xfId="18545"/>
    <cellStyle name="Currency 2 26" xfId="18546"/>
    <cellStyle name="Currency 2 26 2" xfId="18547"/>
    <cellStyle name="Currency 2 26 3" xfId="18548"/>
    <cellStyle name="Currency 2 26 4" xfId="18549"/>
    <cellStyle name="Currency 2 26 5" xfId="18550"/>
    <cellStyle name="Currency 2 26 6" xfId="18551"/>
    <cellStyle name="Currency 2 27" xfId="18552"/>
    <cellStyle name="Currency 2 27 2" xfId="18553"/>
    <cellStyle name="Currency 2 27 3" xfId="18554"/>
    <cellStyle name="Currency 2 27 4" xfId="18555"/>
    <cellStyle name="Currency 2 27 5" xfId="18556"/>
    <cellStyle name="Currency 2 27 6" xfId="18557"/>
    <cellStyle name="Currency 2 28" xfId="18558"/>
    <cellStyle name="Currency 2 28 2" xfId="18559"/>
    <cellStyle name="Currency 2 28 3" xfId="18560"/>
    <cellStyle name="Currency 2 28 4" xfId="18561"/>
    <cellStyle name="Currency 2 28 5" xfId="18562"/>
    <cellStyle name="Currency 2 28 6" xfId="18563"/>
    <cellStyle name="Currency 2 29" xfId="18564"/>
    <cellStyle name="Currency 2 29 2" xfId="18565"/>
    <cellStyle name="Currency 2 29 3" xfId="18566"/>
    <cellStyle name="Currency 2 29 4" xfId="18567"/>
    <cellStyle name="Currency 2 29 5" xfId="18568"/>
    <cellStyle name="Currency 2 29 6" xfId="18569"/>
    <cellStyle name="Currency 2 3" xfId="18570"/>
    <cellStyle name="Currency 2 3 2" xfId="18571"/>
    <cellStyle name="Currency 2 3 2 2" xfId="18572"/>
    <cellStyle name="Currency 2 3 3" xfId="18573"/>
    <cellStyle name="Currency 2 3 4" xfId="18574"/>
    <cellStyle name="Currency 2 3 5" xfId="18575"/>
    <cellStyle name="Currency 2 3 6" xfId="18576"/>
    <cellStyle name="Currency 2 3 7" xfId="18577"/>
    <cellStyle name="Currency 2 30" xfId="18578"/>
    <cellStyle name="Currency 2 30 2" xfId="18579"/>
    <cellStyle name="Currency 2 30 3" xfId="18580"/>
    <cellStyle name="Currency 2 30 4" xfId="18581"/>
    <cellStyle name="Currency 2 30 5" xfId="18582"/>
    <cellStyle name="Currency 2 30 6" xfId="18583"/>
    <cellStyle name="Currency 2 31" xfId="18584"/>
    <cellStyle name="Currency 2 31 2" xfId="18585"/>
    <cellStyle name="Currency 2 31 3" xfId="18586"/>
    <cellStyle name="Currency 2 31 4" xfId="18587"/>
    <cellStyle name="Currency 2 31 5" xfId="18588"/>
    <cellStyle name="Currency 2 31 6" xfId="18589"/>
    <cellStyle name="Currency 2 32" xfId="18590"/>
    <cellStyle name="Currency 2 32 2" xfId="18591"/>
    <cellStyle name="Currency 2 32 3" xfId="18592"/>
    <cellStyle name="Currency 2 32 4" xfId="18593"/>
    <cellStyle name="Currency 2 32 5" xfId="18594"/>
    <cellStyle name="Currency 2 32 6" xfId="18595"/>
    <cellStyle name="Currency 2 33" xfId="18596"/>
    <cellStyle name="Currency 2 33 2" xfId="18597"/>
    <cellStyle name="Currency 2 33 3" xfId="18598"/>
    <cellStyle name="Currency 2 33 4" xfId="18599"/>
    <cellStyle name="Currency 2 33 5" xfId="18600"/>
    <cellStyle name="Currency 2 33 6" xfId="18601"/>
    <cellStyle name="Currency 2 34" xfId="18602"/>
    <cellStyle name="Currency 2 34 2" xfId="18603"/>
    <cellStyle name="Currency 2 34 3" xfId="18604"/>
    <cellStyle name="Currency 2 34 4" xfId="18605"/>
    <cellStyle name="Currency 2 34 5" xfId="18606"/>
    <cellStyle name="Currency 2 34 6" xfId="18607"/>
    <cellStyle name="Currency 2 35" xfId="18608"/>
    <cellStyle name="Currency 2 35 2" xfId="18609"/>
    <cellStyle name="Currency 2 35 3" xfId="18610"/>
    <cellStyle name="Currency 2 35 4" xfId="18611"/>
    <cellStyle name="Currency 2 35 5" xfId="18612"/>
    <cellStyle name="Currency 2 35 6" xfId="18613"/>
    <cellStyle name="Currency 2 36" xfId="18614"/>
    <cellStyle name="Currency 2 36 2" xfId="18615"/>
    <cellStyle name="Currency 2 36 3" xfId="18616"/>
    <cellStyle name="Currency 2 36 4" xfId="18617"/>
    <cellStyle name="Currency 2 36 5" xfId="18618"/>
    <cellStyle name="Currency 2 36 6" xfId="18619"/>
    <cellStyle name="Currency 2 37" xfId="18620"/>
    <cellStyle name="Currency 2 37 2" xfId="18621"/>
    <cellStyle name="Currency 2 37 3" xfId="18622"/>
    <cellStyle name="Currency 2 37 4" xfId="18623"/>
    <cellStyle name="Currency 2 37 5" xfId="18624"/>
    <cellStyle name="Currency 2 37 6" xfId="18625"/>
    <cellStyle name="Currency 2 38" xfId="18626"/>
    <cellStyle name="Currency 2 38 2" xfId="18627"/>
    <cellStyle name="Currency 2 38 3" xfId="18628"/>
    <cellStyle name="Currency 2 38 4" xfId="18629"/>
    <cellStyle name="Currency 2 38 5" xfId="18630"/>
    <cellStyle name="Currency 2 38 6" xfId="18631"/>
    <cellStyle name="Currency 2 39" xfId="18632"/>
    <cellStyle name="Currency 2 39 2" xfId="18633"/>
    <cellStyle name="Currency 2 39 3" xfId="18634"/>
    <cellStyle name="Currency 2 39 4" xfId="18635"/>
    <cellStyle name="Currency 2 39 5" xfId="18636"/>
    <cellStyle name="Currency 2 39 6" xfId="18637"/>
    <cellStyle name="Currency 2 4" xfId="18638"/>
    <cellStyle name="Currency 2 4 2" xfId="18639"/>
    <cellStyle name="Currency 2 4 3" xfId="18640"/>
    <cellStyle name="Currency 2 4 4" xfId="18641"/>
    <cellStyle name="Currency 2 4 5" xfId="18642"/>
    <cellStyle name="Currency 2 4 6" xfId="18643"/>
    <cellStyle name="Currency 2 4 7" xfId="18644"/>
    <cellStyle name="Currency 2 40" xfId="18645"/>
    <cellStyle name="Currency 2 40 2" xfId="18646"/>
    <cellStyle name="Currency 2 40 3" xfId="18647"/>
    <cellStyle name="Currency 2 40 4" xfId="18648"/>
    <cellStyle name="Currency 2 40 5" xfId="18649"/>
    <cellStyle name="Currency 2 40 6" xfId="18650"/>
    <cellStyle name="Currency 2 41" xfId="18651"/>
    <cellStyle name="Currency 2 41 2" xfId="18652"/>
    <cellStyle name="Currency 2 41 3" xfId="18653"/>
    <cellStyle name="Currency 2 41 4" xfId="18654"/>
    <cellStyle name="Currency 2 41 5" xfId="18655"/>
    <cellStyle name="Currency 2 41 6" xfId="18656"/>
    <cellStyle name="Currency 2 42" xfId="18657"/>
    <cellStyle name="Currency 2 42 2" xfId="18658"/>
    <cellStyle name="Currency 2 42 3" xfId="18659"/>
    <cellStyle name="Currency 2 42 4" xfId="18660"/>
    <cellStyle name="Currency 2 42 5" xfId="18661"/>
    <cellStyle name="Currency 2 42 6" xfId="18662"/>
    <cellStyle name="Currency 2 43" xfId="18663"/>
    <cellStyle name="Currency 2 43 2" xfId="18664"/>
    <cellStyle name="Currency 2 43 3" xfId="18665"/>
    <cellStyle name="Currency 2 43 4" xfId="18666"/>
    <cellStyle name="Currency 2 43 5" xfId="18667"/>
    <cellStyle name="Currency 2 43 6" xfId="18668"/>
    <cellStyle name="Currency 2 44" xfId="18669"/>
    <cellStyle name="Currency 2 44 2" xfId="18670"/>
    <cellStyle name="Currency 2 44 3" xfId="18671"/>
    <cellStyle name="Currency 2 44 4" xfId="18672"/>
    <cellStyle name="Currency 2 44 5" xfId="18673"/>
    <cellStyle name="Currency 2 44 6" xfId="18674"/>
    <cellStyle name="Currency 2 45" xfId="18675"/>
    <cellStyle name="Currency 2 45 2" xfId="18676"/>
    <cellStyle name="Currency 2 45 3" xfId="18677"/>
    <cellStyle name="Currency 2 45 4" xfId="18678"/>
    <cellStyle name="Currency 2 45 5" xfId="18679"/>
    <cellStyle name="Currency 2 45 6" xfId="18680"/>
    <cellStyle name="Currency 2 46" xfId="18681"/>
    <cellStyle name="Currency 2 46 2" xfId="18682"/>
    <cellStyle name="Currency 2 46 3" xfId="18683"/>
    <cellStyle name="Currency 2 46 4" xfId="18684"/>
    <cellStyle name="Currency 2 46 5" xfId="18685"/>
    <cellStyle name="Currency 2 46 6" xfId="18686"/>
    <cellStyle name="Currency 2 47" xfId="18687"/>
    <cellStyle name="Currency 2 47 2" xfId="18688"/>
    <cellStyle name="Currency 2 47 3" xfId="18689"/>
    <cellStyle name="Currency 2 47 4" xfId="18690"/>
    <cellStyle name="Currency 2 47 5" xfId="18691"/>
    <cellStyle name="Currency 2 47 6" xfId="18692"/>
    <cellStyle name="Currency 2 48" xfId="18693"/>
    <cellStyle name="Currency 2 48 2" xfId="18694"/>
    <cellStyle name="Currency 2 48 3" xfId="18695"/>
    <cellStyle name="Currency 2 48 4" xfId="18696"/>
    <cellStyle name="Currency 2 48 5" xfId="18697"/>
    <cellStyle name="Currency 2 48 6" xfId="18698"/>
    <cellStyle name="Currency 2 49" xfId="18699"/>
    <cellStyle name="Currency 2 49 2" xfId="18700"/>
    <cellStyle name="Currency 2 49 3" xfId="18701"/>
    <cellStyle name="Currency 2 49 4" xfId="18702"/>
    <cellStyle name="Currency 2 49 5" xfId="18703"/>
    <cellStyle name="Currency 2 49 6" xfId="18704"/>
    <cellStyle name="Currency 2 5" xfId="18705"/>
    <cellStyle name="Currency 2 5 2" xfId="18706"/>
    <cellStyle name="Currency 2 5 3" xfId="18707"/>
    <cellStyle name="Currency 2 5 4" xfId="18708"/>
    <cellStyle name="Currency 2 5 5" xfId="18709"/>
    <cellStyle name="Currency 2 5 6" xfId="18710"/>
    <cellStyle name="Currency 2 5 7" xfId="18711"/>
    <cellStyle name="Currency 2 50" xfId="18712"/>
    <cellStyle name="Currency 2 50 2" xfId="18713"/>
    <cellStyle name="Currency 2 50 3" xfId="18714"/>
    <cellStyle name="Currency 2 50 4" xfId="18715"/>
    <cellStyle name="Currency 2 50 5" xfId="18716"/>
    <cellStyle name="Currency 2 50 6" xfId="18717"/>
    <cellStyle name="Currency 2 51" xfId="18718"/>
    <cellStyle name="Currency 2 51 2" xfId="18719"/>
    <cellStyle name="Currency 2 51 3" xfId="18720"/>
    <cellStyle name="Currency 2 51 4" xfId="18721"/>
    <cellStyle name="Currency 2 51 5" xfId="18722"/>
    <cellStyle name="Currency 2 51 6" xfId="18723"/>
    <cellStyle name="Currency 2 52" xfId="18724"/>
    <cellStyle name="Currency 2 52 2" xfId="18725"/>
    <cellStyle name="Currency 2 52 3" xfId="18726"/>
    <cellStyle name="Currency 2 52 4" xfId="18727"/>
    <cellStyle name="Currency 2 52 5" xfId="18728"/>
    <cellStyle name="Currency 2 52 6" xfId="18729"/>
    <cellStyle name="Currency 2 53" xfId="18730"/>
    <cellStyle name="Currency 2 53 2" xfId="18731"/>
    <cellStyle name="Currency 2 53 3" xfId="18732"/>
    <cellStyle name="Currency 2 53 4" xfId="18733"/>
    <cellStyle name="Currency 2 53 5" xfId="18734"/>
    <cellStyle name="Currency 2 53 6" xfId="18735"/>
    <cellStyle name="Currency 2 54" xfId="18736"/>
    <cellStyle name="Currency 2 54 2" xfId="18737"/>
    <cellStyle name="Currency 2 54 3" xfId="18738"/>
    <cellStyle name="Currency 2 54 4" xfId="18739"/>
    <cellStyle name="Currency 2 54 5" xfId="18740"/>
    <cellStyle name="Currency 2 54 6" xfId="18741"/>
    <cellStyle name="Currency 2 55" xfId="18742"/>
    <cellStyle name="Currency 2 55 2" xfId="18743"/>
    <cellStyle name="Currency 2 55 3" xfId="18744"/>
    <cellStyle name="Currency 2 55 4" xfId="18745"/>
    <cellStyle name="Currency 2 55 5" xfId="18746"/>
    <cellStyle name="Currency 2 55 6" xfId="18747"/>
    <cellStyle name="Currency 2 56" xfId="18748"/>
    <cellStyle name="Currency 2 6" xfId="18749"/>
    <cellStyle name="Currency 2 6 2" xfId="18750"/>
    <cellStyle name="Currency 2 6 3" xfId="18751"/>
    <cellStyle name="Currency 2 6 4" xfId="18752"/>
    <cellStyle name="Currency 2 6 5" xfId="18753"/>
    <cellStyle name="Currency 2 6 6" xfId="18754"/>
    <cellStyle name="Currency 2 6 7" xfId="18755"/>
    <cellStyle name="Currency 2 7" xfId="18756"/>
    <cellStyle name="Currency 2 7 10" xfId="18757"/>
    <cellStyle name="Currency 2 7 2" xfId="18758"/>
    <cellStyle name="Currency 2 7 2 2" xfId="18759"/>
    <cellStyle name="Currency 2 7 2 2 2" xfId="18760"/>
    <cellStyle name="Currency 2 7 2 3" xfId="18761"/>
    <cellStyle name="Currency 2 7 2 4" xfId="18762"/>
    <cellStyle name="Currency 2 7 2 5" xfId="18763"/>
    <cellStyle name="Currency 2 7 2 6" xfId="18764"/>
    <cellStyle name="Currency 2 7 3" xfId="18765"/>
    <cellStyle name="Currency 2 7 3 2" xfId="18766"/>
    <cellStyle name="Currency 2 7 3 3" xfId="18767"/>
    <cellStyle name="Currency 2 7 3 4" xfId="18768"/>
    <cellStyle name="Currency 2 7 3 5" xfId="18769"/>
    <cellStyle name="Currency 2 7 4" xfId="18770"/>
    <cellStyle name="Currency 2 7 4 2" xfId="18771"/>
    <cellStyle name="Currency 2 7 4 3" xfId="18772"/>
    <cellStyle name="Currency 2 7 5" xfId="18773"/>
    <cellStyle name="Currency 2 7 5 2" xfId="18774"/>
    <cellStyle name="Currency 2 7 6" xfId="18775"/>
    <cellStyle name="Currency 2 7 6 2" xfId="18776"/>
    <cellStyle name="Currency 2 7 7" xfId="18777"/>
    <cellStyle name="Currency 2 7 7 2" xfId="18778"/>
    <cellStyle name="Currency 2 7 8" xfId="18779"/>
    <cellStyle name="Currency 2 7 9" xfId="18780"/>
    <cellStyle name="Currency 2 8" xfId="18781"/>
    <cellStyle name="Currency 2 8 2" xfId="18782"/>
    <cellStyle name="Currency 2 8 2 2" xfId="18783"/>
    <cellStyle name="Currency 2 8 3" xfId="18784"/>
    <cellStyle name="Currency 2 8 3 2" xfId="18785"/>
    <cellStyle name="Currency 2 8 4" xfId="18786"/>
    <cellStyle name="Currency 2 8 5" xfId="18787"/>
    <cellStyle name="Currency 2 8 6" xfId="18788"/>
    <cellStyle name="Currency 2 8 7" xfId="18789"/>
    <cellStyle name="Currency 2 9" xfId="18790"/>
    <cellStyle name="Currency 2 9 2" xfId="18791"/>
    <cellStyle name="Currency 2 9 3" xfId="18792"/>
    <cellStyle name="Currency 2 9 4" xfId="18793"/>
    <cellStyle name="Currency 2 9 5" xfId="18794"/>
    <cellStyle name="Currency 2 9 6" xfId="18795"/>
    <cellStyle name="Currency 2 9 7" xfId="18796"/>
    <cellStyle name="Currency 3" xfId="18797"/>
    <cellStyle name="Currency 3 10" xfId="18798"/>
    <cellStyle name="Currency 3 11" xfId="18799"/>
    <cellStyle name="Currency 3 12" xfId="18800"/>
    <cellStyle name="Currency 3 13" xfId="18801"/>
    <cellStyle name="Currency 3 14" xfId="18802"/>
    <cellStyle name="Currency 3 15" xfId="18803"/>
    <cellStyle name="Currency 3 16" xfId="18804"/>
    <cellStyle name="Currency 3 17" xfId="18805"/>
    <cellStyle name="Currency 3 18" xfId="18806"/>
    <cellStyle name="Currency 3 19" xfId="18807"/>
    <cellStyle name="Currency 3 2" xfId="18808"/>
    <cellStyle name="Currency 3 2 2" xfId="18809"/>
    <cellStyle name="Currency 3 20" xfId="18810"/>
    <cellStyle name="Currency 3 21" xfId="18811"/>
    <cellStyle name="Currency 3 22" xfId="18812"/>
    <cellStyle name="Currency 3 23" xfId="18813"/>
    <cellStyle name="Currency 3 24" xfId="18814"/>
    <cellStyle name="Currency 3 25" xfId="18815"/>
    <cellStyle name="Currency 3 26" xfId="18816"/>
    <cellStyle name="Currency 3 27" xfId="18817"/>
    <cellStyle name="Currency 3 28" xfId="18818"/>
    <cellStyle name="Currency 3 29" xfId="18819"/>
    <cellStyle name="Currency 3 3" xfId="18820"/>
    <cellStyle name="Currency 3 30" xfId="18821"/>
    <cellStyle name="Currency 3 31" xfId="18822"/>
    <cellStyle name="Currency 3 32" xfId="18823"/>
    <cellStyle name="Currency 3 33" xfId="18824"/>
    <cellStyle name="Currency 3 34" xfId="18825"/>
    <cellStyle name="Currency 3 35" xfId="18826"/>
    <cellStyle name="Currency 3 36" xfId="18827"/>
    <cellStyle name="Currency 3 37" xfId="18828"/>
    <cellStyle name="Currency 3 38" xfId="18829"/>
    <cellStyle name="Currency 3 39" xfId="18830"/>
    <cellStyle name="Currency 3 4" xfId="18831"/>
    <cellStyle name="Currency 3 40" xfId="18832"/>
    <cellStyle name="Currency 3 5" xfId="18833"/>
    <cellStyle name="Currency 3 6" xfId="18834"/>
    <cellStyle name="Currency 3 7" xfId="18835"/>
    <cellStyle name="Currency 3 8" xfId="18836"/>
    <cellStyle name="Currency 3 9" xfId="18837"/>
    <cellStyle name="Currency 4" xfId="18838"/>
    <cellStyle name="Currency 4 10" xfId="18839"/>
    <cellStyle name="Currency 4 10 2" xfId="18840"/>
    <cellStyle name="Currency 4 10 2 2" xfId="18841"/>
    <cellStyle name="Currency 4 10 2 3" xfId="18842"/>
    <cellStyle name="Currency 4 10 3" xfId="18843"/>
    <cellStyle name="Currency 4 10 4" xfId="18844"/>
    <cellStyle name="Currency 4 10 5" xfId="18845"/>
    <cellStyle name="Currency 4 10 6" xfId="18846"/>
    <cellStyle name="Currency 4 11" xfId="18847"/>
    <cellStyle name="Currency 4 11 2" xfId="18848"/>
    <cellStyle name="Currency 4 11 2 2" xfId="18849"/>
    <cellStyle name="Currency 4 11 3" xfId="18850"/>
    <cellStyle name="Currency 4 11 4" xfId="18851"/>
    <cellStyle name="Currency 4 11 5" xfId="18852"/>
    <cellStyle name="Currency 4 12" xfId="18853"/>
    <cellStyle name="Currency 4 12 2" xfId="18854"/>
    <cellStyle name="Currency 4 12 3" xfId="18855"/>
    <cellStyle name="Currency 4 12 4" xfId="18856"/>
    <cellStyle name="Currency 4 13" xfId="18857"/>
    <cellStyle name="Currency 4 14" xfId="18858"/>
    <cellStyle name="Currency 4 15" xfId="18859"/>
    <cellStyle name="Currency 4 16" xfId="18860"/>
    <cellStyle name="Currency 4 2" xfId="18861"/>
    <cellStyle name="Currency 4 2 10" xfId="18862"/>
    <cellStyle name="Currency 4 2 2" xfId="18863"/>
    <cellStyle name="Currency 4 2 2 2" xfId="18864"/>
    <cellStyle name="Currency 4 2 2 2 2" xfId="18865"/>
    <cellStyle name="Currency 4 2 2 2 2 2" xfId="18866"/>
    <cellStyle name="Currency 4 2 2 2 2 3" xfId="18867"/>
    <cellStyle name="Currency 4 2 2 2 3" xfId="18868"/>
    <cellStyle name="Currency 4 2 2 2 4" xfId="18869"/>
    <cellStyle name="Currency 4 2 2 2 5" xfId="18870"/>
    <cellStyle name="Currency 4 2 2 2 6" xfId="18871"/>
    <cellStyle name="Currency 4 2 2 3" xfId="18872"/>
    <cellStyle name="Currency 4 2 2 3 2" xfId="18873"/>
    <cellStyle name="Currency 4 2 2 3 2 2" xfId="18874"/>
    <cellStyle name="Currency 4 2 2 3 3" xfId="18875"/>
    <cellStyle name="Currency 4 2 2 3 4" xfId="18876"/>
    <cellStyle name="Currency 4 2 2 3 5" xfId="18877"/>
    <cellStyle name="Currency 4 2 2 4" xfId="18878"/>
    <cellStyle name="Currency 4 2 2 4 2" xfId="18879"/>
    <cellStyle name="Currency 4 2 2 4 3" xfId="18880"/>
    <cellStyle name="Currency 4 2 2 4 4" xfId="18881"/>
    <cellStyle name="Currency 4 2 2 5" xfId="18882"/>
    <cellStyle name="Currency 4 2 2 5 2" xfId="18883"/>
    <cellStyle name="Currency 4 2 2 6" xfId="18884"/>
    <cellStyle name="Currency 4 2 2 7" xfId="18885"/>
    <cellStyle name="Currency 4 2 2 8" xfId="18886"/>
    <cellStyle name="Currency 4 2 2 9" xfId="18887"/>
    <cellStyle name="Currency 4 2 3" xfId="18888"/>
    <cellStyle name="Currency 4 2 3 2" xfId="18889"/>
    <cellStyle name="Currency 4 2 3 2 2" xfId="18890"/>
    <cellStyle name="Currency 4 2 3 2 3" xfId="18891"/>
    <cellStyle name="Currency 4 2 3 3" xfId="18892"/>
    <cellStyle name="Currency 4 2 3 4" xfId="18893"/>
    <cellStyle name="Currency 4 2 3 5" xfId="18894"/>
    <cellStyle name="Currency 4 2 3 6" xfId="18895"/>
    <cellStyle name="Currency 4 2 4" xfId="18896"/>
    <cellStyle name="Currency 4 2 4 2" xfId="18897"/>
    <cellStyle name="Currency 4 2 4 2 2" xfId="18898"/>
    <cellStyle name="Currency 4 2 4 3" xfId="18899"/>
    <cellStyle name="Currency 4 2 4 4" xfId="18900"/>
    <cellStyle name="Currency 4 2 4 5" xfId="18901"/>
    <cellStyle name="Currency 4 2 5" xfId="18902"/>
    <cellStyle name="Currency 4 2 5 2" xfId="18903"/>
    <cellStyle name="Currency 4 2 5 2 2" xfId="18904"/>
    <cellStyle name="Currency 4 2 5 3" xfId="18905"/>
    <cellStyle name="Currency 4 2 5 4" xfId="18906"/>
    <cellStyle name="Currency 4 2 5 5" xfId="18907"/>
    <cellStyle name="Currency 4 2 6" xfId="18908"/>
    <cellStyle name="Currency 4 2 6 2" xfId="18909"/>
    <cellStyle name="Currency 4 2 7" xfId="18910"/>
    <cellStyle name="Currency 4 2 8" xfId="18911"/>
    <cellStyle name="Currency 4 2 9" xfId="18912"/>
    <cellStyle name="Currency 4 3" xfId="18913"/>
    <cellStyle name="Currency 4 3 10" xfId="18914"/>
    <cellStyle name="Currency 4 3 2" xfId="18915"/>
    <cellStyle name="Currency 4 3 2 2" xfId="18916"/>
    <cellStyle name="Currency 4 3 2 2 2" xfId="18917"/>
    <cellStyle name="Currency 4 3 2 2 2 2" xfId="18918"/>
    <cellStyle name="Currency 4 3 2 2 2 3" xfId="18919"/>
    <cellStyle name="Currency 4 3 2 2 3" xfId="18920"/>
    <cellStyle name="Currency 4 3 2 2 4" xfId="18921"/>
    <cellStyle name="Currency 4 3 2 2 5" xfId="18922"/>
    <cellStyle name="Currency 4 3 2 2 6" xfId="18923"/>
    <cellStyle name="Currency 4 3 2 3" xfId="18924"/>
    <cellStyle name="Currency 4 3 2 3 2" xfId="18925"/>
    <cellStyle name="Currency 4 3 2 3 2 2" xfId="18926"/>
    <cellStyle name="Currency 4 3 2 3 3" xfId="18927"/>
    <cellStyle name="Currency 4 3 2 3 4" xfId="18928"/>
    <cellStyle name="Currency 4 3 2 3 5" xfId="18929"/>
    <cellStyle name="Currency 4 3 2 4" xfId="18930"/>
    <cellStyle name="Currency 4 3 2 4 2" xfId="18931"/>
    <cellStyle name="Currency 4 3 2 4 3" xfId="18932"/>
    <cellStyle name="Currency 4 3 2 4 4" xfId="18933"/>
    <cellStyle name="Currency 4 3 2 5" xfId="18934"/>
    <cellStyle name="Currency 4 3 2 5 2" xfId="18935"/>
    <cellStyle name="Currency 4 3 2 6" xfId="18936"/>
    <cellStyle name="Currency 4 3 2 7" xfId="18937"/>
    <cellStyle name="Currency 4 3 2 8" xfId="18938"/>
    <cellStyle name="Currency 4 3 2 9" xfId="18939"/>
    <cellStyle name="Currency 4 3 3" xfId="18940"/>
    <cellStyle name="Currency 4 3 3 2" xfId="18941"/>
    <cellStyle name="Currency 4 3 3 2 2" xfId="18942"/>
    <cellStyle name="Currency 4 3 3 2 3" xfId="18943"/>
    <cellStyle name="Currency 4 3 3 3" xfId="18944"/>
    <cellStyle name="Currency 4 3 3 4" xfId="18945"/>
    <cellStyle name="Currency 4 3 3 5" xfId="18946"/>
    <cellStyle name="Currency 4 3 3 6" xfId="18947"/>
    <cellStyle name="Currency 4 3 4" xfId="18948"/>
    <cellStyle name="Currency 4 3 4 2" xfId="18949"/>
    <cellStyle name="Currency 4 3 4 2 2" xfId="18950"/>
    <cellStyle name="Currency 4 3 4 3" xfId="18951"/>
    <cellStyle name="Currency 4 3 4 4" xfId="18952"/>
    <cellStyle name="Currency 4 3 4 5" xfId="18953"/>
    <cellStyle name="Currency 4 3 5" xfId="18954"/>
    <cellStyle name="Currency 4 3 5 2" xfId="18955"/>
    <cellStyle name="Currency 4 3 5 2 2" xfId="18956"/>
    <cellStyle name="Currency 4 3 5 3" xfId="18957"/>
    <cellStyle name="Currency 4 3 5 4" xfId="18958"/>
    <cellStyle name="Currency 4 3 5 5" xfId="18959"/>
    <cellStyle name="Currency 4 3 6" xfId="18960"/>
    <cellStyle name="Currency 4 3 6 2" xfId="18961"/>
    <cellStyle name="Currency 4 3 7" xfId="18962"/>
    <cellStyle name="Currency 4 3 8" xfId="18963"/>
    <cellStyle name="Currency 4 3 9" xfId="18964"/>
    <cellStyle name="Currency 4 4" xfId="18965"/>
    <cellStyle name="Currency 4 4 10" xfId="18966"/>
    <cellStyle name="Currency 4 4 2" xfId="18967"/>
    <cellStyle name="Currency 4 4 2 2" xfId="18968"/>
    <cellStyle name="Currency 4 4 2 2 2" xfId="18969"/>
    <cellStyle name="Currency 4 4 2 2 2 2" xfId="18970"/>
    <cellStyle name="Currency 4 4 2 2 2 3" xfId="18971"/>
    <cellStyle name="Currency 4 4 2 2 3" xfId="18972"/>
    <cellStyle name="Currency 4 4 2 2 4" xfId="18973"/>
    <cellStyle name="Currency 4 4 2 2 5" xfId="18974"/>
    <cellStyle name="Currency 4 4 2 2 6" xfId="18975"/>
    <cellStyle name="Currency 4 4 2 3" xfId="18976"/>
    <cellStyle name="Currency 4 4 2 3 2" xfId="18977"/>
    <cellStyle name="Currency 4 4 2 3 2 2" xfId="18978"/>
    <cellStyle name="Currency 4 4 2 3 3" xfId="18979"/>
    <cellStyle name="Currency 4 4 2 3 4" xfId="18980"/>
    <cellStyle name="Currency 4 4 2 3 5" xfId="18981"/>
    <cellStyle name="Currency 4 4 2 4" xfId="18982"/>
    <cellStyle name="Currency 4 4 2 4 2" xfId="18983"/>
    <cellStyle name="Currency 4 4 2 4 3" xfId="18984"/>
    <cellStyle name="Currency 4 4 2 4 4" xfId="18985"/>
    <cellStyle name="Currency 4 4 2 5" xfId="18986"/>
    <cellStyle name="Currency 4 4 2 5 2" xfId="18987"/>
    <cellStyle name="Currency 4 4 2 6" xfId="18988"/>
    <cellStyle name="Currency 4 4 2 7" xfId="18989"/>
    <cellStyle name="Currency 4 4 2 8" xfId="18990"/>
    <cellStyle name="Currency 4 4 2 9" xfId="18991"/>
    <cellStyle name="Currency 4 4 3" xfId="18992"/>
    <cellStyle name="Currency 4 4 3 2" xfId="18993"/>
    <cellStyle name="Currency 4 4 3 2 2" xfId="18994"/>
    <cellStyle name="Currency 4 4 3 2 3" xfId="18995"/>
    <cellStyle name="Currency 4 4 3 3" xfId="18996"/>
    <cellStyle name="Currency 4 4 3 4" xfId="18997"/>
    <cellStyle name="Currency 4 4 3 5" xfId="18998"/>
    <cellStyle name="Currency 4 4 3 6" xfId="18999"/>
    <cellStyle name="Currency 4 4 4" xfId="19000"/>
    <cellStyle name="Currency 4 4 4 2" xfId="19001"/>
    <cellStyle name="Currency 4 4 4 2 2" xfId="19002"/>
    <cellStyle name="Currency 4 4 4 3" xfId="19003"/>
    <cellStyle name="Currency 4 4 4 4" xfId="19004"/>
    <cellStyle name="Currency 4 4 4 5" xfId="19005"/>
    <cellStyle name="Currency 4 4 5" xfId="19006"/>
    <cellStyle name="Currency 4 4 5 2" xfId="19007"/>
    <cellStyle name="Currency 4 4 5 2 2" xfId="19008"/>
    <cellStyle name="Currency 4 4 5 3" xfId="19009"/>
    <cellStyle name="Currency 4 4 5 4" xfId="19010"/>
    <cellStyle name="Currency 4 4 5 5" xfId="19011"/>
    <cellStyle name="Currency 4 4 6" xfId="19012"/>
    <cellStyle name="Currency 4 4 6 2" xfId="19013"/>
    <cellStyle name="Currency 4 4 7" xfId="19014"/>
    <cellStyle name="Currency 4 4 8" xfId="19015"/>
    <cellStyle name="Currency 4 4 9" xfId="19016"/>
    <cellStyle name="Currency 4 5" xfId="19017"/>
    <cellStyle name="Currency 4 5 10" xfId="19018"/>
    <cellStyle name="Currency 4 5 2" xfId="19019"/>
    <cellStyle name="Currency 4 5 2 2" xfId="19020"/>
    <cellStyle name="Currency 4 5 2 2 2" xfId="19021"/>
    <cellStyle name="Currency 4 5 2 2 2 2" xfId="19022"/>
    <cellStyle name="Currency 4 5 2 2 2 3" xfId="19023"/>
    <cellStyle name="Currency 4 5 2 2 3" xfId="19024"/>
    <cellStyle name="Currency 4 5 2 2 4" xfId="19025"/>
    <cellStyle name="Currency 4 5 2 2 5" xfId="19026"/>
    <cellStyle name="Currency 4 5 2 2 6" xfId="19027"/>
    <cellStyle name="Currency 4 5 2 3" xfId="19028"/>
    <cellStyle name="Currency 4 5 2 3 2" xfId="19029"/>
    <cellStyle name="Currency 4 5 2 3 2 2" xfId="19030"/>
    <cellStyle name="Currency 4 5 2 3 3" xfId="19031"/>
    <cellStyle name="Currency 4 5 2 3 4" xfId="19032"/>
    <cellStyle name="Currency 4 5 2 3 5" xfId="19033"/>
    <cellStyle name="Currency 4 5 2 4" xfId="19034"/>
    <cellStyle name="Currency 4 5 2 4 2" xfId="19035"/>
    <cellStyle name="Currency 4 5 2 4 3" xfId="19036"/>
    <cellStyle name="Currency 4 5 2 4 4" xfId="19037"/>
    <cellStyle name="Currency 4 5 2 5" xfId="19038"/>
    <cellStyle name="Currency 4 5 2 5 2" xfId="19039"/>
    <cellStyle name="Currency 4 5 2 6" xfId="19040"/>
    <cellStyle name="Currency 4 5 2 7" xfId="19041"/>
    <cellStyle name="Currency 4 5 2 8" xfId="19042"/>
    <cellStyle name="Currency 4 5 2 9" xfId="19043"/>
    <cellStyle name="Currency 4 5 3" xfId="19044"/>
    <cellStyle name="Currency 4 5 3 2" xfId="19045"/>
    <cellStyle name="Currency 4 5 3 2 2" xfId="19046"/>
    <cellStyle name="Currency 4 5 3 2 3" xfId="19047"/>
    <cellStyle name="Currency 4 5 3 3" xfId="19048"/>
    <cellStyle name="Currency 4 5 3 4" xfId="19049"/>
    <cellStyle name="Currency 4 5 3 5" xfId="19050"/>
    <cellStyle name="Currency 4 5 3 6" xfId="19051"/>
    <cellStyle name="Currency 4 5 4" xfId="19052"/>
    <cellStyle name="Currency 4 5 4 2" xfId="19053"/>
    <cellStyle name="Currency 4 5 4 2 2" xfId="19054"/>
    <cellStyle name="Currency 4 5 4 3" xfId="19055"/>
    <cellStyle name="Currency 4 5 4 4" xfId="19056"/>
    <cellStyle name="Currency 4 5 4 5" xfId="19057"/>
    <cellStyle name="Currency 4 5 5" xfId="19058"/>
    <cellStyle name="Currency 4 5 5 2" xfId="19059"/>
    <cellStyle name="Currency 4 5 5 2 2" xfId="19060"/>
    <cellStyle name="Currency 4 5 5 3" xfId="19061"/>
    <cellStyle name="Currency 4 5 5 4" xfId="19062"/>
    <cellStyle name="Currency 4 5 5 5" xfId="19063"/>
    <cellStyle name="Currency 4 5 6" xfId="19064"/>
    <cellStyle name="Currency 4 5 6 2" xfId="19065"/>
    <cellStyle name="Currency 4 5 7" xfId="19066"/>
    <cellStyle name="Currency 4 5 8" xfId="19067"/>
    <cellStyle name="Currency 4 5 9" xfId="19068"/>
    <cellStyle name="Currency 4 6" xfId="19069"/>
    <cellStyle name="Currency 4 6 10" xfId="19070"/>
    <cellStyle name="Currency 4 6 2" xfId="19071"/>
    <cellStyle name="Currency 4 6 2 2" xfId="19072"/>
    <cellStyle name="Currency 4 6 2 2 2" xfId="19073"/>
    <cellStyle name="Currency 4 6 2 2 2 2" xfId="19074"/>
    <cellStyle name="Currency 4 6 2 2 2 3" xfId="19075"/>
    <cellStyle name="Currency 4 6 2 2 3" xfId="19076"/>
    <cellStyle name="Currency 4 6 2 2 4" xfId="19077"/>
    <cellStyle name="Currency 4 6 2 2 5" xfId="19078"/>
    <cellStyle name="Currency 4 6 2 2 6" xfId="19079"/>
    <cellStyle name="Currency 4 6 2 3" xfId="19080"/>
    <cellStyle name="Currency 4 6 2 3 2" xfId="19081"/>
    <cellStyle name="Currency 4 6 2 3 2 2" xfId="19082"/>
    <cellStyle name="Currency 4 6 2 3 3" xfId="19083"/>
    <cellStyle name="Currency 4 6 2 3 4" xfId="19084"/>
    <cellStyle name="Currency 4 6 2 3 5" xfId="19085"/>
    <cellStyle name="Currency 4 6 2 4" xfId="19086"/>
    <cellStyle name="Currency 4 6 2 4 2" xfId="19087"/>
    <cellStyle name="Currency 4 6 2 4 3" xfId="19088"/>
    <cellStyle name="Currency 4 6 2 4 4" xfId="19089"/>
    <cellStyle name="Currency 4 6 2 5" xfId="19090"/>
    <cellStyle name="Currency 4 6 2 5 2" xfId="19091"/>
    <cellStyle name="Currency 4 6 2 6" xfId="19092"/>
    <cellStyle name="Currency 4 6 2 7" xfId="19093"/>
    <cellStyle name="Currency 4 6 2 8" xfId="19094"/>
    <cellStyle name="Currency 4 6 2 9" xfId="19095"/>
    <cellStyle name="Currency 4 6 3" xfId="19096"/>
    <cellStyle name="Currency 4 6 3 2" xfId="19097"/>
    <cellStyle name="Currency 4 6 3 2 2" xfId="19098"/>
    <cellStyle name="Currency 4 6 3 2 3" xfId="19099"/>
    <cellStyle name="Currency 4 6 3 3" xfId="19100"/>
    <cellStyle name="Currency 4 6 3 4" xfId="19101"/>
    <cellStyle name="Currency 4 6 3 5" xfId="19102"/>
    <cellStyle name="Currency 4 6 3 6" xfId="19103"/>
    <cellStyle name="Currency 4 6 4" xfId="19104"/>
    <cellStyle name="Currency 4 6 4 2" xfId="19105"/>
    <cellStyle name="Currency 4 6 4 2 2" xfId="19106"/>
    <cellStyle name="Currency 4 6 4 3" xfId="19107"/>
    <cellStyle name="Currency 4 6 4 4" xfId="19108"/>
    <cellStyle name="Currency 4 6 4 5" xfId="19109"/>
    <cellStyle name="Currency 4 6 5" xfId="19110"/>
    <cellStyle name="Currency 4 6 5 2" xfId="19111"/>
    <cellStyle name="Currency 4 6 5 2 2" xfId="19112"/>
    <cellStyle name="Currency 4 6 5 3" xfId="19113"/>
    <cellStyle name="Currency 4 6 5 4" xfId="19114"/>
    <cellStyle name="Currency 4 6 5 5" xfId="19115"/>
    <cellStyle name="Currency 4 6 6" xfId="19116"/>
    <cellStyle name="Currency 4 6 6 2" xfId="19117"/>
    <cellStyle name="Currency 4 6 7" xfId="19118"/>
    <cellStyle name="Currency 4 6 8" xfId="19119"/>
    <cellStyle name="Currency 4 6 9" xfId="19120"/>
    <cellStyle name="Currency 4 7" xfId="19121"/>
    <cellStyle name="Currency 4 7 10" xfId="19122"/>
    <cellStyle name="Currency 4 7 2" xfId="19123"/>
    <cellStyle name="Currency 4 7 2 2" xfId="19124"/>
    <cellStyle name="Currency 4 7 2 2 2" xfId="19125"/>
    <cellStyle name="Currency 4 7 2 2 2 2" xfId="19126"/>
    <cellStyle name="Currency 4 7 2 2 2 3" xfId="19127"/>
    <cellStyle name="Currency 4 7 2 2 3" xfId="19128"/>
    <cellStyle name="Currency 4 7 2 2 4" xfId="19129"/>
    <cellStyle name="Currency 4 7 2 2 5" xfId="19130"/>
    <cellStyle name="Currency 4 7 2 2 6" xfId="19131"/>
    <cellStyle name="Currency 4 7 2 3" xfId="19132"/>
    <cellStyle name="Currency 4 7 2 3 2" xfId="19133"/>
    <cellStyle name="Currency 4 7 2 3 2 2" xfId="19134"/>
    <cellStyle name="Currency 4 7 2 3 3" xfId="19135"/>
    <cellStyle name="Currency 4 7 2 3 4" xfId="19136"/>
    <cellStyle name="Currency 4 7 2 3 5" xfId="19137"/>
    <cellStyle name="Currency 4 7 2 4" xfId="19138"/>
    <cellStyle name="Currency 4 7 2 4 2" xfId="19139"/>
    <cellStyle name="Currency 4 7 2 4 3" xfId="19140"/>
    <cellStyle name="Currency 4 7 2 4 4" xfId="19141"/>
    <cellStyle name="Currency 4 7 2 5" xfId="19142"/>
    <cellStyle name="Currency 4 7 2 5 2" xfId="19143"/>
    <cellStyle name="Currency 4 7 2 6" xfId="19144"/>
    <cellStyle name="Currency 4 7 2 7" xfId="19145"/>
    <cellStyle name="Currency 4 7 2 8" xfId="19146"/>
    <cellStyle name="Currency 4 7 2 9" xfId="19147"/>
    <cellStyle name="Currency 4 7 3" xfId="19148"/>
    <cellStyle name="Currency 4 7 3 2" xfId="19149"/>
    <cellStyle name="Currency 4 7 3 2 2" xfId="19150"/>
    <cellStyle name="Currency 4 7 3 2 3" xfId="19151"/>
    <cellStyle name="Currency 4 7 3 3" xfId="19152"/>
    <cellStyle name="Currency 4 7 3 4" xfId="19153"/>
    <cellStyle name="Currency 4 7 3 5" xfId="19154"/>
    <cellStyle name="Currency 4 7 3 6" xfId="19155"/>
    <cellStyle name="Currency 4 7 4" xfId="19156"/>
    <cellStyle name="Currency 4 7 4 2" xfId="19157"/>
    <cellStyle name="Currency 4 7 4 2 2" xfId="19158"/>
    <cellStyle name="Currency 4 7 4 3" xfId="19159"/>
    <cellStyle name="Currency 4 7 4 4" xfId="19160"/>
    <cellStyle name="Currency 4 7 4 5" xfId="19161"/>
    <cellStyle name="Currency 4 7 5" xfId="19162"/>
    <cellStyle name="Currency 4 7 5 2" xfId="19163"/>
    <cellStyle name="Currency 4 7 5 2 2" xfId="19164"/>
    <cellStyle name="Currency 4 7 5 3" xfId="19165"/>
    <cellStyle name="Currency 4 7 5 4" xfId="19166"/>
    <cellStyle name="Currency 4 7 5 5" xfId="19167"/>
    <cellStyle name="Currency 4 7 6" xfId="19168"/>
    <cellStyle name="Currency 4 7 6 2" xfId="19169"/>
    <cellStyle name="Currency 4 7 7" xfId="19170"/>
    <cellStyle name="Currency 4 7 8" xfId="19171"/>
    <cellStyle name="Currency 4 7 9" xfId="19172"/>
    <cellStyle name="Currency 4 8" xfId="19173"/>
    <cellStyle name="Currency 4 8 10" xfId="19174"/>
    <cellStyle name="Currency 4 8 2" xfId="19175"/>
    <cellStyle name="Currency 4 8 2 2" xfId="19176"/>
    <cellStyle name="Currency 4 8 2 2 2" xfId="19177"/>
    <cellStyle name="Currency 4 8 2 2 2 2" xfId="19178"/>
    <cellStyle name="Currency 4 8 2 2 2 3" xfId="19179"/>
    <cellStyle name="Currency 4 8 2 2 3" xfId="19180"/>
    <cellStyle name="Currency 4 8 2 2 4" xfId="19181"/>
    <cellStyle name="Currency 4 8 2 2 5" xfId="19182"/>
    <cellStyle name="Currency 4 8 2 2 6" xfId="19183"/>
    <cellStyle name="Currency 4 8 2 3" xfId="19184"/>
    <cellStyle name="Currency 4 8 2 3 2" xfId="19185"/>
    <cellStyle name="Currency 4 8 2 3 2 2" xfId="19186"/>
    <cellStyle name="Currency 4 8 2 3 3" xfId="19187"/>
    <cellStyle name="Currency 4 8 2 3 4" xfId="19188"/>
    <cellStyle name="Currency 4 8 2 3 5" xfId="19189"/>
    <cellStyle name="Currency 4 8 2 4" xfId="19190"/>
    <cellStyle name="Currency 4 8 2 4 2" xfId="19191"/>
    <cellStyle name="Currency 4 8 2 4 3" xfId="19192"/>
    <cellStyle name="Currency 4 8 2 4 4" xfId="19193"/>
    <cellStyle name="Currency 4 8 2 5" xfId="19194"/>
    <cellStyle name="Currency 4 8 2 5 2" xfId="19195"/>
    <cellStyle name="Currency 4 8 2 6" xfId="19196"/>
    <cellStyle name="Currency 4 8 2 7" xfId="19197"/>
    <cellStyle name="Currency 4 8 2 8" xfId="19198"/>
    <cellStyle name="Currency 4 8 2 9" xfId="19199"/>
    <cellStyle name="Currency 4 8 3" xfId="19200"/>
    <cellStyle name="Currency 4 8 3 2" xfId="19201"/>
    <cellStyle name="Currency 4 8 3 2 2" xfId="19202"/>
    <cellStyle name="Currency 4 8 3 2 3" xfId="19203"/>
    <cellStyle name="Currency 4 8 3 3" xfId="19204"/>
    <cellStyle name="Currency 4 8 3 4" xfId="19205"/>
    <cellStyle name="Currency 4 8 3 5" xfId="19206"/>
    <cellStyle name="Currency 4 8 3 6" xfId="19207"/>
    <cellStyle name="Currency 4 8 4" xfId="19208"/>
    <cellStyle name="Currency 4 8 4 2" xfId="19209"/>
    <cellStyle name="Currency 4 8 4 2 2" xfId="19210"/>
    <cellStyle name="Currency 4 8 4 3" xfId="19211"/>
    <cellStyle name="Currency 4 8 4 4" xfId="19212"/>
    <cellStyle name="Currency 4 8 4 5" xfId="19213"/>
    <cellStyle name="Currency 4 8 5" xfId="19214"/>
    <cellStyle name="Currency 4 8 5 2" xfId="19215"/>
    <cellStyle name="Currency 4 8 5 2 2" xfId="19216"/>
    <cellStyle name="Currency 4 8 5 3" xfId="19217"/>
    <cellStyle name="Currency 4 8 5 4" xfId="19218"/>
    <cellStyle name="Currency 4 8 5 5" xfId="19219"/>
    <cellStyle name="Currency 4 8 6" xfId="19220"/>
    <cellStyle name="Currency 4 8 6 2" xfId="19221"/>
    <cellStyle name="Currency 4 8 7" xfId="19222"/>
    <cellStyle name="Currency 4 8 8" xfId="19223"/>
    <cellStyle name="Currency 4 8 9" xfId="19224"/>
    <cellStyle name="Currency 4 9" xfId="19225"/>
    <cellStyle name="Currency 4 9 2" xfId="19226"/>
    <cellStyle name="Currency 4 9 2 2" xfId="19227"/>
    <cellStyle name="Currency 4 9 2 2 2" xfId="19228"/>
    <cellStyle name="Currency 4 9 2 2 3" xfId="19229"/>
    <cellStyle name="Currency 4 9 2 3" xfId="19230"/>
    <cellStyle name="Currency 4 9 2 4" xfId="19231"/>
    <cellStyle name="Currency 4 9 2 5" xfId="19232"/>
    <cellStyle name="Currency 4 9 2 6" xfId="19233"/>
    <cellStyle name="Currency 4 9 3" xfId="19234"/>
    <cellStyle name="Currency 4 9 3 2" xfId="19235"/>
    <cellStyle name="Currency 4 9 3 2 2" xfId="19236"/>
    <cellStyle name="Currency 4 9 3 3" xfId="19237"/>
    <cellStyle name="Currency 4 9 3 4" xfId="19238"/>
    <cellStyle name="Currency 4 9 3 5" xfId="19239"/>
    <cellStyle name="Currency 4 9 4" xfId="19240"/>
    <cellStyle name="Currency 4 9 4 2" xfId="19241"/>
    <cellStyle name="Currency 4 9 4 3" xfId="19242"/>
    <cellStyle name="Currency 4 9 4 4" xfId="19243"/>
    <cellStyle name="Currency 4 9 5" xfId="19244"/>
    <cellStyle name="Currency 4 9 5 2" xfId="19245"/>
    <cellStyle name="Currency 4 9 6" xfId="19246"/>
    <cellStyle name="Currency 4 9 7" xfId="19247"/>
    <cellStyle name="Currency 4 9 8" xfId="19248"/>
    <cellStyle name="Currency 4 9 9" xfId="19249"/>
    <cellStyle name="Currency 5" xfId="19250"/>
    <cellStyle name="Currency 5 10" xfId="19251"/>
    <cellStyle name="Currency 5 2" xfId="19252"/>
    <cellStyle name="Currency 5 2 2" xfId="19253"/>
    <cellStyle name="Currency 5 2 2 2" xfId="19254"/>
    <cellStyle name="Currency 5 2 2 2 2" xfId="19255"/>
    <cellStyle name="Currency 5 2 2 2 3" xfId="19256"/>
    <cellStyle name="Currency 5 2 2 3" xfId="19257"/>
    <cellStyle name="Currency 5 2 2 4" xfId="19258"/>
    <cellStyle name="Currency 5 2 2 5" xfId="19259"/>
    <cellStyle name="Currency 5 2 2 6" xfId="19260"/>
    <cellStyle name="Currency 5 2 3" xfId="19261"/>
    <cellStyle name="Currency 5 2 3 2" xfId="19262"/>
    <cellStyle name="Currency 5 2 3 2 2" xfId="19263"/>
    <cellStyle name="Currency 5 2 3 3" xfId="19264"/>
    <cellStyle name="Currency 5 2 3 4" xfId="19265"/>
    <cellStyle name="Currency 5 2 3 5" xfId="19266"/>
    <cellStyle name="Currency 5 2 4" xfId="19267"/>
    <cellStyle name="Currency 5 2 4 2" xfId="19268"/>
    <cellStyle name="Currency 5 2 4 3" xfId="19269"/>
    <cellStyle name="Currency 5 2 4 4" xfId="19270"/>
    <cellStyle name="Currency 5 2 5" xfId="19271"/>
    <cellStyle name="Currency 5 2 5 2" xfId="19272"/>
    <cellStyle name="Currency 5 2 6" xfId="19273"/>
    <cellStyle name="Currency 5 2 7" xfId="19274"/>
    <cellStyle name="Currency 5 2 8" xfId="19275"/>
    <cellStyle name="Currency 5 2 9" xfId="19276"/>
    <cellStyle name="Currency 5 3" xfId="19277"/>
    <cellStyle name="Currency 5 3 2" xfId="19278"/>
    <cellStyle name="Currency 5 3 2 2" xfId="19279"/>
    <cellStyle name="Currency 5 3 2 3" xfId="19280"/>
    <cellStyle name="Currency 5 3 3" xfId="19281"/>
    <cellStyle name="Currency 5 3 4" xfId="19282"/>
    <cellStyle name="Currency 5 3 5" xfId="19283"/>
    <cellStyle name="Currency 5 3 6" xfId="19284"/>
    <cellStyle name="Currency 5 4" xfId="19285"/>
    <cellStyle name="Currency 5 4 2" xfId="19286"/>
    <cellStyle name="Currency 5 4 2 2" xfId="19287"/>
    <cellStyle name="Currency 5 4 3" xfId="19288"/>
    <cellStyle name="Currency 5 4 4" xfId="19289"/>
    <cellStyle name="Currency 5 4 5" xfId="19290"/>
    <cellStyle name="Currency 5 5" xfId="19291"/>
    <cellStyle name="Currency 5 5 2" xfId="19292"/>
    <cellStyle name="Currency 5 5 3" xfId="19293"/>
    <cellStyle name="Currency 5 5 4" xfId="19294"/>
    <cellStyle name="Currency 5 6" xfId="19295"/>
    <cellStyle name="Currency 5 6 2" xfId="19296"/>
    <cellStyle name="Currency 5 7" xfId="19297"/>
    <cellStyle name="Currency 5 8" xfId="19298"/>
    <cellStyle name="Currency 5 9" xfId="19299"/>
    <cellStyle name="Currency 6" xfId="19300"/>
    <cellStyle name="Currency 6 2" xfId="19301"/>
    <cellStyle name="Currency 6 2 2" xfId="19302"/>
    <cellStyle name="Currency 6 2 2 2" xfId="19303"/>
    <cellStyle name="Currency 6 2 2 3" xfId="19304"/>
    <cellStyle name="Currency 6 2 3" xfId="19305"/>
    <cellStyle name="Currency 6 2 4" xfId="19306"/>
    <cellStyle name="Currency 6 2 5" xfId="19307"/>
    <cellStyle name="Currency 6 2 6" xfId="19308"/>
    <cellStyle name="Currency 6 3" xfId="19309"/>
    <cellStyle name="Currency 6 3 2" xfId="19310"/>
    <cellStyle name="Currency 6 3 2 2" xfId="19311"/>
    <cellStyle name="Currency 6 3 3" xfId="19312"/>
    <cellStyle name="Currency 6 3 4" xfId="19313"/>
    <cellStyle name="Currency 6 3 5" xfId="19314"/>
    <cellStyle name="Currency 6 4" xfId="19315"/>
    <cellStyle name="Currency 6 4 2" xfId="19316"/>
    <cellStyle name="Currency 6 4 3" xfId="19317"/>
    <cellStyle name="Currency 6 4 4" xfId="19318"/>
    <cellStyle name="Currency 6 5" xfId="19319"/>
    <cellStyle name="Currency 6 5 2" xfId="19320"/>
    <cellStyle name="Currency 6 6" xfId="19321"/>
    <cellStyle name="Currency 6 7" xfId="19322"/>
    <cellStyle name="Currency 6 8" xfId="19323"/>
    <cellStyle name="Currency 6 9" xfId="19324"/>
    <cellStyle name="Currency 7" xfId="19325"/>
    <cellStyle name="Currency 7 2" xfId="19326"/>
    <cellStyle name="Currency 7 2 2" xfId="19327"/>
    <cellStyle name="Currency 7 2 2 2" xfId="19328"/>
    <cellStyle name="Currency 7 2 3" xfId="19329"/>
    <cellStyle name="Currency 7 2 4" xfId="19330"/>
    <cellStyle name="Currency 7 2 5" xfId="19331"/>
    <cellStyle name="Currency 7 3" xfId="19332"/>
    <cellStyle name="Currency 7 3 2" xfId="19333"/>
    <cellStyle name="Currency 7 3 3" xfId="19334"/>
    <cellStyle name="Currency 7 3 4" xfId="19335"/>
    <cellStyle name="Currency 7 4" xfId="19336"/>
    <cellStyle name="Currency 7 4 2" xfId="19337"/>
    <cellStyle name="Currency 7 5" xfId="19338"/>
    <cellStyle name="Currency 7 6" xfId="19339"/>
    <cellStyle name="Currency 7 7" xfId="19340"/>
    <cellStyle name="Currency 7 8" xfId="19341"/>
    <cellStyle name="Currency 8" xfId="19342"/>
    <cellStyle name="Currency 8 2" xfId="19343"/>
    <cellStyle name="Currency 8 2 2" xfId="19344"/>
    <cellStyle name="Currency 8 2 2 2" xfId="19345"/>
    <cellStyle name="Currency 8 2 3" xfId="19346"/>
    <cellStyle name="Currency 8 2 4" xfId="19347"/>
    <cellStyle name="Currency 8 2 5" xfId="19348"/>
    <cellStyle name="Currency 8 3" xfId="19349"/>
    <cellStyle name="Currency 8 3 2" xfId="19350"/>
    <cellStyle name="Currency 8 3 3" xfId="19351"/>
    <cellStyle name="Currency 8 3 4" xfId="19352"/>
    <cellStyle name="Currency 8 4" xfId="19353"/>
    <cellStyle name="Currency 8 4 2" xfId="19354"/>
    <cellStyle name="Currency 8 5" xfId="19355"/>
    <cellStyle name="Currency 8 6" xfId="19356"/>
    <cellStyle name="Currency 8 7" xfId="19357"/>
    <cellStyle name="Currency 8 8" xfId="19358"/>
    <cellStyle name="Currency 9" xfId="19359"/>
    <cellStyle name="Currency 9 2" xfId="19360"/>
    <cellStyle name="Currency 9 2 2" xfId="19361"/>
    <cellStyle name="Currency 9 2 3" xfId="19362"/>
    <cellStyle name="Currency 9 2 4" xfId="19363"/>
    <cellStyle name="Currency 9 3" xfId="19364"/>
    <cellStyle name="Currency 9 3 2" xfId="19365"/>
    <cellStyle name="Currency 9 4" xfId="19366"/>
    <cellStyle name="Currency 9 5" xfId="19367"/>
    <cellStyle name="Currency 9 6" xfId="19368"/>
    <cellStyle name="Currency0" xfId="19369"/>
    <cellStyle name="Date" xfId="19370"/>
    <cellStyle name="Fixed" xfId="19371"/>
    <cellStyle name="govt_labor" xfId="19372"/>
    <cellStyle name="Grey" xfId="19373"/>
    <cellStyle name="Heading 1 2" xfId="19374"/>
    <cellStyle name="Heading 2 2" xfId="19375"/>
    <cellStyle name="Heading1" xfId="19376"/>
    <cellStyle name="Heading2" xfId="19377"/>
    <cellStyle name="Hyperlink 2" xfId="19378"/>
    <cellStyle name="Input [yellow]" xfId="19379"/>
    <cellStyle name="Normal" xfId="0" builtinId="0"/>
    <cellStyle name="Normal - Style1" xfId="19380"/>
    <cellStyle name="Normal 10" xfId="19381"/>
    <cellStyle name="Normal 10 2" xfId="19382"/>
    <cellStyle name="Normal 10 2 2" xfId="19383"/>
    <cellStyle name="Normal 10 3" xfId="19384"/>
    <cellStyle name="Normal 11" xfId="19385"/>
    <cellStyle name="Normal 11 2" xfId="19386"/>
    <cellStyle name="Normal 11 2 2" xfId="19387"/>
    <cellStyle name="Normal 11 3" xfId="19388"/>
    <cellStyle name="Normal 11 4" xfId="19389"/>
    <cellStyle name="Normal 11 5" xfId="19390"/>
    <cellStyle name="Normal 12" xfId="19391"/>
    <cellStyle name="Normal 12 10" xfId="19392"/>
    <cellStyle name="Normal 12 2" xfId="19393"/>
    <cellStyle name="Normal 12 2 2" xfId="19394"/>
    <cellStyle name="Normal 12 2 2 2" xfId="19395"/>
    <cellStyle name="Normal 12 2 2 2 2" xfId="19396"/>
    <cellStyle name="Normal 12 2 2 2 3" xfId="19397"/>
    <cellStyle name="Normal 12 2 2 3" xfId="19398"/>
    <cellStyle name="Normal 12 2 2 4" xfId="19399"/>
    <cellStyle name="Normal 12 2 2 5" xfId="19400"/>
    <cellStyle name="Normal 12 2 2 6" xfId="19401"/>
    <cellStyle name="Normal 12 2 3" xfId="19402"/>
    <cellStyle name="Normal 12 2 3 2" xfId="19403"/>
    <cellStyle name="Normal 12 2 3 2 2" xfId="19404"/>
    <cellStyle name="Normal 12 2 3 3" xfId="19405"/>
    <cellStyle name="Normal 12 2 3 4" xfId="19406"/>
    <cellStyle name="Normal 12 2 3 5" xfId="19407"/>
    <cellStyle name="Normal 12 2 4" xfId="19408"/>
    <cellStyle name="Normal 12 2 4 2" xfId="19409"/>
    <cellStyle name="Normal 12 2 4 3" xfId="19410"/>
    <cellStyle name="Normal 12 2 4 4" xfId="19411"/>
    <cellStyle name="Normal 12 2 5" xfId="19412"/>
    <cellStyle name="Normal 12 2 5 2" xfId="19413"/>
    <cellStyle name="Normal 12 2 6" xfId="19414"/>
    <cellStyle name="Normal 12 2 7" xfId="19415"/>
    <cellStyle name="Normal 12 2 8" xfId="19416"/>
    <cellStyle name="Normal 12 2 9" xfId="19417"/>
    <cellStyle name="Normal 12 3" xfId="19418"/>
    <cellStyle name="Normal 12 3 2" xfId="19419"/>
    <cellStyle name="Normal 12 3 2 2" xfId="19420"/>
    <cellStyle name="Normal 12 3 2 3" xfId="19421"/>
    <cellStyle name="Normal 12 3 3" xfId="19422"/>
    <cellStyle name="Normal 12 3 4" xfId="19423"/>
    <cellStyle name="Normal 12 3 5" xfId="19424"/>
    <cellStyle name="Normal 12 3 6" xfId="19425"/>
    <cellStyle name="Normal 12 4" xfId="19426"/>
    <cellStyle name="Normal 12 4 2" xfId="19427"/>
    <cellStyle name="Normal 12 4 2 2" xfId="19428"/>
    <cellStyle name="Normal 12 4 3" xfId="19429"/>
    <cellStyle name="Normal 12 4 4" xfId="19430"/>
    <cellStyle name="Normal 12 4 5" xfId="19431"/>
    <cellStyle name="Normal 12 5" xfId="19432"/>
    <cellStyle name="Normal 12 5 2" xfId="19433"/>
    <cellStyle name="Normal 12 5 2 2" xfId="19434"/>
    <cellStyle name="Normal 12 5 3" xfId="19435"/>
    <cellStyle name="Normal 12 5 4" xfId="19436"/>
    <cellStyle name="Normal 12 5 5" xfId="19437"/>
    <cellStyle name="Normal 12 6" xfId="19438"/>
    <cellStyle name="Normal 12 6 2" xfId="19439"/>
    <cellStyle name="Normal 12 7" xfId="19440"/>
    <cellStyle name="Normal 12 8" xfId="19441"/>
    <cellStyle name="Normal 12 9" xfId="19442"/>
    <cellStyle name="Normal 13" xfId="19443"/>
    <cellStyle name="Normal 13 10" xfId="19444"/>
    <cellStyle name="Normal 13 2" xfId="19445"/>
    <cellStyle name="Normal 13 2 2" xfId="19446"/>
    <cellStyle name="Normal 13 2 2 2" xfId="19447"/>
    <cellStyle name="Normal 13 2 2 2 2" xfId="19448"/>
    <cellStyle name="Normal 13 2 2 2 3" xfId="19449"/>
    <cellStyle name="Normal 13 2 2 3" xfId="19450"/>
    <cellStyle name="Normal 13 2 2 4" xfId="19451"/>
    <cellStyle name="Normal 13 2 2 5" xfId="19452"/>
    <cellStyle name="Normal 13 2 2 6" xfId="19453"/>
    <cellStyle name="Normal 13 2 3" xfId="19454"/>
    <cellStyle name="Normal 13 2 3 2" xfId="19455"/>
    <cellStyle name="Normal 13 2 3 2 2" xfId="19456"/>
    <cellStyle name="Normal 13 2 3 3" xfId="19457"/>
    <cellStyle name="Normal 13 2 3 4" xfId="19458"/>
    <cellStyle name="Normal 13 2 3 5" xfId="19459"/>
    <cellStyle name="Normal 13 2 4" xfId="19460"/>
    <cellStyle name="Normal 13 2 4 2" xfId="19461"/>
    <cellStyle name="Normal 13 2 4 3" xfId="19462"/>
    <cellStyle name="Normal 13 2 4 4" xfId="19463"/>
    <cellStyle name="Normal 13 2 5" xfId="19464"/>
    <cellStyle name="Normal 13 2 5 2" xfId="19465"/>
    <cellStyle name="Normal 13 2 6" xfId="19466"/>
    <cellStyle name="Normal 13 2 7" xfId="19467"/>
    <cellStyle name="Normal 13 2 8" xfId="19468"/>
    <cellStyle name="Normal 13 2 9" xfId="19469"/>
    <cellStyle name="Normal 13 3" xfId="19470"/>
    <cellStyle name="Normal 13 3 2" xfId="19471"/>
    <cellStyle name="Normal 13 3 2 2" xfId="19472"/>
    <cellStyle name="Normal 13 3 2 3" xfId="19473"/>
    <cellStyle name="Normal 13 3 3" xfId="19474"/>
    <cellStyle name="Normal 13 3 4" xfId="19475"/>
    <cellStyle name="Normal 13 3 5" xfId="19476"/>
    <cellStyle name="Normal 13 3 6" xfId="19477"/>
    <cellStyle name="Normal 13 4" xfId="19478"/>
    <cellStyle name="Normal 13 4 2" xfId="19479"/>
    <cellStyle name="Normal 13 4 2 2" xfId="19480"/>
    <cellStyle name="Normal 13 4 3" xfId="19481"/>
    <cellStyle name="Normal 13 4 4" xfId="19482"/>
    <cellStyle name="Normal 13 4 5" xfId="19483"/>
    <cellStyle name="Normal 13 5" xfId="19484"/>
    <cellStyle name="Normal 13 5 2" xfId="19485"/>
    <cellStyle name="Normal 13 5 2 2" xfId="19486"/>
    <cellStyle name="Normal 13 5 3" xfId="19487"/>
    <cellStyle name="Normal 13 5 4" xfId="19488"/>
    <cellStyle name="Normal 13 5 5" xfId="19489"/>
    <cellStyle name="Normal 13 6" xfId="19490"/>
    <cellStyle name="Normal 13 6 2" xfId="19491"/>
    <cellStyle name="Normal 13 7" xfId="19492"/>
    <cellStyle name="Normal 13 8" xfId="19493"/>
    <cellStyle name="Normal 13 9" xfId="19494"/>
    <cellStyle name="Normal 14" xfId="19495"/>
    <cellStyle name="Normal 14 10" xfId="19496"/>
    <cellStyle name="Normal 14 2" xfId="19497"/>
    <cellStyle name="Normal 14 2 2" xfId="19498"/>
    <cellStyle name="Normal 14 2 2 2" xfId="19499"/>
    <cellStyle name="Normal 14 2 2 2 2" xfId="19500"/>
    <cellStyle name="Normal 14 2 2 2 3" xfId="19501"/>
    <cellStyle name="Normal 14 2 2 3" xfId="19502"/>
    <cellStyle name="Normal 14 2 2 4" xfId="19503"/>
    <cellStyle name="Normal 14 2 2 5" xfId="19504"/>
    <cellStyle name="Normal 14 2 2 6" xfId="19505"/>
    <cellStyle name="Normal 14 2 3" xfId="19506"/>
    <cellStyle name="Normal 14 2 3 2" xfId="19507"/>
    <cellStyle name="Normal 14 2 3 2 2" xfId="19508"/>
    <cellStyle name="Normal 14 2 3 3" xfId="19509"/>
    <cellStyle name="Normal 14 2 3 4" xfId="19510"/>
    <cellStyle name="Normal 14 2 3 5" xfId="19511"/>
    <cellStyle name="Normal 14 2 4" xfId="19512"/>
    <cellStyle name="Normal 14 2 4 2" xfId="19513"/>
    <cellStyle name="Normal 14 2 4 3" xfId="19514"/>
    <cellStyle name="Normal 14 2 4 4" xfId="19515"/>
    <cellStyle name="Normal 14 2 5" xfId="19516"/>
    <cellStyle name="Normal 14 2 5 2" xfId="19517"/>
    <cellStyle name="Normal 14 2 6" xfId="19518"/>
    <cellStyle name="Normal 14 2 7" xfId="19519"/>
    <cellStyle name="Normal 14 2 8" xfId="19520"/>
    <cellStyle name="Normal 14 2 9" xfId="19521"/>
    <cellStyle name="Normal 14 3" xfId="19522"/>
    <cellStyle name="Normal 14 3 2" xfId="19523"/>
    <cellStyle name="Normal 14 3 2 2" xfId="19524"/>
    <cellStyle name="Normal 14 3 2 3" xfId="19525"/>
    <cellStyle name="Normal 14 3 3" xfId="19526"/>
    <cellStyle name="Normal 14 3 4" xfId="19527"/>
    <cellStyle name="Normal 14 3 5" xfId="19528"/>
    <cellStyle name="Normal 14 3 6" xfId="19529"/>
    <cellStyle name="Normal 14 4" xfId="19530"/>
    <cellStyle name="Normal 14 4 2" xfId="19531"/>
    <cellStyle name="Normal 14 4 2 2" xfId="19532"/>
    <cellStyle name="Normal 14 4 3" xfId="19533"/>
    <cellStyle name="Normal 14 4 4" xfId="19534"/>
    <cellStyle name="Normal 14 4 5" xfId="19535"/>
    <cellStyle name="Normal 14 5" xfId="19536"/>
    <cellStyle name="Normal 14 5 2" xfId="19537"/>
    <cellStyle name="Normal 14 5 3" xfId="19538"/>
    <cellStyle name="Normal 14 5 4" xfId="19539"/>
    <cellStyle name="Normal 14 6" xfId="19540"/>
    <cellStyle name="Normal 14 6 2" xfId="19541"/>
    <cellStyle name="Normal 14 7" xfId="19542"/>
    <cellStyle name="Normal 14 8" xfId="19543"/>
    <cellStyle name="Normal 14 9" xfId="19544"/>
    <cellStyle name="Normal 15" xfId="19545"/>
    <cellStyle name="Normal 15 2" xfId="19546"/>
    <cellStyle name="Normal 15 2 2" xfId="19547"/>
    <cellStyle name="Normal 15 2 2 2" xfId="19548"/>
    <cellStyle name="Normal 15 2 2 3" xfId="19549"/>
    <cellStyle name="Normal 15 2 3" xfId="19550"/>
    <cellStyle name="Normal 15 2 4" xfId="19551"/>
    <cellStyle name="Normal 15 2 5" xfId="19552"/>
    <cellStyle name="Normal 15 2 6" xfId="19553"/>
    <cellStyle name="Normal 15 3" xfId="19554"/>
    <cellStyle name="Normal 15 3 2" xfId="19555"/>
    <cellStyle name="Normal 15 3 2 2" xfId="19556"/>
    <cellStyle name="Normal 15 3 3" xfId="19557"/>
    <cellStyle name="Normal 15 3 4" xfId="19558"/>
    <cellStyle name="Normal 15 3 5" xfId="19559"/>
    <cellStyle name="Normal 15 4" xfId="19560"/>
    <cellStyle name="Normal 15 4 2" xfId="19561"/>
    <cellStyle name="Normal 15 4 3" xfId="19562"/>
    <cellStyle name="Normal 15 4 4" xfId="19563"/>
    <cellStyle name="Normal 15 5" xfId="19564"/>
    <cellStyle name="Normal 15 5 2" xfId="19565"/>
    <cellStyle name="Normal 15 6" xfId="19566"/>
    <cellStyle name="Normal 15 7" xfId="19567"/>
    <cellStyle name="Normal 15 8" xfId="19568"/>
    <cellStyle name="Normal 15 9" xfId="19569"/>
    <cellStyle name="Normal 16" xfId="19570"/>
    <cellStyle name="Normal 16 2" xfId="19571"/>
    <cellStyle name="Normal 16 2 2" xfId="19572"/>
    <cellStyle name="Normal 16 2 2 2" xfId="19573"/>
    <cellStyle name="Normal 16 2 3" xfId="19574"/>
    <cellStyle name="Normal 16 2 4" xfId="19575"/>
    <cellStyle name="Normal 16 2 5" xfId="19576"/>
    <cellStyle name="Normal 16 2 6" xfId="19577"/>
    <cellStyle name="Normal 16 3" xfId="19578"/>
    <cellStyle name="Normal 16 3 2" xfId="19579"/>
    <cellStyle name="Normal 16 3 3" xfId="19580"/>
    <cellStyle name="Normal 16 3 4" xfId="19581"/>
    <cellStyle name="Normal 16 4" xfId="19582"/>
    <cellStyle name="Normal 16 4 2" xfId="19583"/>
    <cellStyle name="Normal 16 5" xfId="19584"/>
    <cellStyle name="Normal 16 6" xfId="19585"/>
    <cellStyle name="Normal 16 7" xfId="19586"/>
    <cellStyle name="Normal 16 8" xfId="19587"/>
    <cellStyle name="Normal 17" xfId="19588"/>
    <cellStyle name="Normal 17 2" xfId="19589"/>
    <cellStyle name="Normal 17 2 2" xfId="19590"/>
    <cellStyle name="Normal 17 2 2 2" xfId="19591"/>
    <cellStyle name="Normal 17 2 3" xfId="19592"/>
    <cellStyle name="Normal 17 2 4" xfId="19593"/>
    <cellStyle name="Normal 17 2 5" xfId="19594"/>
    <cellStyle name="Normal 17 2 6" xfId="19595"/>
    <cellStyle name="Normal 17 3" xfId="19596"/>
    <cellStyle name="Normal 17 3 2" xfId="19597"/>
    <cellStyle name="Normal 17 3 3" xfId="19598"/>
    <cellStyle name="Normal 17 3 4" xfId="19599"/>
    <cellStyle name="Normal 17 4" xfId="19600"/>
    <cellStyle name="Normal 17 4 2" xfId="19601"/>
    <cellStyle name="Normal 17 5" xfId="19602"/>
    <cellStyle name="Normal 17 6" xfId="19603"/>
    <cellStyle name="Normal 17 7" xfId="19604"/>
    <cellStyle name="Normal 17 8" xfId="19605"/>
    <cellStyle name="Normal 18" xfId="19606"/>
    <cellStyle name="Normal 18 2" xfId="19607"/>
    <cellStyle name="Normal 18 2 2" xfId="19608"/>
    <cellStyle name="Normal 18 2 3" xfId="19609"/>
    <cellStyle name="Normal 18 2 4" xfId="19610"/>
    <cellStyle name="Normal 18 2 5" xfId="19611"/>
    <cellStyle name="Normal 18 3" xfId="19612"/>
    <cellStyle name="Normal 18 3 2" xfId="19613"/>
    <cellStyle name="Normal 18 4" xfId="19614"/>
    <cellStyle name="Normal 18 5" xfId="19615"/>
    <cellStyle name="Normal 18 6" xfId="19616"/>
    <cellStyle name="Normal 18 7" xfId="19617"/>
    <cellStyle name="Normal 19" xfId="19618"/>
    <cellStyle name="Normal 19 2" xfId="19619"/>
    <cellStyle name="Normal 19 2 2" xfId="19620"/>
    <cellStyle name="Normal 19 2 3" xfId="19621"/>
    <cellStyle name="Normal 19 2 4" xfId="19622"/>
    <cellStyle name="Normal 19 2 5" xfId="19623"/>
    <cellStyle name="Normal 19 3" xfId="19624"/>
    <cellStyle name="Normal 19 3 2" xfId="19625"/>
    <cellStyle name="Normal 19 4" xfId="19626"/>
    <cellStyle name="Normal 19 5" xfId="19627"/>
    <cellStyle name="Normal 19 6" xfId="19628"/>
    <cellStyle name="Normal 19 7" xfId="19629"/>
    <cellStyle name="Normal 2" xfId="19630"/>
    <cellStyle name="Normal 2 10" xfId="19631"/>
    <cellStyle name="Normal 2 10 2" xfId="19632"/>
    <cellStyle name="Normal 2 10 2 2" xfId="19633"/>
    <cellStyle name="Normal 2 10 3" xfId="19634"/>
    <cellStyle name="Normal 2 10 3 2" xfId="19635"/>
    <cellStyle name="Normal 2 10 4" xfId="19636"/>
    <cellStyle name="Normal 2 10 5" xfId="19637"/>
    <cellStyle name="Normal 2 10 6" xfId="19638"/>
    <cellStyle name="Normal 2 10 7" xfId="19639"/>
    <cellStyle name="Normal 2 10 8" xfId="19640"/>
    <cellStyle name="Normal 2 11" xfId="19641"/>
    <cellStyle name="Normal 2 11 10" xfId="19642"/>
    <cellStyle name="Normal 2 11 10 10" xfId="19643"/>
    <cellStyle name="Normal 2 11 10 2" xfId="19644"/>
    <cellStyle name="Normal 2 11 10 2 2" xfId="19645"/>
    <cellStyle name="Normal 2 11 10 2 2 2" xfId="19646"/>
    <cellStyle name="Normal 2 11 10 2 2 3" xfId="19647"/>
    <cellStyle name="Normal 2 11 10 2 3" xfId="19648"/>
    <cellStyle name="Normal 2 11 10 2 4" xfId="19649"/>
    <cellStyle name="Normal 2 11 10 2 5" xfId="19650"/>
    <cellStyle name="Normal 2 11 10 2 6" xfId="19651"/>
    <cellStyle name="Normal 2 11 10 3" xfId="19652"/>
    <cellStyle name="Normal 2 11 10 3 2" xfId="19653"/>
    <cellStyle name="Normal 2 11 10 3 2 2" xfId="19654"/>
    <cellStyle name="Normal 2 11 10 3 2 3" xfId="19655"/>
    <cellStyle name="Normal 2 11 10 3 3" xfId="19656"/>
    <cellStyle name="Normal 2 11 10 3 4" xfId="19657"/>
    <cellStyle name="Normal 2 11 10 3 5" xfId="19658"/>
    <cellStyle name="Normal 2 11 10 3 6" xfId="19659"/>
    <cellStyle name="Normal 2 11 10 4" xfId="19660"/>
    <cellStyle name="Normal 2 11 10 4 2" xfId="19661"/>
    <cellStyle name="Normal 2 11 10 4 2 2" xfId="19662"/>
    <cellStyle name="Normal 2 11 10 4 3" xfId="19663"/>
    <cellStyle name="Normal 2 11 10 4 4" xfId="19664"/>
    <cellStyle name="Normal 2 11 10 4 5" xfId="19665"/>
    <cellStyle name="Normal 2 11 10 5" xfId="19666"/>
    <cellStyle name="Normal 2 11 10 5 2" xfId="19667"/>
    <cellStyle name="Normal 2 11 10 5 3" xfId="19668"/>
    <cellStyle name="Normal 2 11 10 5 4" xfId="19669"/>
    <cellStyle name="Normal 2 11 10 6" xfId="19670"/>
    <cellStyle name="Normal 2 11 10 6 2" xfId="19671"/>
    <cellStyle name="Normal 2 11 10 7" xfId="19672"/>
    <cellStyle name="Normal 2 11 10 8" xfId="19673"/>
    <cellStyle name="Normal 2 11 10 9" xfId="19674"/>
    <cellStyle name="Normal 2 11 11" xfId="19675"/>
    <cellStyle name="Normal 2 11 11 10" xfId="19676"/>
    <cellStyle name="Normal 2 11 11 2" xfId="19677"/>
    <cellStyle name="Normal 2 11 11 2 2" xfId="19678"/>
    <cellStyle name="Normal 2 11 11 2 2 2" xfId="19679"/>
    <cellStyle name="Normal 2 11 11 2 2 3" xfId="19680"/>
    <cellStyle name="Normal 2 11 11 2 3" xfId="19681"/>
    <cellStyle name="Normal 2 11 11 2 4" xfId="19682"/>
    <cellStyle name="Normal 2 11 11 2 5" xfId="19683"/>
    <cellStyle name="Normal 2 11 11 2 6" xfId="19684"/>
    <cellStyle name="Normal 2 11 11 3" xfId="19685"/>
    <cellStyle name="Normal 2 11 11 3 2" xfId="19686"/>
    <cellStyle name="Normal 2 11 11 3 2 2" xfId="19687"/>
    <cellStyle name="Normal 2 11 11 3 2 3" xfId="19688"/>
    <cellStyle name="Normal 2 11 11 3 3" xfId="19689"/>
    <cellStyle name="Normal 2 11 11 3 4" xfId="19690"/>
    <cellStyle name="Normal 2 11 11 3 5" xfId="19691"/>
    <cellStyle name="Normal 2 11 11 3 6" xfId="19692"/>
    <cellStyle name="Normal 2 11 11 4" xfId="19693"/>
    <cellStyle name="Normal 2 11 11 4 2" xfId="19694"/>
    <cellStyle name="Normal 2 11 11 4 2 2" xfId="19695"/>
    <cellStyle name="Normal 2 11 11 4 3" xfId="19696"/>
    <cellStyle name="Normal 2 11 11 4 4" xfId="19697"/>
    <cellStyle name="Normal 2 11 11 4 5" xfId="19698"/>
    <cellStyle name="Normal 2 11 11 5" xfId="19699"/>
    <cellStyle name="Normal 2 11 11 5 2" xfId="19700"/>
    <cellStyle name="Normal 2 11 11 5 3" xfId="19701"/>
    <cellStyle name="Normal 2 11 11 5 4" xfId="19702"/>
    <cellStyle name="Normal 2 11 11 6" xfId="19703"/>
    <cellStyle name="Normal 2 11 11 6 2" xfId="19704"/>
    <cellStyle name="Normal 2 11 11 7" xfId="19705"/>
    <cellStyle name="Normal 2 11 11 8" xfId="19706"/>
    <cellStyle name="Normal 2 11 11 9" xfId="19707"/>
    <cellStyle name="Normal 2 11 12" xfId="19708"/>
    <cellStyle name="Normal 2 11 12 10" xfId="19709"/>
    <cellStyle name="Normal 2 11 12 2" xfId="19710"/>
    <cellStyle name="Normal 2 11 12 2 2" xfId="19711"/>
    <cellStyle name="Normal 2 11 12 2 2 2" xfId="19712"/>
    <cellStyle name="Normal 2 11 12 2 2 3" xfId="19713"/>
    <cellStyle name="Normal 2 11 12 2 3" xfId="19714"/>
    <cellStyle name="Normal 2 11 12 2 4" xfId="19715"/>
    <cellStyle name="Normal 2 11 12 2 5" xfId="19716"/>
    <cellStyle name="Normal 2 11 12 2 6" xfId="19717"/>
    <cellStyle name="Normal 2 11 12 3" xfId="19718"/>
    <cellStyle name="Normal 2 11 12 3 2" xfId="19719"/>
    <cellStyle name="Normal 2 11 12 3 2 2" xfId="19720"/>
    <cellStyle name="Normal 2 11 12 3 2 3" xfId="19721"/>
    <cellStyle name="Normal 2 11 12 3 3" xfId="19722"/>
    <cellStyle name="Normal 2 11 12 3 4" xfId="19723"/>
    <cellStyle name="Normal 2 11 12 3 5" xfId="19724"/>
    <cellStyle name="Normal 2 11 12 3 6" xfId="19725"/>
    <cellStyle name="Normal 2 11 12 4" xfId="19726"/>
    <cellStyle name="Normal 2 11 12 4 2" xfId="19727"/>
    <cellStyle name="Normal 2 11 12 4 2 2" xfId="19728"/>
    <cellStyle name="Normal 2 11 12 4 3" xfId="19729"/>
    <cellStyle name="Normal 2 11 12 4 4" xfId="19730"/>
    <cellStyle name="Normal 2 11 12 4 5" xfId="19731"/>
    <cellStyle name="Normal 2 11 12 5" xfId="19732"/>
    <cellStyle name="Normal 2 11 12 5 2" xfId="19733"/>
    <cellStyle name="Normal 2 11 12 5 3" xfId="19734"/>
    <cellStyle name="Normal 2 11 12 5 4" xfId="19735"/>
    <cellStyle name="Normal 2 11 12 6" xfId="19736"/>
    <cellStyle name="Normal 2 11 12 6 2" xfId="19737"/>
    <cellStyle name="Normal 2 11 12 7" xfId="19738"/>
    <cellStyle name="Normal 2 11 12 8" xfId="19739"/>
    <cellStyle name="Normal 2 11 12 9" xfId="19740"/>
    <cellStyle name="Normal 2 11 13" xfId="19741"/>
    <cellStyle name="Normal 2 11 13 2" xfId="19742"/>
    <cellStyle name="Normal 2 11 13 2 2" xfId="19743"/>
    <cellStyle name="Normal 2 11 13 2 2 2" xfId="19744"/>
    <cellStyle name="Normal 2 11 13 2 2 3" xfId="19745"/>
    <cellStyle name="Normal 2 11 13 2 3" xfId="19746"/>
    <cellStyle name="Normal 2 11 13 2 4" xfId="19747"/>
    <cellStyle name="Normal 2 11 13 2 5" xfId="19748"/>
    <cellStyle name="Normal 2 11 13 2 6" xfId="19749"/>
    <cellStyle name="Normal 2 11 13 3" xfId="19750"/>
    <cellStyle name="Normal 2 11 13 3 2" xfId="19751"/>
    <cellStyle name="Normal 2 11 13 3 2 2" xfId="19752"/>
    <cellStyle name="Normal 2 11 13 3 3" xfId="19753"/>
    <cellStyle name="Normal 2 11 13 3 4" xfId="19754"/>
    <cellStyle name="Normal 2 11 13 3 5" xfId="19755"/>
    <cellStyle name="Normal 2 11 13 4" xfId="19756"/>
    <cellStyle name="Normal 2 11 13 4 2" xfId="19757"/>
    <cellStyle name="Normal 2 11 13 4 3" xfId="19758"/>
    <cellStyle name="Normal 2 11 13 4 4" xfId="19759"/>
    <cellStyle name="Normal 2 11 13 5" xfId="19760"/>
    <cellStyle name="Normal 2 11 13 5 2" xfId="19761"/>
    <cellStyle name="Normal 2 11 13 6" xfId="19762"/>
    <cellStyle name="Normal 2 11 13 7" xfId="19763"/>
    <cellStyle name="Normal 2 11 13 8" xfId="19764"/>
    <cellStyle name="Normal 2 11 13 9" xfId="19765"/>
    <cellStyle name="Normal 2 11 14" xfId="19766"/>
    <cellStyle name="Normal 2 11 14 2" xfId="19767"/>
    <cellStyle name="Normal 2 11 14 2 2" xfId="19768"/>
    <cellStyle name="Normal 2 11 14 2 2 2" xfId="19769"/>
    <cellStyle name="Normal 2 11 14 2 2 3" xfId="19770"/>
    <cellStyle name="Normal 2 11 14 2 3" xfId="19771"/>
    <cellStyle name="Normal 2 11 14 2 4" xfId="19772"/>
    <cellStyle name="Normal 2 11 14 2 5" xfId="19773"/>
    <cellStyle name="Normal 2 11 14 2 6" xfId="19774"/>
    <cellStyle name="Normal 2 11 14 3" xfId="19775"/>
    <cellStyle name="Normal 2 11 14 3 2" xfId="19776"/>
    <cellStyle name="Normal 2 11 14 3 2 2" xfId="19777"/>
    <cellStyle name="Normal 2 11 14 3 3" xfId="19778"/>
    <cellStyle name="Normal 2 11 14 3 4" xfId="19779"/>
    <cellStyle name="Normal 2 11 14 3 5" xfId="19780"/>
    <cellStyle name="Normal 2 11 14 4" xfId="19781"/>
    <cellStyle name="Normal 2 11 14 4 2" xfId="19782"/>
    <cellStyle name="Normal 2 11 14 4 3" xfId="19783"/>
    <cellStyle name="Normal 2 11 14 4 4" xfId="19784"/>
    <cellStyle name="Normal 2 11 14 5" xfId="19785"/>
    <cellStyle name="Normal 2 11 14 5 2" xfId="19786"/>
    <cellStyle name="Normal 2 11 14 6" xfId="19787"/>
    <cellStyle name="Normal 2 11 14 7" xfId="19788"/>
    <cellStyle name="Normal 2 11 14 8" xfId="19789"/>
    <cellStyle name="Normal 2 11 14 9" xfId="19790"/>
    <cellStyle name="Normal 2 11 15" xfId="19791"/>
    <cellStyle name="Normal 2 11 15 2" xfId="19792"/>
    <cellStyle name="Normal 2 11 15 2 2" xfId="19793"/>
    <cellStyle name="Normal 2 11 15 2 3" xfId="19794"/>
    <cellStyle name="Normal 2 11 15 3" xfId="19795"/>
    <cellStyle name="Normal 2 11 15 4" xfId="19796"/>
    <cellStyle name="Normal 2 11 15 5" xfId="19797"/>
    <cellStyle name="Normal 2 11 15 6" xfId="19798"/>
    <cellStyle name="Normal 2 11 16" xfId="19799"/>
    <cellStyle name="Normal 2 11 16 2" xfId="19800"/>
    <cellStyle name="Normal 2 11 16 2 2" xfId="19801"/>
    <cellStyle name="Normal 2 11 16 3" xfId="19802"/>
    <cellStyle name="Normal 2 11 16 4" xfId="19803"/>
    <cellStyle name="Normal 2 11 16 5" xfId="19804"/>
    <cellStyle name="Normal 2 11 17" xfId="19805"/>
    <cellStyle name="Normal 2 11 17 2" xfId="19806"/>
    <cellStyle name="Normal 2 11 17 2 2" xfId="19807"/>
    <cellStyle name="Normal 2 11 17 3" xfId="19808"/>
    <cellStyle name="Normal 2 11 17 4" xfId="19809"/>
    <cellStyle name="Normal 2 11 17 5" xfId="19810"/>
    <cellStyle name="Normal 2 11 18" xfId="19811"/>
    <cellStyle name="Normal 2 11 18 2" xfId="19812"/>
    <cellStyle name="Normal 2 11 19" xfId="19813"/>
    <cellStyle name="Normal 2 11 2" xfId="19814"/>
    <cellStyle name="Normal 2 11 2 10" xfId="19815"/>
    <cellStyle name="Normal 2 11 2 11" xfId="19816"/>
    <cellStyle name="Normal 2 11 2 2" xfId="19817"/>
    <cellStyle name="Normal 2 11 2 2 2" xfId="19818"/>
    <cellStyle name="Normal 2 11 2 2 2 2" xfId="19819"/>
    <cellStyle name="Normal 2 11 2 2 2 2 2" xfId="19820"/>
    <cellStyle name="Normal 2 11 2 2 2 2 3" xfId="19821"/>
    <cellStyle name="Normal 2 11 2 2 2 3" xfId="19822"/>
    <cellStyle name="Normal 2 11 2 2 2 4" xfId="19823"/>
    <cellStyle name="Normal 2 11 2 2 2 5" xfId="19824"/>
    <cellStyle name="Normal 2 11 2 2 2 6" xfId="19825"/>
    <cellStyle name="Normal 2 11 2 2 3" xfId="19826"/>
    <cellStyle name="Normal 2 11 2 2 3 2" xfId="19827"/>
    <cellStyle name="Normal 2 11 2 2 3 2 2" xfId="19828"/>
    <cellStyle name="Normal 2 11 2 2 3 3" xfId="19829"/>
    <cellStyle name="Normal 2 11 2 2 3 4" xfId="19830"/>
    <cellStyle name="Normal 2 11 2 2 3 5" xfId="19831"/>
    <cellStyle name="Normal 2 11 2 2 4" xfId="19832"/>
    <cellStyle name="Normal 2 11 2 2 4 2" xfId="19833"/>
    <cellStyle name="Normal 2 11 2 2 4 3" xfId="19834"/>
    <cellStyle name="Normal 2 11 2 2 4 4" xfId="19835"/>
    <cellStyle name="Normal 2 11 2 2 5" xfId="19836"/>
    <cellStyle name="Normal 2 11 2 2 5 2" xfId="19837"/>
    <cellStyle name="Normal 2 11 2 2 6" xfId="19838"/>
    <cellStyle name="Normal 2 11 2 2 7" xfId="19839"/>
    <cellStyle name="Normal 2 11 2 2 8" xfId="19840"/>
    <cellStyle name="Normal 2 11 2 2 9" xfId="19841"/>
    <cellStyle name="Normal 2 11 2 3" xfId="19842"/>
    <cellStyle name="Normal 2 11 2 3 2" xfId="19843"/>
    <cellStyle name="Normal 2 11 2 3 2 2" xfId="19844"/>
    <cellStyle name="Normal 2 11 2 3 2 2 2" xfId="19845"/>
    <cellStyle name="Normal 2 11 2 3 2 2 3" xfId="19846"/>
    <cellStyle name="Normal 2 11 2 3 2 3" xfId="19847"/>
    <cellStyle name="Normal 2 11 2 3 2 4" xfId="19848"/>
    <cellStyle name="Normal 2 11 2 3 2 5" xfId="19849"/>
    <cellStyle name="Normal 2 11 2 3 2 6" xfId="19850"/>
    <cellStyle name="Normal 2 11 2 3 3" xfId="19851"/>
    <cellStyle name="Normal 2 11 2 3 3 2" xfId="19852"/>
    <cellStyle name="Normal 2 11 2 3 3 2 2" xfId="19853"/>
    <cellStyle name="Normal 2 11 2 3 3 3" xfId="19854"/>
    <cellStyle name="Normal 2 11 2 3 3 4" xfId="19855"/>
    <cellStyle name="Normal 2 11 2 3 3 5" xfId="19856"/>
    <cellStyle name="Normal 2 11 2 3 4" xfId="19857"/>
    <cellStyle name="Normal 2 11 2 3 4 2" xfId="19858"/>
    <cellStyle name="Normal 2 11 2 3 4 3" xfId="19859"/>
    <cellStyle name="Normal 2 11 2 3 4 4" xfId="19860"/>
    <cellStyle name="Normal 2 11 2 3 5" xfId="19861"/>
    <cellStyle name="Normal 2 11 2 3 5 2" xfId="19862"/>
    <cellStyle name="Normal 2 11 2 3 6" xfId="19863"/>
    <cellStyle name="Normal 2 11 2 3 7" xfId="19864"/>
    <cellStyle name="Normal 2 11 2 3 8" xfId="19865"/>
    <cellStyle name="Normal 2 11 2 3 9" xfId="19866"/>
    <cellStyle name="Normal 2 11 2 4" xfId="19867"/>
    <cellStyle name="Normal 2 11 2 4 2" xfId="19868"/>
    <cellStyle name="Normal 2 11 2 4 2 2" xfId="19869"/>
    <cellStyle name="Normal 2 11 2 4 2 3" xfId="19870"/>
    <cellStyle name="Normal 2 11 2 4 3" xfId="19871"/>
    <cellStyle name="Normal 2 11 2 4 4" xfId="19872"/>
    <cellStyle name="Normal 2 11 2 4 5" xfId="19873"/>
    <cellStyle name="Normal 2 11 2 4 6" xfId="19874"/>
    <cellStyle name="Normal 2 11 2 5" xfId="19875"/>
    <cellStyle name="Normal 2 11 2 5 2" xfId="19876"/>
    <cellStyle name="Normal 2 11 2 5 2 2" xfId="19877"/>
    <cellStyle name="Normal 2 11 2 5 3" xfId="19878"/>
    <cellStyle name="Normal 2 11 2 5 4" xfId="19879"/>
    <cellStyle name="Normal 2 11 2 5 5" xfId="19880"/>
    <cellStyle name="Normal 2 11 2 6" xfId="19881"/>
    <cellStyle name="Normal 2 11 2 6 2" xfId="19882"/>
    <cellStyle name="Normal 2 11 2 6 3" xfId="19883"/>
    <cellStyle name="Normal 2 11 2 6 4" xfId="19884"/>
    <cellStyle name="Normal 2 11 2 7" xfId="19885"/>
    <cellStyle name="Normal 2 11 2 7 2" xfId="19886"/>
    <cellStyle name="Normal 2 11 2 8" xfId="19887"/>
    <cellStyle name="Normal 2 11 2 9" xfId="19888"/>
    <cellStyle name="Normal 2 11 20" xfId="19889"/>
    <cellStyle name="Normal 2 11 21" xfId="19890"/>
    <cellStyle name="Normal 2 11 22" xfId="19891"/>
    <cellStyle name="Normal 2 11 3" xfId="19892"/>
    <cellStyle name="Normal 2 11 3 10" xfId="19893"/>
    <cellStyle name="Normal 2 11 3 11" xfId="19894"/>
    <cellStyle name="Normal 2 11 3 2" xfId="19895"/>
    <cellStyle name="Normal 2 11 3 2 2" xfId="19896"/>
    <cellStyle name="Normal 2 11 3 2 2 2" xfId="19897"/>
    <cellStyle name="Normal 2 11 3 2 2 2 2" xfId="19898"/>
    <cellStyle name="Normal 2 11 3 2 2 2 3" xfId="19899"/>
    <cellStyle name="Normal 2 11 3 2 2 3" xfId="19900"/>
    <cellStyle name="Normal 2 11 3 2 2 4" xfId="19901"/>
    <cellStyle name="Normal 2 11 3 2 2 5" xfId="19902"/>
    <cellStyle name="Normal 2 11 3 2 2 6" xfId="19903"/>
    <cellStyle name="Normal 2 11 3 2 3" xfId="19904"/>
    <cellStyle name="Normal 2 11 3 2 3 2" xfId="19905"/>
    <cellStyle name="Normal 2 11 3 2 3 2 2" xfId="19906"/>
    <cellStyle name="Normal 2 11 3 2 3 3" xfId="19907"/>
    <cellStyle name="Normal 2 11 3 2 3 4" xfId="19908"/>
    <cellStyle name="Normal 2 11 3 2 3 5" xfId="19909"/>
    <cellStyle name="Normal 2 11 3 2 4" xfId="19910"/>
    <cellStyle name="Normal 2 11 3 2 4 2" xfId="19911"/>
    <cellStyle name="Normal 2 11 3 2 4 3" xfId="19912"/>
    <cellStyle name="Normal 2 11 3 2 4 4" xfId="19913"/>
    <cellStyle name="Normal 2 11 3 2 5" xfId="19914"/>
    <cellStyle name="Normal 2 11 3 2 5 2" xfId="19915"/>
    <cellStyle name="Normal 2 11 3 2 6" xfId="19916"/>
    <cellStyle name="Normal 2 11 3 2 7" xfId="19917"/>
    <cellStyle name="Normal 2 11 3 2 8" xfId="19918"/>
    <cellStyle name="Normal 2 11 3 2 9" xfId="19919"/>
    <cellStyle name="Normal 2 11 3 3" xfId="19920"/>
    <cellStyle name="Normal 2 11 3 3 2" xfId="19921"/>
    <cellStyle name="Normal 2 11 3 3 2 2" xfId="19922"/>
    <cellStyle name="Normal 2 11 3 3 2 2 2" xfId="19923"/>
    <cellStyle name="Normal 2 11 3 3 2 2 3" xfId="19924"/>
    <cellStyle name="Normal 2 11 3 3 2 3" xfId="19925"/>
    <cellStyle name="Normal 2 11 3 3 2 4" xfId="19926"/>
    <cellStyle name="Normal 2 11 3 3 2 5" xfId="19927"/>
    <cellStyle name="Normal 2 11 3 3 2 6" xfId="19928"/>
    <cellStyle name="Normal 2 11 3 3 3" xfId="19929"/>
    <cellStyle name="Normal 2 11 3 3 3 2" xfId="19930"/>
    <cellStyle name="Normal 2 11 3 3 3 2 2" xfId="19931"/>
    <cellStyle name="Normal 2 11 3 3 3 3" xfId="19932"/>
    <cellStyle name="Normal 2 11 3 3 3 4" xfId="19933"/>
    <cellStyle name="Normal 2 11 3 3 3 5" xfId="19934"/>
    <cellStyle name="Normal 2 11 3 3 4" xfId="19935"/>
    <cellStyle name="Normal 2 11 3 3 4 2" xfId="19936"/>
    <cellStyle name="Normal 2 11 3 3 4 3" xfId="19937"/>
    <cellStyle name="Normal 2 11 3 3 4 4" xfId="19938"/>
    <cellStyle name="Normal 2 11 3 3 5" xfId="19939"/>
    <cellStyle name="Normal 2 11 3 3 5 2" xfId="19940"/>
    <cellStyle name="Normal 2 11 3 3 6" xfId="19941"/>
    <cellStyle name="Normal 2 11 3 3 7" xfId="19942"/>
    <cellStyle name="Normal 2 11 3 3 8" xfId="19943"/>
    <cellStyle name="Normal 2 11 3 3 9" xfId="19944"/>
    <cellStyle name="Normal 2 11 3 4" xfId="19945"/>
    <cellStyle name="Normal 2 11 3 4 2" xfId="19946"/>
    <cellStyle name="Normal 2 11 3 4 2 2" xfId="19947"/>
    <cellStyle name="Normal 2 11 3 4 2 3" xfId="19948"/>
    <cellStyle name="Normal 2 11 3 4 3" xfId="19949"/>
    <cellStyle name="Normal 2 11 3 4 4" xfId="19950"/>
    <cellStyle name="Normal 2 11 3 4 5" xfId="19951"/>
    <cellStyle name="Normal 2 11 3 4 6" xfId="19952"/>
    <cellStyle name="Normal 2 11 3 5" xfId="19953"/>
    <cellStyle name="Normal 2 11 3 5 2" xfId="19954"/>
    <cellStyle name="Normal 2 11 3 5 2 2" xfId="19955"/>
    <cellStyle name="Normal 2 11 3 5 3" xfId="19956"/>
    <cellStyle name="Normal 2 11 3 5 4" xfId="19957"/>
    <cellStyle name="Normal 2 11 3 5 5" xfId="19958"/>
    <cellStyle name="Normal 2 11 3 6" xfId="19959"/>
    <cellStyle name="Normal 2 11 3 6 2" xfId="19960"/>
    <cellStyle name="Normal 2 11 3 6 3" xfId="19961"/>
    <cellStyle name="Normal 2 11 3 6 4" xfId="19962"/>
    <cellStyle name="Normal 2 11 3 7" xfId="19963"/>
    <cellStyle name="Normal 2 11 3 7 2" xfId="19964"/>
    <cellStyle name="Normal 2 11 3 8" xfId="19965"/>
    <cellStyle name="Normal 2 11 3 9" xfId="19966"/>
    <cellStyle name="Normal 2 11 4" xfId="19967"/>
    <cellStyle name="Normal 2 11 4 10" xfId="19968"/>
    <cellStyle name="Normal 2 11 4 11" xfId="19969"/>
    <cellStyle name="Normal 2 11 4 2" xfId="19970"/>
    <cellStyle name="Normal 2 11 4 2 2" xfId="19971"/>
    <cellStyle name="Normal 2 11 4 2 2 2" xfId="19972"/>
    <cellStyle name="Normal 2 11 4 2 2 2 2" xfId="19973"/>
    <cellStyle name="Normal 2 11 4 2 2 2 3" xfId="19974"/>
    <cellStyle name="Normal 2 11 4 2 2 3" xfId="19975"/>
    <cellStyle name="Normal 2 11 4 2 2 4" xfId="19976"/>
    <cellStyle name="Normal 2 11 4 2 2 5" xfId="19977"/>
    <cellStyle name="Normal 2 11 4 2 2 6" xfId="19978"/>
    <cellStyle name="Normal 2 11 4 2 3" xfId="19979"/>
    <cellStyle name="Normal 2 11 4 2 3 2" xfId="19980"/>
    <cellStyle name="Normal 2 11 4 2 3 2 2" xfId="19981"/>
    <cellStyle name="Normal 2 11 4 2 3 3" xfId="19982"/>
    <cellStyle name="Normal 2 11 4 2 3 4" xfId="19983"/>
    <cellStyle name="Normal 2 11 4 2 3 5" xfId="19984"/>
    <cellStyle name="Normal 2 11 4 2 4" xfId="19985"/>
    <cellStyle name="Normal 2 11 4 2 4 2" xfId="19986"/>
    <cellStyle name="Normal 2 11 4 2 4 3" xfId="19987"/>
    <cellStyle name="Normal 2 11 4 2 4 4" xfId="19988"/>
    <cellStyle name="Normal 2 11 4 2 5" xfId="19989"/>
    <cellStyle name="Normal 2 11 4 2 5 2" xfId="19990"/>
    <cellStyle name="Normal 2 11 4 2 6" xfId="19991"/>
    <cellStyle name="Normal 2 11 4 2 7" xfId="19992"/>
    <cellStyle name="Normal 2 11 4 2 8" xfId="19993"/>
    <cellStyle name="Normal 2 11 4 2 9" xfId="19994"/>
    <cellStyle name="Normal 2 11 4 3" xfId="19995"/>
    <cellStyle name="Normal 2 11 4 3 2" xfId="19996"/>
    <cellStyle name="Normal 2 11 4 3 2 2" xfId="19997"/>
    <cellStyle name="Normal 2 11 4 3 2 2 2" xfId="19998"/>
    <cellStyle name="Normal 2 11 4 3 2 2 3" xfId="19999"/>
    <cellStyle name="Normal 2 11 4 3 2 3" xfId="20000"/>
    <cellStyle name="Normal 2 11 4 3 2 4" xfId="20001"/>
    <cellStyle name="Normal 2 11 4 3 2 5" xfId="20002"/>
    <cellStyle name="Normal 2 11 4 3 2 6" xfId="20003"/>
    <cellStyle name="Normal 2 11 4 3 3" xfId="20004"/>
    <cellStyle name="Normal 2 11 4 3 3 2" xfId="20005"/>
    <cellStyle name="Normal 2 11 4 3 3 2 2" xfId="20006"/>
    <cellStyle name="Normal 2 11 4 3 3 3" xfId="20007"/>
    <cellStyle name="Normal 2 11 4 3 3 4" xfId="20008"/>
    <cellStyle name="Normal 2 11 4 3 3 5" xfId="20009"/>
    <cellStyle name="Normal 2 11 4 3 4" xfId="20010"/>
    <cellStyle name="Normal 2 11 4 3 4 2" xfId="20011"/>
    <cellStyle name="Normal 2 11 4 3 4 3" xfId="20012"/>
    <cellStyle name="Normal 2 11 4 3 4 4" xfId="20013"/>
    <cellStyle name="Normal 2 11 4 3 5" xfId="20014"/>
    <cellStyle name="Normal 2 11 4 3 5 2" xfId="20015"/>
    <cellStyle name="Normal 2 11 4 3 6" xfId="20016"/>
    <cellStyle name="Normal 2 11 4 3 7" xfId="20017"/>
    <cellStyle name="Normal 2 11 4 3 8" xfId="20018"/>
    <cellStyle name="Normal 2 11 4 3 9" xfId="20019"/>
    <cellStyle name="Normal 2 11 4 4" xfId="20020"/>
    <cellStyle name="Normal 2 11 4 4 2" xfId="20021"/>
    <cellStyle name="Normal 2 11 4 4 2 2" xfId="20022"/>
    <cellStyle name="Normal 2 11 4 4 2 3" xfId="20023"/>
    <cellStyle name="Normal 2 11 4 4 3" xfId="20024"/>
    <cellStyle name="Normal 2 11 4 4 4" xfId="20025"/>
    <cellStyle name="Normal 2 11 4 4 5" xfId="20026"/>
    <cellStyle name="Normal 2 11 4 4 6" xfId="20027"/>
    <cellStyle name="Normal 2 11 4 5" xfId="20028"/>
    <cellStyle name="Normal 2 11 4 5 2" xfId="20029"/>
    <cellStyle name="Normal 2 11 4 5 2 2" xfId="20030"/>
    <cellStyle name="Normal 2 11 4 5 3" xfId="20031"/>
    <cellStyle name="Normal 2 11 4 5 4" xfId="20032"/>
    <cellStyle name="Normal 2 11 4 5 5" xfId="20033"/>
    <cellStyle name="Normal 2 11 4 6" xfId="20034"/>
    <cellStyle name="Normal 2 11 4 6 2" xfId="20035"/>
    <cellStyle name="Normal 2 11 4 6 3" xfId="20036"/>
    <cellStyle name="Normal 2 11 4 6 4" xfId="20037"/>
    <cellStyle name="Normal 2 11 4 7" xfId="20038"/>
    <cellStyle name="Normal 2 11 4 7 2" xfId="20039"/>
    <cellStyle name="Normal 2 11 4 8" xfId="20040"/>
    <cellStyle name="Normal 2 11 4 9" xfId="20041"/>
    <cellStyle name="Normal 2 11 5" xfId="20042"/>
    <cellStyle name="Normal 2 11 5 10" xfId="20043"/>
    <cellStyle name="Normal 2 11 5 11" xfId="20044"/>
    <cellStyle name="Normal 2 11 5 2" xfId="20045"/>
    <cellStyle name="Normal 2 11 5 2 2" xfId="20046"/>
    <cellStyle name="Normal 2 11 5 2 2 2" xfId="20047"/>
    <cellStyle name="Normal 2 11 5 2 2 2 2" xfId="20048"/>
    <cellStyle name="Normal 2 11 5 2 2 2 3" xfId="20049"/>
    <cellStyle name="Normal 2 11 5 2 2 3" xfId="20050"/>
    <cellStyle name="Normal 2 11 5 2 2 4" xfId="20051"/>
    <cellStyle name="Normal 2 11 5 2 2 5" xfId="20052"/>
    <cellStyle name="Normal 2 11 5 2 2 6" xfId="20053"/>
    <cellStyle name="Normal 2 11 5 2 3" xfId="20054"/>
    <cellStyle name="Normal 2 11 5 2 3 2" xfId="20055"/>
    <cellStyle name="Normal 2 11 5 2 3 2 2" xfId="20056"/>
    <cellStyle name="Normal 2 11 5 2 3 3" xfId="20057"/>
    <cellStyle name="Normal 2 11 5 2 3 4" xfId="20058"/>
    <cellStyle name="Normal 2 11 5 2 3 5" xfId="20059"/>
    <cellStyle name="Normal 2 11 5 2 4" xfId="20060"/>
    <cellStyle name="Normal 2 11 5 2 4 2" xfId="20061"/>
    <cellStyle name="Normal 2 11 5 2 4 3" xfId="20062"/>
    <cellStyle name="Normal 2 11 5 2 4 4" xfId="20063"/>
    <cellStyle name="Normal 2 11 5 2 5" xfId="20064"/>
    <cellStyle name="Normal 2 11 5 2 5 2" xfId="20065"/>
    <cellStyle name="Normal 2 11 5 2 6" xfId="20066"/>
    <cellStyle name="Normal 2 11 5 2 7" xfId="20067"/>
    <cellStyle name="Normal 2 11 5 2 8" xfId="20068"/>
    <cellStyle name="Normal 2 11 5 2 9" xfId="20069"/>
    <cellStyle name="Normal 2 11 5 3" xfId="20070"/>
    <cellStyle name="Normal 2 11 5 3 2" xfId="20071"/>
    <cellStyle name="Normal 2 11 5 3 2 2" xfId="20072"/>
    <cellStyle name="Normal 2 11 5 3 2 2 2" xfId="20073"/>
    <cellStyle name="Normal 2 11 5 3 2 2 3" xfId="20074"/>
    <cellStyle name="Normal 2 11 5 3 2 3" xfId="20075"/>
    <cellStyle name="Normal 2 11 5 3 2 4" xfId="20076"/>
    <cellStyle name="Normal 2 11 5 3 2 5" xfId="20077"/>
    <cellStyle name="Normal 2 11 5 3 2 6" xfId="20078"/>
    <cellStyle name="Normal 2 11 5 3 3" xfId="20079"/>
    <cellStyle name="Normal 2 11 5 3 3 2" xfId="20080"/>
    <cellStyle name="Normal 2 11 5 3 3 2 2" xfId="20081"/>
    <cellStyle name="Normal 2 11 5 3 3 3" xfId="20082"/>
    <cellStyle name="Normal 2 11 5 3 3 4" xfId="20083"/>
    <cellStyle name="Normal 2 11 5 3 3 5" xfId="20084"/>
    <cellStyle name="Normal 2 11 5 3 4" xfId="20085"/>
    <cellStyle name="Normal 2 11 5 3 4 2" xfId="20086"/>
    <cellStyle name="Normal 2 11 5 3 4 3" xfId="20087"/>
    <cellStyle name="Normal 2 11 5 3 4 4" xfId="20088"/>
    <cellStyle name="Normal 2 11 5 3 5" xfId="20089"/>
    <cellStyle name="Normal 2 11 5 3 5 2" xfId="20090"/>
    <cellStyle name="Normal 2 11 5 3 6" xfId="20091"/>
    <cellStyle name="Normal 2 11 5 3 7" xfId="20092"/>
    <cellStyle name="Normal 2 11 5 3 8" xfId="20093"/>
    <cellStyle name="Normal 2 11 5 3 9" xfId="20094"/>
    <cellStyle name="Normal 2 11 5 4" xfId="20095"/>
    <cellStyle name="Normal 2 11 5 4 2" xfId="20096"/>
    <cellStyle name="Normal 2 11 5 4 2 2" xfId="20097"/>
    <cellStyle name="Normal 2 11 5 4 2 3" xfId="20098"/>
    <cellStyle name="Normal 2 11 5 4 3" xfId="20099"/>
    <cellStyle name="Normal 2 11 5 4 4" xfId="20100"/>
    <cellStyle name="Normal 2 11 5 4 5" xfId="20101"/>
    <cellStyle name="Normal 2 11 5 4 6" xfId="20102"/>
    <cellStyle name="Normal 2 11 5 5" xfId="20103"/>
    <cellStyle name="Normal 2 11 5 5 2" xfId="20104"/>
    <cellStyle name="Normal 2 11 5 5 2 2" xfId="20105"/>
    <cellStyle name="Normal 2 11 5 5 3" xfId="20106"/>
    <cellStyle name="Normal 2 11 5 5 4" xfId="20107"/>
    <cellStyle name="Normal 2 11 5 5 5" xfId="20108"/>
    <cellStyle name="Normal 2 11 5 6" xfId="20109"/>
    <cellStyle name="Normal 2 11 5 6 2" xfId="20110"/>
    <cellStyle name="Normal 2 11 5 6 3" xfId="20111"/>
    <cellStyle name="Normal 2 11 5 6 4" xfId="20112"/>
    <cellStyle name="Normal 2 11 5 7" xfId="20113"/>
    <cellStyle name="Normal 2 11 5 7 2" xfId="20114"/>
    <cellStyle name="Normal 2 11 5 8" xfId="20115"/>
    <cellStyle name="Normal 2 11 5 9" xfId="20116"/>
    <cellStyle name="Normal 2 11 6" xfId="20117"/>
    <cellStyle name="Normal 2 11 6 10" xfId="20118"/>
    <cellStyle name="Normal 2 11 6 11" xfId="20119"/>
    <cellStyle name="Normal 2 11 6 2" xfId="20120"/>
    <cellStyle name="Normal 2 11 6 2 2" xfId="20121"/>
    <cellStyle name="Normal 2 11 6 2 2 2" xfId="20122"/>
    <cellStyle name="Normal 2 11 6 2 2 2 2" xfId="20123"/>
    <cellStyle name="Normal 2 11 6 2 2 2 3" xfId="20124"/>
    <cellStyle name="Normal 2 11 6 2 2 3" xfId="20125"/>
    <cellStyle name="Normal 2 11 6 2 2 4" xfId="20126"/>
    <cellStyle name="Normal 2 11 6 2 2 5" xfId="20127"/>
    <cellStyle name="Normal 2 11 6 2 2 6" xfId="20128"/>
    <cellStyle name="Normal 2 11 6 2 3" xfId="20129"/>
    <cellStyle name="Normal 2 11 6 2 3 2" xfId="20130"/>
    <cellStyle name="Normal 2 11 6 2 3 2 2" xfId="20131"/>
    <cellStyle name="Normal 2 11 6 2 3 3" xfId="20132"/>
    <cellStyle name="Normal 2 11 6 2 3 4" xfId="20133"/>
    <cellStyle name="Normal 2 11 6 2 3 5" xfId="20134"/>
    <cellStyle name="Normal 2 11 6 2 4" xfId="20135"/>
    <cellStyle name="Normal 2 11 6 2 4 2" xfId="20136"/>
    <cellStyle name="Normal 2 11 6 2 4 3" xfId="20137"/>
    <cellStyle name="Normal 2 11 6 2 4 4" xfId="20138"/>
    <cellStyle name="Normal 2 11 6 2 5" xfId="20139"/>
    <cellStyle name="Normal 2 11 6 2 5 2" xfId="20140"/>
    <cellStyle name="Normal 2 11 6 2 6" xfId="20141"/>
    <cellStyle name="Normal 2 11 6 2 7" xfId="20142"/>
    <cellStyle name="Normal 2 11 6 2 8" xfId="20143"/>
    <cellStyle name="Normal 2 11 6 2 9" xfId="20144"/>
    <cellStyle name="Normal 2 11 6 3" xfId="20145"/>
    <cellStyle name="Normal 2 11 6 3 2" xfId="20146"/>
    <cellStyle name="Normal 2 11 6 3 2 2" xfId="20147"/>
    <cellStyle name="Normal 2 11 6 3 2 2 2" xfId="20148"/>
    <cellStyle name="Normal 2 11 6 3 2 2 3" xfId="20149"/>
    <cellStyle name="Normal 2 11 6 3 2 3" xfId="20150"/>
    <cellStyle name="Normal 2 11 6 3 2 4" xfId="20151"/>
    <cellStyle name="Normal 2 11 6 3 2 5" xfId="20152"/>
    <cellStyle name="Normal 2 11 6 3 2 6" xfId="20153"/>
    <cellStyle name="Normal 2 11 6 3 3" xfId="20154"/>
    <cellStyle name="Normal 2 11 6 3 3 2" xfId="20155"/>
    <cellStyle name="Normal 2 11 6 3 3 2 2" xfId="20156"/>
    <cellStyle name="Normal 2 11 6 3 3 3" xfId="20157"/>
    <cellStyle name="Normal 2 11 6 3 3 4" xfId="20158"/>
    <cellStyle name="Normal 2 11 6 3 3 5" xfId="20159"/>
    <cellStyle name="Normal 2 11 6 3 4" xfId="20160"/>
    <cellStyle name="Normal 2 11 6 3 4 2" xfId="20161"/>
    <cellStyle name="Normal 2 11 6 3 4 3" xfId="20162"/>
    <cellStyle name="Normal 2 11 6 3 4 4" xfId="20163"/>
    <cellStyle name="Normal 2 11 6 3 5" xfId="20164"/>
    <cellStyle name="Normal 2 11 6 3 5 2" xfId="20165"/>
    <cellStyle name="Normal 2 11 6 3 6" xfId="20166"/>
    <cellStyle name="Normal 2 11 6 3 7" xfId="20167"/>
    <cellStyle name="Normal 2 11 6 3 8" xfId="20168"/>
    <cellStyle name="Normal 2 11 6 3 9" xfId="20169"/>
    <cellStyle name="Normal 2 11 6 4" xfId="20170"/>
    <cellStyle name="Normal 2 11 6 4 2" xfId="20171"/>
    <cellStyle name="Normal 2 11 6 4 2 2" xfId="20172"/>
    <cellStyle name="Normal 2 11 6 4 2 3" xfId="20173"/>
    <cellStyle name="Normal 2 11 6 4 3" xfId="20174"/>
    <cellStyle name="Normal 2 11 6 4 4" xfId="20175"/>
    <cellStyle name="Normal 2 11 6 4 5" xfId="20176"/>
    <cellStyle name="Normal 2 11 6 4 6" xfId="20177"/>
    <cellStyle name="Normal 2 11 6 5" xfId="20178"/>
    <cellStyle name="Normal 2 11 6 5 2" xfId="20179"/>
    <cellStyle name="Normal 2 11 6 5 2 2" xfId="20180"/>
    <cellStyle name="Normal 2 11 6 5 3" xfId="20181"/>
    <cellStyle name="Normal 2 11 6 5 4" xfId="20182"/>
    <cellStyle name="Normal 2 11 6 5 5" xfId="20183"/>
    <cellStyle name="Normal 2 11 6 6" xfId="20184"/>
    <cellStyle name="Normal 2 11 6 6 2" xfId="20185"/>
    <cellStyle name="Normal 2 11 6 6 3" xfId="20186"/>
    <cellStyle name="Normal 2 11 6 6 4" xfId="20187"/>
    <cellStyle name="Normal 2 11 6 7" xfId="20188"/>
    <cellStyle name="Normal 2 11 6 7 2" xfId="20189"/>
    <cellStyle name="Normal 2 11 6 8" xfId="20190"/>
    <cellStyle name="Normal 2 11 6 9" xfId="20191"/>
    <cellStyle name="Normal 2 11 7" xfId="20192"/>
    <cellStyle name="Normal 2 11 7 10" xfId="20193"/>
    <cellStyle name="Normal 2 11 7 11" xfId="20194"/>
    <cellStyle name="Normal 2 11 7 2" xfId="20195"/>
    <cellStyle name="Normal 2 11 7 2 2" xfId="20196"/>
    <cellStyle name="Normal 2 11 7 2 2 2" xfId="20197"/>
    <cellStyle name="Normal 2 11 7 2 2 2 2" xfId="20198"/>
    <cellStyle name="Normal 2 11 7 2 2 2 3" xfId="20199"/>
    <cellStyle name="Normal 2 11 7 2 2 3" xfId="20200"/>
    <cellStyle name="Normal 2 11 7 2 2 4" xfId="20201"/>
    <cellStyle name="Normal 2 11 7 2 2 5" xfId="20202"/>
    <cellStyle name="Normal 2 11 7 2 2 6" xfId="20203"/>
    <cellStyle name="Normal 2 11 7 2 3" xfId="20204"/>
    <cellStyle name="Normal 2 11 7 2 3 2" xfId="20205"/>
    <cellStyle name="Normal 2 11 7 2 3 2 2" xfId="20206"/>
    <cellStyle name="Normal 2 11 7 2 3 3" xfId="20207"/>
    <cellStyle name="Normal 2 11 7 2 3 4" xfId="20208"/>
    <cellStyle name="Normal 2 11 7 2 3 5" xfId="20209"/>
    <cellStyle name="Normal 2 11 7 2 4" xfId="20210"/>
    <cellStyle name="Normal 2 11 7 2 4 2" xfId="20211"/>
    <cellStyle name="Normal 2 11 7 2 4 3" xfId="20212"/>
    <cellStyle name="Normal 2 11 7 2 4 4" xfId="20213"/>
    <cellStyle name="Normal 2 11 7 2 5" xfId="20214"/>
    <cellStyle name="Normal 2 11 7 2 5 2" xfId="20215"/>
    <cellStyle name="Normal 2 11 7 2 6" xfId="20216"/>
    <cellStyle name="Normal 2 11 7 2 7" xfId="20217"/>
    <cellStyle name="Normal 2 11 7 2 8" xfId="20218"/>
    <cellStyle name="Normal 2 11 7 2 9" xfId="20219"/>
    <cellStyle name="Normal 2 11 7 3" xfId="20220"/>
    <cellStyle name="Normal 2 11 7 3 2" xfId="20221"/>
    <cellStyle name="Normal 2 11 7 3 2 2" xfId="20222"/>
    <cellStyle name="Normal 2 11 7 3 2 2 2" xfId="20223"/>
    <cellStyle name="Normal 2 11 7 3 2 2 3" xfId="20224"/>
    <cellStyle name="Normal 2 11 7 3 2 3" xfId="20225"/>
    <cellStyle name="Normal 2 11 7 3 2 4" xfId="20226"/>
    <cellStyle name="Normal 2 11 7 3 2 5" xfId="20227"/>
    <cellStyle name="Normal 2 11 7 3 2 6" xfId="20228"/>
    <cellStyle name="Normal 2 11 7 3 3" xfId="20229"/>
    <cellStyle name="Normal 2 11 7 3 3 2" xfId="20230"/>
    <cellStyle name="Normal 2 11 7 3 3 2 2" xfId="20231"/>
    <cellStyle name="Normal 2 11 7 3 3 3" xfId="20232"/>
    <cellStyle name="Normal 2 11 7 3 3 4" xfId="20233"/>
    <cellStyle name="Normal 2 11 7 3 3 5" xfId="20234"/>
    <cellStyle name="Normal 2 11 7 3 4" xfId="20235"/>
    <cellStyle name="Normal 2 11 7 3 4 2" xfId="20236"/>
    <cellStyle name="Normal 2 11 7 3 4 3" xfId="20237"/>
    <cellStyle name="Normal 2 11 7 3 4 4" xfId="20238"/>
    <cellStyle name="Normal 2 11 7 3 5" xfId="20239"/>
    <cellStyle name="Normal 2 11 7 3 5 2" xfId="20240"/>
    <cellStyle name="Normal 2 11 7 3 6" xfId="20241"/>
    <cellStyle name="Normal 2 11 7 3 7" xfId="20242"/>
    <cellStyle name="Normal 2 11 7 3 8" xfId="20243"/>
    <cellStyle name="Normal 2 11 7 3 9" xfId="20244"/>
    <cellStyle name="Normal 2 11 7 4" xfId="20245"/>
    <cellStyle name="Normal 2 11 7 4 2" xfId="20246"/>
    <cellStyle name="Normal 2 11 7 4 2 2" xfId="20247"/>
    <cellStyle name="Normal 2 11 7 4 2 3" xfId="20248"/>
    <cellStyle name="Normal 2 11 7 4 3" xfId="20249"/>
    <cellStyle name="Normal 2 11 7 4 4" xfId="20250"/>
    <cellStyle name="Normal 2 11 7 4 5" xfId="20251"/>
    <cellStyle name="Normal 2 11 7 4 6" xfId="20252"/>
    <cellStyle name="Normal 2 11 7 5" xfId="20253"/>
    <cellStyle name="Normal 2 11 7 5 2" xfId="20254"/>
    <cellStyle name="Normal 2 11 7 5 2 2" xfId="20255"/>
    <cellStyle name="Normal 2 11 7 5 3" xfId="20256"/>
    <cellStyle name="Normal 2 11 7 5 4" xfId="20257"/>
    <cellStyle name="Normal 2 11 7 5 5" xfId="20258"/>
    <cellStyle name="Normal 2 11 7 6" xfId="20259"/>
    <cellStyle name="Normal 2 11 7 6 2" xfId="20260"/>
    <cellStyle name="Normal 2 11 7 6 3" xfId="20261"/>
    <cellStyle name="Normal 2 11 7 6 4" xfId="20262"/>
    <cellStyle name="Normal 2 11 7 7" xfId="20263"/>
    <cellStyle name="Normal 2 11 7 7 2" xfId="20264"/>
    <cellStyle name="Normal 2 11 7 8" xfId="20265"/>
    <cellStyle name="Normal 2 11 7 9" xfId="20266"/>
    <cellStyle name="Normal 2 11 8" xfId="20267"/>
    <cellStyle name="Normal 2 11 8 10" xfId="20268"/>
    <cellStyle name="Normal 2 11 8 2" xfId="20269"/>
    <cellStyle name="Normal 2 11 8 2 2" xfId="20270"/>
    <cellStyle name="Normal 2 11 8 2 2 2" xfId="20271"/>
    <cellStyle name="Normal 2 11 8 2 2 3" xfId="20272"/>
    <cellStyle name="Normal 2 11 8 2 3" xfId="20273"/>
    <cellStyle name="Normal 2 11 8 2 4" xfId="20274"/>
    <cellStyle name="Normal 2 11 8 2 5" xfId="20275"/>
    <cellStyle name="Normal 2 11 8 2 6" xfId="20276"/>
    <cellStyle name="Normal 2 11 8 3" xfId="20277"/>
    <cellStyle name="Normal 2 11 8 3 2" xfId="20278"/>
    <cellStyle name="Normal 2 11 8 3 2 2" xfId="20279"/>
    <cellStyle name="Normal 2 11 8 3 2 3" xfId="20280"/>
    <cellStyle name="Normal 2 11 8 3 3" xfId="20281"/>
    <cellStyle name="Normal 2 11 8 3 4" xfId="20282"/>
    <cellStyle name="Normal 2 11 8 3 5" xfId="20283"/>
    <cellStyle name="Normal 2 11 8 3 6" xfId="20284"/>
    <cellStyle name="Normal 2 11 8 4" xfId="20285"/>
    <cellStyle name="Normal 2 11 8 4 2" xfId="20286"/>
    <cellStyle name="Normal 2 11 8 4 2 2" xfId="20287"/>
    <cellStyle name="Normal 2 11 8 4 3" xfId="20288"/>
    <cellStyle name="Normal 2 11 8 4 4" xfId="20289"/>
    <cellStyle name="Normal 2 11 8 4 5" xfId="20290"/>
    <cellStyle name="Normal 2 11 8 5" xfId="20291"/>
    <cellStyle name="Normal 2 11 8 5 2" xfId="20292"/>
    <cellStyle name="Normal 2 11 8 5 3" xfId="20293"/>
    <cellStyle name="Normal 2 11 8 5 4" xfId="20294"/>
    <cellStyle name="Normal 2 11 8 6" xfId="20295"/>
    <cellStyle name="Normal 2 11 8 6 2" xfId="20296"/>
    <cellStyle name="Normal 2 11 8 7" xfId="20297"/>
    <cellStyle name="Normal 2 11 8 8" xfId="20298"/>
    <cellStyle name="Normal 2 11 8 9" xfId="20299"/>
    <cellStyle name="Normal 2 11 9" xfId="20300"/>
    <cellStyle name="Normal 2 11 9 10" xfId="20301"/>
    <cellStyle name="Normal 2 11 9 2" xfId="20302"/>
    <cellStyle name="Normal 2 11 9 2 2" xfId="20303"/>
    <cellStyle name="Normal 2 11 9 2 2 2" xfId="20304"/>
    <cellStyle name="Normal 2 11 9 2 2 3" xfId="20305"/>
    <cellStyle name="Normal 2 11 9 2 3" xfId="20306"/>
    <cellStyle name="Normal 2 11 9 2 4" xfId="20307"/>
    <cellStyle name="Normal 2 11 9 2 5" xfId="20308"/>
    <cellStyle name="Normal 2 11 9 2 6" xfId="20309"/>
    <cellStyle name="Normal 2 11 9 3" xfId="20310"/>
    <cellStyle name="Normal 2 11 9 3 2" xfId="20311"/>
    <cellStyle name="Normal 2 11 9 3 2 2" xfId="20312"/>
    <cellStyle name="Normal 2 11 9 3 2 3" xfId="20313"/>
    <cellStyle name="Normal 2 11 9 3 3" xfId="20314"/>
    <cellStyle name="Normal 2 11 9 3 4" xfId="20315"/>
    <cellStyle name="Normal 2 11 9 3 5" xfId="20316"/>
    <cellStyle name="Normal 2 11 9 3 6" xfId="20317"/>
    <cellStyle name="Normal 2 11 9 4" xfId="20318"/>
    <cellStyle name="Normal 2 11 9 4 2" xfId="20319"/>
    <cellStyle name="Normal 2 11 9 4 2 2" xfId="20320"/>
    <cellStyle name="Normal 2 11 9 4 3" xfId="20321"/>
    <cellStyle name="Normal 2 11 9 4 4" xfId="20322"/>
    <cellStyle name="Normal 2 11 9 4 5" xfId="20323"/>
    <cellStyle name="Normal 2 11 9 5" xfId="20324"/>
    <cellStyle name="Normal 2 11 9 5 2" xfId="20325"/>
    <cellStyle name="Normal 2 11 9 5 3" xfId="20326"/>
    <cellStyle name="Normal 2 11 9 5 4" xfId="20327"/>
    <cellStyle name="Normal 2 11 9 6" xfId="20328"/>
    <cellStyle name="Normal 2 11 9 6 2" xfId="20329"/>
    <cellStyle name="Normal 2 11 9 7" xfId="20330"/>
    <cellStyle name="Normal 2 11 9 8" xfId="20331"/>
    <cellStyle name="Normal 2 11 9 9" xfId="20332"/>
    <cellStyle name="Normal 2 12" xfId="20333"/>
    <cellStyle name="Normal 2 12 10" xfId="20334"/>
    <cellStyle name="Normal 2 12 10 10" xfId="20335"/>
    <cellStyle name="Normal 2 12 10 2" xfId="20336"/>
    <cellStyle name="Normal 2 12 10 2 2" xfId="20337"/>
    <cellStyle name="Normal 2 12 10 2 2 2" xfId="20338"/>
    <cellStyle name="Normal 2 12 10 2 2 3" xfId="20339"/>
    <cellStyle name="Normal 2 12 10 2 3" xfId="20340"/>
    <cellStyle name="Normal 2 12 10 2 4" xfId="20341"/>
    <cellStyle name="Normal 2 12 10 2 5" xfId="20342"/>
    <cellStyle name="Normal 2 12 10 2 6" xfId="20343"/>
    <cellStyle name="Normal 2 12 10 3" xfId="20344"/>
    <cellStyle name="Normal 2 12 10 3 2" xfId="20345"/>
    <cellStyle name="Normal 2 12 10 3 2 2" xfId="20346"/>
    <cellStyle name="Normal 2 12 10 3 2 3" xfId="20347"/>
    <cellStyle name="Normal 2 12 10 3 3" xfId="20348"/>
    <cellStyle name="Normal 2 12 10 3 4" xfId="20349"/>
    <cellStyle name="Normal 2 12 10 3 5" xfId="20350"/>
    <cellStyle name="Normal 2 12 10 3 6" xfId="20351"/>
    <cellStyle name="Normal 2 12 10 4" xfId="20352"/>
    <cellStyle name="Normal 2 12 10 4 2" xfId="20353"/>
    <cellStyle name="Normal 2 12 10 4 2 2" xfId="20354"/>
    <cellStyle name="Normal 2 12 10 4 3" xfId="20355"/>
    <cellStyle name="Normal 2 12 10 4 4" xfId="20356"/>
    <cellStyle name="Normal 2 12 10 4 5" xfId="20357"/>
    <cellStyle name="Normal 2 12 10 5" xfId="20358"/>
    <cellStyle name="Normal 2 12 10 5 2" xfId="20359"/>
    <cellStyle name="Normal 2 12 10 5 3" xfId="20360"/>
    <cellStyle name="Normal 2 12 10 5 4" xfId="20361"/>
    <cellStyle name="Normal 2 12 10 6" xfId="20362"/>
    <cellStyle name="Normal 2 12 10 6 2" xfId="20363"/>
    <cellStyle name="Normal 2 12 10 7" xfId="20364"/>
    <cellStyle name="Normal 2 12 10 8" xfId="20365"/>
    <cellStyle name="Normal 2 12 10 9" xfId="20366"/>
    <cellStyle name="Normal 2 12 11" xfId="20367"/>
    <cellStyle name="Normal 2 12 11 10" xfId="20368"/>
    <cellStyle name="Normal 2 12 11 2" xfId="20369"/>
    <cellStyle name="Normal 2 12 11 2 2" xfId="20370"/>
    <cellStyle name="Normal 2 12 11 2 2 2" xfId="20371"/>
    <cellStyle name="Normal 2 12 11 2 2 3" xfId="20372"/>
    <cellStyle name="Normal 2 12 11 2 3" xfId="20373"/>
    <cellStyle name="Normal 2 12 11 2 4" xfId="20374"/>
    <cellStyle name="Normal 2 12 11 2 5" xfId="20375"/>
    <cellStyle name="Normal 2 12 11 2 6" xfId="20376"/>
    <cellStyle name="Normal 2 12 11 3" xfId="20377"/>
    <cellStyle name="Normal 2 12 11 3 2" xfId="20378"/>
    <cellStyle name="Normal 2 12 11 3 2 2" xfId="20379"/>
    <cellStyle name="Normal 2 12 11 3 2 3" xfId="20380"/>
    <cellStyle name="Normal 2 12 11 3 3" xfId="20381"/>
    <cellStyle name="Normal 2 12 11 3 4" xfId="20382"/>
    <cellStyle name="Normal 2 12 11 3 5" xfId="20383"/>
    <cellStyle name="Normal 2 12 11 3 6" xfId="20384"/>
    <cellStyle name="Normal 2 12 11 4" xfId="20385"/>
    <cellStyle name="Normal 2 12 11 4 2" xfId="20386"/>
    <cellStyle name="Normal 2 12 11 4 2 2" xfId="20387"/>
    <cellStyle name="Normal 2 12 11 4 3" xfId="20388"/>
    <cellStyle name="Normal 2 12 11 4 4" xfId="20389"/>
    <cellStyle name="Normal 2 12 11 4 5" xfId="20390"/>
    <cellStyle name="Normal 2 12 11 5" xfId="20391"/>
    <cellStyle name="Normal 2 12 11 5 2" xfId="20392"/>
    <cellStyle name="Normal 2 12 11 5 3" xfId="20393"/>
    <cellStyle name="Normal 2 12 11 5 4" xfId="20394"/>
    <cellStyle name="Normal 2 12 11 6" xfId="20395"/>
    <cellStyle name="Normal 2 12 11 6 2" xfId="20396"/>
    <cellStyle name="Normal 2 12 11 7" xfId="20397"/>
    <cellStyle name="Normal 2 12 11 8" xfId="20398"/>
    <cellStyle name="Normal 2 12 11 9" xfId="20399"/>
    <cellStyle name="Normal 2 12 12" xfId="20400"/>
    <cellStyle name="Normal 2 12 12 10" xfId="20401"/>
    <cellStyle name="Normal 2 12 12 2" xfId="20402"/>
    <cellStyle name="Normal 2 12 12 2 2" xfId="20403"/>
    <cellStyle name="Normal 2 12 12 2 2 2" xfId="20404"/>
    <cellStyle name="Normal 2 12 12 2 2 3" xfId="20405"/>
    <cellStyle name="Normal 2 12 12 2 3" xfId="20406"/>
    <cellStyle name="Normal 2 12 12 2 4" xfId="20407"/>
    <cellStyle name="Normal 2 12 12 2 5" xfId="20408"/>
    <cellStyle name="Normal 2 12 12 2 6" xfId="20409"/>
    <cellStyle name="Normal 2 12 12 3" xfId="20410"/>
    <cellStyle name="Normal 2 12 12 3 2" xfId="20411"/>
    <cellStyle name="Normal 2 12 12 3 2 2" xfId="20412"/>
    <cellStyle name="Normal 2 12 12 3 2 3" xfId="20413"/>
    <cellStyle name="Normal 2 12 12 3 3" xfId="20414"/>
    <cellStyle name="Normal 2 12 12 3 4" xfId="20415"/>
    <cellStyle name="Normal 2 12 12 3 5" xfId="20416"/>
    <cellStyle name="Normal 2 12 12 3 6" xfId="20417"/>
    <cellStyle name="Normal 2 12 12 4" xfId="20418"/>
    <cellStyle name="Normal 2 12 12 4 2" xfId="20419"/>
    <cellStyle name="Normal 2 12 12 4 2 2" xfId="20420"/>
    <cellStyle name="Normal 2 12 12 4 3" xfId="20421"/>
    <cellStyle name="Normal 2 12 12 4 4" xfId="20422"/>
    <cellStyle name="Normal 2 12 12 4 5" xfId="20423"/>
    <cellStyle name="Normal 2 12 12 5" xfId="20424"/>
    <cellStyle name="Normal 2 12 12 5 2" xfId="20425"/>
    <cellStyle name="Normal 2 12 12 5 3" xfId="20426"/>
    <cellStyle name="Normal 2 12 12 5 4" xfId="20427"/>
    <cellStyle name="Normal 2 12 12 6" xfId="20428"/>
    <cellStyle name="Normal 2 12 12 6 2" xfId="20429"/>
    <cellStyle name="Normal 2 12 12 7" xfId="20430"/>
    <cellStyle name="Normal 2 12 12 8" xfId="20431"/>
    <cellStyle name="Normal 2 12 12 9" xfId="20432"/>
    <cellStyle name="Normal 2 12 13" xfId="20433"/>
    <cellStyle name="Normal 2 12 13 2" xfId="20434"/>
    <cellStyle name="Normal 2 12 13 2 2" xfId="20435"/>
    <cellStyle name="Normal 2 12 13 2 2 2" xfId="20436"/>
    <cellStyle name="Normal 2 12 13 2 2 3" xfId="20437"/>
    <cellStyle name="Normal 2 12 13 2 3" xfId="20438"/>
    <cellStyle name="Normal 2 12 13 2 4" xfId="20439"/>
    <cellStyle name="Normal 2 12 13 2 5" xfId="20440"/>
    <cellStyle name="Normal 2 12 13 2 6" xfId="20441"/>
    <cellStyle name="Normal 2 12 13 3" xfId="20442"/>
    <cellStyle name="Normal 2 12 13 3 2" xfId="20443"/>
    <cellStyle name="Normal 2 12 13 3 2 2" xfId="20444"/>
    <cellStyle name="Normal 2 12 13 3 3" xfId="20445"/>
    <cellStyle name="Normal 2 12 13 3 4" xfId="20446"/>
    <cellStyle name="Normal 2 12 13 3 5" xfId="20447"/>
    <cellStyle name="Normal 2 12 13 4" xfId="20448"/>
    <cellStyle name="Normal 2 12 13 4 2" xfId="20449"/>
    <cellStyle name="Normal 2 12 13 4 3" xfId="20450"/>
    <cellStyle name="Normal 2 12 13 4 4" xfId="20451"/>
    <cellStyle name="Normal 2 12 13 5" xfId="20452"/>
    <cellStyle name="Normal 2 12 13 5 2" xfId="20453"/>
    <cellStyle name="Normal 2 12 13 6" xfId="20454"/>
    <cellStyle name="Normal 2 12 13 7" xfId="20455"/>
    <cellStyle name="Normal 2 12 13 8" xfId="20456"/>
    <cellStyle name="Normal 2 12 13 9" xfId="20457"/>
    <cellStyle name="Normal 2 12 14" xfId="20458"/>
    <cellStyle name="Normal 2 12 14 2" xfId="20459"/>
    <cellStyle name="Normal 2 12 14 2 2" xfId="20460"/>
    <cellStyle name="Normal 2 12 14 2 2 2" xfId="20461"/>
    <cellStyle name="Normal 2 12 14 2 2 3" xfId="20462"/>
    <cellStyle name="Normal 2 12 14 2 3" xfId="20463"/>
    <cellStyle name="Normal 2 12 14 2 4" xfId="20464"/>
    <cellStyle name="Normal 2 12 14 2 5" xfId="20465"/>
    <cellStyle name="Normal 2 12 14 2 6" xfId="20466"/>
    <cellStyle name="Normal 2 12 14 3" xfId="20467"/>
    <cellStyle name="Normal 2 12 14 3 2" xfId="20468"/>
    <cellStyle name="Normal 2 12 14 3 2 2" xfId="20469"/>
    <cellStyle name="Normal 2 12 14 3 3" xfId="20470"/>
    <cellStyle name="Normal 2 12 14 3 4" xfId="20471"/>
    <cellStyle name="Normal 2 12 14 3 5" xfId="20472"/>
    <cellStyle name="Normal 2 12 14 4" xfId="20473"/>
    <cellStyle name="Normal 2 12 14 4 2" xfId="20474"/>
    <cellStyle name="Normal 2 12 14 4 3" xfId="20475"/>
    <cellStyle name="Normal 2 12 14 4 4" xfId="20476"/>
    <cellStyle name="Normal 2 12 14 5" xfId="20477"/>
    <cellStyle name="Normal 2 12 14 5 2" xfId="20478"/>
    <cellStyle name="Normal 2 12 14 6" xfId="20479"/>
    <cellStyle name="Normal 2 12 14 7" xfId="20480"/>
    <cellStyle name="Normal 2 12 14 8" xfId="20481"/>
    <cellStyle name="Normal 2 12 14 9" xfId="20482"/>
    <cellStyle name="Normal 2 12 15" xfId="20483"/>
    <cellStyle name="Normal 2 12 15 2" xfId="20484"/>
    <cellStyle name="Normal 2 12 15 2 2" xfId="20485"/>
    <cellStyle name="Normal 2 12 15 2 3" xfId="20486"/>
    <cellStyle name="Normal 2 12 15 3" xfId="20487"/>
    <cellStyle name="Normal 2 12 15 4" xfId="20488"/>
    <cellStyle name="Normal 2 12 15 5" xfId="20489"/>
    <cellStyle name="Normal 2 12 15 6" xfId="20490"/>
    <cellStyle name="Normal 2 12 16" xfId="20491"/>
    <cellStyle name="Normal 2 12 16 2" xfId="20492"/>
    <cellStyle name="Normal 2 12 16 2 2" xfId="20493"/>
    <cellStyle name="Normal 2 12 16 3" xfId="20494"/>
    <cellStyle name="Normal 2 12 16 4" xfId="20495"/>
    <cellStyle name="Normal 2 12 16 5" xfId="20496"/>
    <cellStyle name="Normal 2 12 17" xfId="20497"/>
    <cellStyle name="Normal 2 12 17 2" xfId="20498"/>
    <cellStyle name="Normal 2 12 17 2 2" xfId="20499"/>
    <cellStyle name="Normal 2 12 17 3" xfId="20500"/>
    <cellStyle name="Normal 2 12 17 4" xfId="20501"/>
    <cellStyle name="Normal 2 12 17 5" xfId="20502"/>
    <cellStyle name="Normal 2 12 18" xfId="20503"/>
    <cellStyle name="Normal 2 12 18 2" xfId="20504"/>
    <cellStyle name="Normal 2 12 19" xfId="20505"/>
    <cellStyle name="Normal 2 12 2" xfId="20506"/>
    <cellStyle name="Normal 2 12 2 10" xfId="20507"/>
    <cellStyle name="Normal 2 12 2 11" xfId="20508"/>
    <cellStyle name="Normal 2 12 2 2" xfId="20509"/>
    <cellStyle name="Normal 2 12 2 2 2" xfId="20510"/>
    <cellStyle name="Normal 2 12 2 2 2 2" xfId="20511"/>
    <cellStyle name="Normal 2 12 2 2 2 2 2" xfId="20512"/>
    <cellStyle name="Normal 2 12 2 2 2 2 3" xfId="20513"/>
    <cellStyle name="Normal 2 12 2 2 2 3" xfId="20514"/>
    <cellStyle name="Normal 2 12 2 2 2 4" xfId="20515"/>
    <cellStyle name="Normal 2 12 2 2 2 5" xfId="20516"/>
    <cellStyle name="Normal 2 12 2 2 2 6" xfId="20517"/>
    <cellStyle name="Normal 2 12 2 2 3" xfId="20518"/>
    <cellStyle name="Normal 2 12 2 2 3 2" xfId="20519"/>
    <cellStyle name="Normal 2 12 2 2 3 2 2" xfId="20520"/>
    <cellStyle name="Normal 2 12 2 2 3 3" xfId="20521"/>
    <cellStyle name="Normal 2 12 2 2 3 4" xfId="20522"/>
    <cellStyle name="Normal 2 12 2 2 3 5" xfId="20523"/>
    <cellStyle name="Normal 2 12 2 2 4" xfId="20524"/>
    <cellStyle name="Normal 2 12 2 2 4 2" xfId="20525"/>
    <cellStyle name="Normal 2 12 2 2 4 3" xfId="20526"/>
    <cellStyle name="Normal 2 12 2 2 4 4" xfId="20527"/>
    <cellStyle name="Normal 2 12 2 2 5" xfId="20528"/>
    <cellStyle name="Normal 2 12 2 2 5 2" xfId="20529"/>
    <cellStyle name="Normal 2 12 2 2 6" xfId="20530"/>
    <cellStyle name="Normal 2 12 2 2 7" xfId="20531"/>
    <cellStyle name="Normal 2 12 2 2 8" xfId="20532"/>
    <cellStyle name="Normal 2 12 2 2 9" xfId="20533"/>
    <cellStyle name="Normal 2 12 2 3" xfId="20534"/>
    <cellStyle name="Normal 2 12 2 3 2" xfId="20535"/>
    <cellStyle name="Normal 2 12 2 3 2 2" xfId="20536"/>
    <cellStyle name="Normal 2 12 2 3 2 2 2" xfId="20537"/>
    <cellStyle name="Normal 2 12 2 3 2 2 3" xfId="20538"/>
    <cellStyle name="Normal 2 12 2 3 2 3" xfId="20539"/>
    <cellStyle name="Normal 2 12 2 3 2 4" xfId="20540"/>
    <cellStyle name="Normal 2 12 2 3 2 5" xfId="20541"/>
    <cellStyle name="Normal 2 12 2 3 2 6" xfId="20542"/>
    <cellStyle name="Normal 2 12 2 3 3" xfId="20543"/>
    <cellStyle name="Normal 2 12 2 3 3 2" xfId="20544"/>
    <cellStyle name="Normal 2 12 2 3 3 2 2" xfId="20545"/>
    <cellStyle name="Normal 2 12 2 3 3 3" xfId="20546"/>
    <cellStyle name="Normal 2 12 2 3 3 4" xfId="20547"/>
    <cellStyle name="Normal 2 12 2 3 3 5" xfId="20548"/>
    <cellStyle name="Normal 2 12 2 3 4" xfId="20549"/>
    <cellStyle name="Normal 2 12 2 3 4 2" xfId="20550"/>
    <cellStyle name="Normal 2 12 2 3 4 3" xfId="20551"/>
    <cellStyle name="Normal 2 12 2 3 4 4" xfId="20552"/>
    <cellStyle name="Normal 2 12 2 3 5" xfId="20553"/>
    <cellStyle name="Normal 2 12 2 3 5 2" xfId="20554"/>
    <cellStyle name="Normal 2 12 2 3 6" xfId="20555"/>
    <cellStyle name="Normal 2 12 2 3 7" xfId="20556"/>
    <cellStyle name="Normal 2 12 2 3 8" xfId="20557"/>
    <cellStyle name="Normal 2 12 2 3 9" xfId="20558"/>
    <cellStyle name="Normal 2 12 2 4" xfId="20559"/>
    <cellStyle name="Normal 2 12 2 4 2" xfId="20560"/>
    <cellStyle name="Normal 2 12 2 4 2 2" xfId="20561"/>
    <cellStyle name="Normal 2 12 2 4 2 3" xfId="20562"/>
    <cellStyle name="Normal 2 12 2 4 3" xfId="20563"/>
    <cellStyle name="Normal 2 12 2 4 4" xfId="20564"/>
    <cellStyle name="Normal 2 12 2 4 5" xfId="20565"/>
    <cellStyle name="Normal 2 12 2 4 6" xfId="20566"/>
    <cellStyle name="Normal 2 12 2 5" xfId="20567"/>
    <cellStyle name="Normal 2 12 2 5 2" xfId="20568"/>
    <cellStyle name="Normal 2 12 2 5 2 2" xfId="20569"/>
    <cellStyle name="Normal 2 12 2 5 3" xfId="20570"/>
    <cellStyle name="Normal 2 12 2 5 4" xfId="20571"/>
    <cellStyle name="Normal 2 12 2 5 5" xfId="20572"/>
    <cellStyle name="Normal 2 12 2 6" xfId="20573"/>
    <cellStyle name="Normal 2 12 2 6 2" xfId="20574"/>
    <cellStyle name="Normal 2 12 2 6 3" xfId="20575"/>
    <cellStyle name="Normal 2 12 2 6 4" xfId="20576"/>
    <cellStyle name="Normal 2 12 2 7" xfId="20577"/>
    <cellStyle name="Normal 2 12 2 7 2" xfId="20578"/>
    <cellStyle name="Normal 2 12 2 8" xfId="20579"/>
    <cellStyle name="Normal 2 12 2 9" xfId="20580"/>
    <cellStyle name="Normal 2 12 20" xfId="20581"/>
    <cellStyle name="Normal 2 12 21" xfId="20582"/>
    <cellStyle name="Normal 2 12 22" xfId="20583"/>
    <cellStyle name="Normal 2 12 3" xfId="20584"/>
    <cellStyle name="Normal 2 12 3 10" xfId="20585"/>
    <cellStyle name="Normal 2 12 3 11" xfId="20586"/>
    <cellStyle name="Normal 2 12 3 2" xfId="20587"/>
    <cellStyle name="Normal 2 12 3 2 2" xfId="20588"/>
    <cellStyle name="Normal 2 12 3 2 2 2" xfId="20589"/>
    <cellStyle name="Normal 2 12 3 2 2 2 2" xfId="20590"/>
    <cellStyle name="Normal 2 12 3 2 2 2 3" xfId="20591"/>
    <cellStyle name="Normal 2 12 3 2 2 3" xfId="20592"/>
    <cellStyle name="Normal 2 12 3 2 2 4" xfId="20593"/>
    <cellStyle name="Normal 2 12 3 2 2 5" xfId="20594"/>
    <cellStyle name="Normal 2 12 3 2 2 6" xfId="20595"/>
    <cellStyle name="Normal 2 12 3 2 3" xfId="20596"/>
    <cellStyle name="Normal 2 12 3 2 3 2" xfId="20597"/>
    <cellStyle name="Normal 2 12 3 2 3 2 2" xfId="20598"/>
    <cellStyle name="Normal 2 12 3 2 3 3" xfId="20599"/>
    <cellStyle name="Normal 2 12 3 2 3 4" xfId="20600"/>
    <cellStyle name="Normal 2 12 3 2 3 5" xfId="20601"/>
    <cellStyle name="Normal 2 12 3 2 4" xfId="20602"/>
    <cellStyle name="Normal 2 12 3 2 4 2" xfId="20603"/>
    <cellStyle name="Normal 2 12 3 2 4 3" xfId="20604"/>
    <cellStyle name="Normal 2 12 3 2 4 4" xfId="20605"/>
    <cellStyle name="Normal 2 12 3 2 5" xfId="20606"/>
    <cellStyle name="Normal 2 12 3 2 5 2" xfId="20607"/>
    <cellStyle name="Normal 2 12 3 2 6" xfId="20608"/>
    <cellStyle name="Normal 2 12 3 2 7" xfId="20609"/>
    <cellStyle name="Normal 2 12 3 2 8" xfId="20610"/>
    <cellStyle name="Normal 2 12 3 2 9" xfId="20611"/>
    <cellStyle name="Normal 2 12 3 3" xfId="20612"/>
    <cellStyle name="Normal 2 12 3 3 2" xfId="20613"/>
    <cellStyle name="Normal 2 12 3 3 2 2" xfId="20614"/>
    <cellStyle name="Normal 2 12 3 3 2 2 2" xfId="20615"/>
    <cellStyle name="Normal 2 12 3 3 2 2 3" xfId="20616"/>
    <cellStyle name="Normal 2 12 3 3 2 3" xfId="20617"/>
    <cellStyle name="Normal 2 12 3 3 2 4" xfId="20618"/>
    <cellStyle name="Normal 2 12 3 3 2 5" xfId="20619"/>
    <cellStyle name="Normal 2 12 3 3 2 6" xfId="20620"/>
    <cellStyle name="Normal 2 12 3 3 3" xfId="20621"/>
    <cellStyle name="Normal 2 12 3 3 3 2" xfId="20622"/>
    <cellStyle name="Normal 2 12 3 3 3 2 2" xfId="20623"/>
    <cellStyle name="Normal 2 12 3 3 3 3" xfId="20624"/>
    <cellStyle name="Normal 2 12 3 3 3 4" xfId="20625"/>
    <cellStyle name="Normal 2 12 3 3 3 5" xfId="20626"/>
    <cellStyle name="Normal 2 12 3 3 4" xfId="20627"/>
    <cellStyle name="Normal 2 12 3 3 4 2" xfId="20628"/>
    <cellStyle name="Normal 2 12 3 3 4 3" xfId="20629"/>
    <cellStyle name="Normal 2 12 3 3 4 4" xfId="20630"/>
    <cellStyle name="Normal 2 12 3 3 5" xfId="20631"/>
    <cellStyle name="Normal 2 12 3 3 5 2" xfId="20632"/>
    <cellStyle name="Normal 2 12 3 3 6" xfId="20633"/>
    <cellStyle name="Normal 2 12 3 3 7" xfId="20634"/>
    <cellStyle name="Normal 2 12 3 3 8" xfId="20635"/>
    <cellStyle name="Normal 2 12 3 3 9" xfId="20636"/>
    <cellStyle name="Normal 2 12 3 4" xfId="20637"/>
    <cellStyle name="Normal 2 12 3 4 2" xfId="20638"/>
    <cellStyle name="Normal 2 12 3 4 2 2" xfId="20639"/>
    <cellStyle name="Normal 2 12 3 4 2 3" xfId="20640"/>
    <cellStyle name="Normal 2 12 3 4 3" xfId="20641"/>
    <cellStyle name="Normal 2 12 3 4 4" xfId="20642"/>
    <cellStyle name="Normal 2 12 3 4 5" xfId="20643"/>
    <cellStyle name="Normal 2 12 3 4 6" xfId="20644"/>
    <cellStyle name="Normal 2 12 3 5" xfId="20645"/>
    <cellStyle name="Normal 2 12 3 5 2" xfId="20646"/>
    <cellStyle name="Normal 2 12 3 5 2 2" xfId="20647"/>
    <cellStyle name="Normal 2 12 3 5 3" xfId="20648"/>
    <cellStyle name="Normal 2 12 3 5 4" xfId="20649"/>
    <cellStyle name="Normal 2 12 3 5 5" xfId="20650"/>
    <cellStyle name="Normal 2 12 3 6" xfId="20651"/>
    <cellStyle name="Normal 2 12 3 6 2" xfId="20652"/>
    <cellStyle name="Normal 2 12 3 6 3" xfId="20653"/>
    <cellStyle name="Normal 2 12 3 6 4" xfId="20654"/>
    <cellStyle name="Normal 2 12 3 7" xfId="20655"/>
    <cellStyle name="Normal 2 12 3 7 2" xfId="20656"/>
    <cellStyle name="Normal 2 12 3 8" xfId="20657"/>
    <cellStyle name="Normal 2 12 3 9" xfId="20658"/>
    <cellStyle name="Normal 2 12 4" xfId="20659"/>
    <cellStyle name="Normal 2 12 4 10" xfId="20660"/>
    <cellStyle name="Normal 2 12 4 11" xfId="20661"/>
    <cellStyle name="Normal 2 12 4 2" xfId="20662"/>
    <cellStyle name="Normal 2 12 4 2 2" xfId="20663"/>
    <cellStyle name="Normal 2 12 4 2 2 2" xfId="20664"/>
    <cellStyle name="Normal 2 12 4 2 2 2 2" xfId="20665"/>
    <cellStyle name="Normal 2 12 4 2 2 2 3" xfId="20666"/>
    <cellStyle name="Normal 2 12 4 2 2 3" xfId="20667"/>
    <cellStyle name="Normal 2 12 4 2 2 4" xfId="20668"/>
    <cellStyle name="Normal 2 12 4 2 2 5" xfId="20669"/>
    <cellStyle name="Normal 2 12 4 2 2 6" xfId="20670"/>
    <cellStyle name="Normal 2 12 4 2 3" xfId="20671"/>
    <cellStyle name="Normal 2 12 4 2 3 2" xfId="20672"/>
    <cellStyle name="Normal 2 12 4 2 3 2 2" xfId="20673"/>
    <cellStyle name="Normal 2 12 4 2 3 3" xfId="20674"/>
    <cellStyle name="Normal 2 12 4 2 3 4" xfId="20675"/>
    <cellStyle name="Normal 2 12 4 2 3 5" xfId="20676"/>
    <cellStyle name="Normal 2 12 4 2 4" xfId="20677"/>
    <cellStyle name="Normal 2 12 4 2 4 2" xfId="20678"/>
    <cellStyle name="Normal 2 12 4 2 4 3" xfId="20679"/>
    <cellStyle name="Normal 2 12 4 2 4 4" xfId="20680"/>
    <cellStyle name="Normal 2 12 4 2 5" xfId="20681"/>
    <cellStyle name="Normal 2 12 4 2 5 2" xfId="20682"/>
    <cellStyle name="Normal 2 12 4 2 6" xfId="20683"/>
    <cellStyle name="Normal 2 12 4 2 7" xfId="20684"/>
    <cellStyle name="Normal 2 12 4 2 8" xfId="20685"/>
    <cellStyle name="Normal 2 12 4 2 9" xfId="20686"/>
    <cellStyle name="Normal 2 12 4 3" xfId="20687"/>
    <cellStyle name="Normal 2 12 4 3 2" xfId="20688"/>
    <cellStyle name="Normal 2 12 4 3 2 2" xfId="20689"/>
    <cellStyle name="Normal 2 12 4 3 2 2 2" xfId="20690"/>
    <cellStyle name="Normal 2 12 4 3 2 2 3" xfId="20691"/>
    <cellStyle name="Normal 2 12 4 3 2 3" xfId="20692"/>
    <cellStyle name="Normal 2 12 4 3 2 4" xfId="20693"/>
    <cellStyle name="Normal 2 12 4 3 2 5" xfId="20694"/>
    <cellStyle name="Normal 2 12 4 3 2 6" xfId="20695"/>
    <cellStyle name="Normal 2 12 4 3 3" xfId="20696"/>
    <cellStyle name="Normal 2 12 4 3 3 2" xfId="20697"/>
    <cellStyle name="Normal 2 12 4 3 3 2 2" xfId="20698"/>
    <cellStyle name="Normal 2 12 4 3 3 3" xfId="20699"/>
    <cellStyle name="Normal 2 12 4 3 3 4" xfId="20700"/>
    <cellStyle name="Normal 2 12 4 3 3 5" xfId="20701"/>
    <cellStyle name="Normal 2 12 4 3 4" xfId="20702"/>
    <cellStyle name="Normal 2 12 4 3 4 2" xfId="20703"/>
    <cellStyle name="Normal 2 12 4 3 4 3" xfId="20704"/>
    <cellStyle name="Normal 2 12 4 3 4 4" xfId="20705"/>
    <cellStyle name="Normal 2 12 4 3 5" xfId="20706"/>
    <cellStyle name="Normal 2 12 4 3 5 2" xfId="20707"/>
    <cellStyle name="Normal 2 12 4 3 6" xfId="20708"/>
    <cellStyle name="Normal 2 12 4 3 7" xfId="20709"/>
    <cellStyle name="Normal 2 12 4 3 8" xfId="20710"/>
    <cellStyle name="Normal 2 12 4 3 9" xfId="20711"/>
    <cellStyle name="Normal 2 12 4 4" xfId="20712"/>
    <cellStyle name="Normal 2 12 4 4 2" xfId="20713"/>
    <cellStyle name="Normal 2 12 4 4 2 2" xfId="20714"/>
    <cellStyle name="Normal 2 12 4 4 2 3" xfId="20715"/>
    <cellStyle name="Normal 2 12 4 4 3" xfId="20716"/>
    <cellStyle name="Normal 2 12 4 4 4" xfId="20717"/>
    <cellStyle name="Normal 2 12 4 4 5" xfId="20718"/>
    <cellStyle name="Normal 2 12 4 4 6" xfId="20719"/>
    <cellStyle name="Normal 2 12 4 5" xfId="20720"/>
    <cellStyle name="Normal 2 12 4 5 2" xfId="20721"/>
    <cellStyle name="Normal 2 12 4 5 2 2" xfId="20722"/>
    <cellStyle name="Normal 2 12 4 5 3" xfId="20723"/>
    <cellStyle name="Normal 2 12 4 5 4" xfId="20724"/>
    <cellStyle name="Normal 2 12 4 5 5" xfId="20725"/>
    <cellStyle name="Normal 2 12 4 6" xfId="20726"/>
    <cellStyle name="Normal 2 12 4 6 2" xfId="20727"/>
    <cellStyle name="Normal 2 12 4 6 3" xfId="20728"/>
    <cellStyle name="Normal 2 12 4 6 4" xfId="20729"/>
    <cellStyle name="Normal 2 12 4 7" xfId="20730"/>
    <cellStyle name="Normal 2 12 4 7 2" xfId="20731"/>
    <cellStyle name="Normal 2 12 4 8" xfId="20732"/>
    <cellStyle name="Normal 2 12 4 9" xfId="20733"/>
    <cellStyle name="Normal 2 12 5" xfId="20734"/>
    <cellStyle name="Normal 2 12 5 10" xfId="20735"/>
    <cellStyle name="Normal 2 12 5 11" xfId="20736"/>
    <cellStyle name="Normal 2 12 5 2" xfId="20737"/>
    <cellStyle name="Normal 2 12 5 2 2" xfId="20738"/>
    <cellStyle name="Normal 2 12 5 2 2 2" xfId="20739"/>
    <cellStyle name="Normal 2 12 5 2 2 2 2" xfId="20740"/>
    <cellStyle name="Normal 2 12 5 2 2 2 3" xfId="20741"/>
    <cellStyle name="Normal 2 12 5 2 2 3" xfId="20742"/>
    <cellStyle name="Normal 2 12 5 2 2 4" xfId="20743"/>
    <cellStyle name="Normal 2 12 5 2 2 5" xfId="20744"/>
    <cellStyle name="Normal 2 12 5 2 2 6" xfId="20745"/>
    <cellStyle name="Normal 2 12 5 2 3" xfId="20746"/>
    <cellStyle name="Normal 2 12 5 2 3 2" xfId="20747"/>
    <cellStyle name="Normal 2 12 5 2 3 2 2" xfId="20748"/>
    <cellStyle name="Normal 2 12 5 2 3 3" xfId="20749"/>
    <cellStyle name="Normal 2 12 5 2 3 4" xfId="20750"/>
    <cellStyle name="Normal 2 12 5 2 3 5" xfId="20751"/>
    <cellStyle name="Normal 2 12 5 2 4" xfId="20752"/>
    <cellStyle name="Normal 2 12 5 2 4 2" xfId="20753"/>
    <cellStyle name="Normal 2 12 5 2 4 3" xfId="20754"/>
    <cellStyle name="Normal 2 12 5 2 4 4" xfId="20755"/>
    <cellStyle name="Normal 2 12 5 2 5" xfId="20756"/>
    <cellStyle name="Normal 2 12 5 2 5 2" xfId="20757"/>
    <cellStyle name="Normal 2 12 5 2 6" xfId="20758"/>
    <cellStyle name="Normal 2 12 5 2 7" xfId="20759"/>
    <cellStyle name="Normal 2 12 5 2 8" xfId="20760"/>
    <cellStyle name="Normal 2 12 5 2 9" xfId="20761"/>
    <cellStyle name="Normal 2 12 5 3" xfId="20762"/>
    <cellStyle name="Normal 2 12 5 3 2" xfId="20763"/>
    <cellStyle name="Normal 2 12 5 3 2 2" xfId="20764"/>
    <cellStyle name="Normal 2 12 5 3 2 2 2" xfId="20765"/>
    <cellStyle name="Normal 2 12 5 3 2 2 3" xfId="20766"/>
    <cellStyle name="Normal 2 12 5 3 2 3" xfId="20767"/>
    <cellStyle name="Normal 2 12 5 3 2 4" xfId="20768"/>
    <cellStyle name="Normal 2 12 5 3 2 5" xfId="20769"/>
    <cellStyle name="Normal 2 12 5 3 2 6" xfId="20770"/>
    <cellStyle name="Normal 2 12 5 3 3" xfId="20771"/>
    <cellStyle name="Normal 2 12 5 3 3 2" xfId="20772"/>
    <cellStyle name="Normal 2 12 5 3 3 2 2" xfId="20773"/>
    <cellStyle name="Normal 2 12 5 3 3 3" xfId="20774"/>
    <cellStyle name="Normal 2 12 5 3 3 4" xfId="20775"/>
    <cellStyle name="Normal 2 12 5 3 3 5" xfId="20776"/>
    <cellStyle name="Normal 2 12 5 3 4" xfId="20777"/>
    <cellStyle name="Normal 2 12 5 3 4 2" xfId="20778"/>
    <cellStyle name="Normal 2 12 5 3 4 3" xfId="20779"/>
    <cellStyle name="Normal 2 12 5 3 4 4" xfId="20780"/>
    <cellStyle name="Normal 2 12 5 3 5" xfId="20781"/>
    <cellStyle name="Normal 2 12 5 3 5 2" xfId="20782"/>
    <cellStyle name="Normal 2 12 5 3 6" xfId="20783"/>
    <cellStyle name="Normal 2 12 5 3 7" xfId="20784"/>
    <cellStyle name="Normal 2 12 5 3 8" xfId="20785"/>
    <cellStyle name="Normal 2 12 5 3 9" xfId="20786"/>
    <cellStyle name="Normal 2 12 5 4" xfId="20787"/>
    <cellStyle name="Normal 2 12 5 4 2" xfId="20788"/>
    <cellStyle name="Normal 2 12 5 4 2 2" xfId="20789"/>
    <cellStyle name="Normal 2 12 5 4 2 3" xfId="20790"/>
    <cellStyle name="Normal 2 12 5 4 3" xfId="20791"/>
    <cellStyle name="Normal 2 12 5 4 4" xfId="20792"/>
    <cellStyle name="Normal 2 12 5 4 5" xfId="20793"/>
    <cellStyle name="Normal 2 12 5 4 6" xfId="20794"/>
    <cellStyle name="Normal 2 12 5 5" xfId="20795"/>
    <cellStyle name="Normal 2 12 5 5 2" xfId="20796"/>
    <cellStyle name="Normal 2 12 5 5 2 2" xfId="20797"/>
    <cellStyle name="Normal 2 12 5 5 3" xfId="20798"/>
    <cellStyle name="Normal 2 12 5 5 4" xfId="20799"/>
    <cellStyle name="Normal 2 12 5 5 5" xfId="20800"/>
    <cellStyle name="Normal 2 12 5 6" xfId="20801"/>
    <cellStyle name="Normal 2 12 5 6 2" xfId="20802"/>
    <cellStyle name="Normal 2 12 5 6 3" xfId="20803"/>
    <cellStyle name="Normal 2 12 5 6 4" xfId="20804"/>
    <cellStyle name="Normal 2 12 5 7" xfId="20805"/>
    <cellStyle name="Normal 2 12 5 7 2" xfId="20806"/>
    <cellStyle name="Normal 2 12 5 8" xfId="20807"/>
    <cellStyle name="Normal 2 12 5 9" xfId="20808"/>
    <cellStyle name="Normal 2 12 6" xfId="20809"/>
    <cellStyle name="Normal 2 12 6 10" xfId="20810"/>
    <cellStyle name="Normal 2 12 6 11" xfId="20811"/>
    <cellStyle name="Normal 2 12 6 2" xfId="20812"/>
    <cellStyle name="Normal 2 12 6 2 2" xfId="20813"/>
    <cellStyle name="Normal 2 12 6 2 2 2" xfId="20814"/>
    <cellStyle name="Normal 2 12 6 2 2 2 2" xfId="20815"/>
    <cellStyle name="Normal 2 12 6 2 2 2 3" xfId="20816"/>
    <cellStyle name="Normal 2 12 6 2 2 3" xfId="20817"/>
    <cellStyle name="Normal 2 12 6 2 2 4" xfId="20818"/>
    <cellStyle name="Normal 2 12 6 2 2 5" xfId="20819"/>
    <cellStyle name="Normal 2 12 6 2 2 6" xfId="20820"/>
    <cellStyle name="Normal 2 12 6 2 3" xfId="20821"/>
    <cellStyle name="Normal 2 12 6 2 3 2" xfId="20822"/>
    <cellStyle name="Normal 2 12 6 2 3 2 2" xfId="20823"/>
    <cellStyle name="Normal 2 12 6 2 3 3" xfId="20824"/>
    <cellStyle name="Normal 2 12 6 2 3 4" xfId="20825"/>
    <cellStyle name="Normal 2 12 6 2 3 5" xfId="20826"/>
    <cellStyle name="Normal 2 12 6 2 4" xfId="20827"/>
    <cellStyle name="Normal 2 12 6 2 4 2" xfId="20828"/>
    <cellStyle name="Normal 2 12 6 2 4 3" xfId="20829"/>
    <cellStyle name="Normal 2 12 6 2 4 4" xfId="20830"/>
    <cellStyle name="Normal 2 12 6 2 5" xfId="20831"/>
    <cellStyle name="Normal 2 12 6 2 5 2" xfId="20832"/>
    <cellStyle name="Normal 2 12 6 2 6" xfId="20833"/>
    <cellStyle name="Normal 2 12 6 2 7" xfId="20834"/>
    <cellStyle name="Normal 2 12 6 2 8" xfId="20835"/>
    <cellStyle name="Normal 2 12 6 2 9" xfId="20836"/>
    <cellStyle name="Normal 2 12 6 3" xfId="20837"/>
    <cellStyle name="Normal 2 12 6 3 2" xfId="20838"/>
    <cellStyle name="Normal 2 12 6 3 2 2" xfId="20839"/>
    <cellStyle name="Normal 2 12 6 3 2 2 2" xfId="20840"/>
    <cellStyle name="Normal 2 12 6 3 2 2 3" xfId="20841"/>
    <cellStyle name="Normal 2 12 6 3 2 3" xfId="20842"/>
    <cellStyle name="Normal 2 12 6 3 2 4" xfId="20843"/>
    <cellStyle name="Normal 2 12 6 3 2 5" xfId="20844"/>
    <cellStyle name="Normal 2 12 6 3 2 6" xfId="20845"/>
    <cellStyle name="Normal 2 12 6 3 3" xfId="20846"/>
    <cellStyle name="Normal 2 12 6 3 3 2" xfId="20847"/>
    <cellStyle name="Normal 2 12 6 3 3 2 2" xfId="20848"/>
    <cellStyle name="Normal 2 12 6 3 3 3" xfId="20849"/>
    <cellStyle name="Normal 2 12 6 3 3 4" xfId="20850"/>
    <cellStyle name="Normal 2 12 6 3 3 5" xfId="20851"/>
    <cellStyle name="Normal 2 12 6 3 4" xfId="20852"/>
    <cellStyle name="Normal 2 12 6 3 4 2" xfId="20853"/>
    <cellStyle name="Normal 2 12 6 3 4 3" xfId="20854"/>
    <cellStyle name="Normal 2 12 6 3 4 4" xfId="20855"/>
    <cellStyle name="Normal 2 12 6 3 5" xfId="20856"/>
    <cellStyle name="Normal 2 12 6 3 5 2" xfId="20857"/>
    <cellStyle name="Normal 2 12 6 3 6" xfId="20858"/>
    <cellStyle name="Normal 2 12 6 3 7" xfId="20859"/>
    <cellStyle name="Normal 2 12 6 3 8" xfId="20860"/>
    <cellStyle name="Normal 2 12 6 3 9" xfId="20861"/>
    <cellStyle name="Normal 2 12 6 4" xfId="20862"/>
    <cellStyle name="Normal 2 12 6 4 2" xfId="20863"/>
    <cellStyle name="Normal 2 12 6 4 2 2" xfId="20864"/>
    <cellStyle name="Normal 2 12 6 4 2 3" xfId="20865"/>
    <cellStyle name="Normal 2 12 6 4 3" xfId="20866"/>
    <cellStyle name="Normal 2 12 6 4 4" xfId="20867"/>
    <cellStyle name="Normal 2 12 6 4 5" xfId="20868"/>
    <cellStyle name="Normal 2 12 6 4 6" xfId="20869"/>
    <cellStyle name="Normal 2 12 6 5" xfId="20870"/>
    <cellStyle name="Normal 2 12 6 5 2" xfId="20871"/>
    <cellStyle name="Normal 2 12 6 5 2 2" xfId="20872"/>
    <cellStyle name="Normal 2 12 6 5 3" xfId="20873"/>
    <cellStyle name="Normal 2 12 6 5 4" xfId="20874"/>
    <cellStyle name="Normal 2 12 6 5 5" xfId="20875"/>
    <cellStyle name="Normal 2 12 6 6" xfId="20876"/>
    <cellStyle name="Normal 2 12 6 6 2" xfId="20877"/>
    <cellStyle name="Normal 2 12 6 6 3" xfId="20878"/>
    <cellStyle name="Normal 2 12 6 6 4" xfId="20879"/>
    <cellStyle name="Normal 2 12 6 7" xfId="20880"/>
    <cellStyle name="Normal 2 12 6 7 2" xfId="20881"/>
    <cellStyle name="Normal 2 12 6 8" xfId="20882"/>
    <cellStyle name="Normal 2 12 6 9" xfId="20883"/>
    <cellStyle name="Normal 2 12 7" xfId="20884"/>
    <cellStyle name="Normal 2 12 7 10" xfId="20885"/>
    <cellStyle name="Normal 2 12 7 11" xfId="20886"/>
    <cellStyle name="Normal 2 12 7 2" xfId="20887"/>
    <cellStyle name="Normal 2 12 7 2 2" xfId="20888"/>
    <cellStyle name="Normal 2 12 7 2 2 2" xfId="20889"/>
    <cellStyle name="Normal 2 12 7 2 2 2 2" xfId="20890"/>
    <cellStyle name="Normal 2 12 7 2 2 2 3" xfId="20891"/>
    <cellStyle name="Normal 2 12 7 2 2 3" xfId="20892"/>
    <cellStyle name="Normal 2 12 7 2 2 4" xfId="20893"/>
    <cellStyle name="Normal 2 12 7 2 2 5" xfId="20894"/>
    <cellStyle name="Normal 2 12 7 2 2 6" xfId="20895"/>
    <cellStyle name="Normal 2 12 7 2 3" xfId="20896"/>
    <cellStyle name="Normal 2 12 7 2 3 2" xfId="20897"/>
    <cellStyle name="Normal 2 12 7 2 3 2 2" xfId="20898"/>
    <cellStyle name="Normal 2 12 7 2 3 3" xfId="20899"/>
    <cellStyle name="Normal 2 12 7 2 3 4" xfId="20900"/>
    <cellStyle name="Normal 2 12 7 2 3 5" xfId="20901"/>
    <cellStyle name="Normal 2 12 7 2 4" xfId="20902"/>
    <cellStyle name="Normal 2 12 7 2 4 2" xfId="20903"/>
    <cellStyle name="Normal 2 12 7 2 4 3" xfId="20904"/>
    <cellStyle name="Normal 2 12 7 2 4 4" xfId="20905"/>
    <cellStyle name="Normal 2 12 7 2 5" xfId="20906"/>
    <cellStyle name="Normal 2 12 7 2 5 2" xfId="20907"/>
    <cellStyle name="Normal 2 12 7 2 6" xfId="20908"/>
    <cellStyle name="Normal 2 12 7 2 7" xfId="20909"/>
    <cellStyle name="Normal 2 12 7 2 8" xfId="20910"/>
    <cellStyle name="Normal 2 12 7 2 9" xfId="20911"/>
    <cellStyle name="Normal 2 12 7 3" xfId="20912"/>
    <cellStyle name="Normal 2 12 7 3 2" xfId="20913"/>
    <cellStyle name="Normal 2 12 7 3 2 2" xfId="20914"/>
    <cellStyle name="Normal 2 12 7 3 2 2 2" xfId="20915"/>
    <cellStyle name="Normal 2 12 7 3 2 2 3" xfId="20916"/>
    <cellStyle name="Normal 2 12 7 3 2 3" xfId="20917"/>
    <cellStyle name="Normal 2 12 7 3 2 4" xfId="20918"/>
    <cellStyle name="Normal 2 12 7 3 2 5" xfId="20919"/>
    <cellStyle name="Normal 2 12 7 3 2 6" xfId="20920"/>
    <cellStyle name="Normal 2 12 7 3 3" xfId="20921"/>
    <cellStyle name="Normal 2 12 7 3 3 2" xfId="20922"/>
    <cellStyle name="Normal 2 12 7 3 3 2 2" xfId="20923"/>
    <cellStyle name="Normal 2 12 7 3 3 3" xfId="20924"/>
    <cellStyle name="Normal 2 12 7 3 3 4" xfId="20925"/>
    <cellStyle name="Normal 2 12 7 3 3 5" xfId="20926"/>
    <cellStyle name="Normal 2 12 7 3 4" xfId="20927"/>
    <cellStyle name="Normal 2 12 7 3 4 2" xfId="20928"/>
    <cellStyle name="Normal 2 12 7 3 4 3" xfId="20929"/>
    <cellStyle name="Normal 2 12 7 3 4 4" xfId="20930"/>
    <cellStyle name="Normal 2 12 7 3 5" xfId="20931"/>
    <cellStyle name="Normal 2 12 7 3 5 2" xfId="20932"/>
    <cellStyle name="Normal 2 12 7 3 6" xfId="20933"/>
    <cellStyle name="Normal 2 12 7 3 7" xfId="20934"/>
    <cellStyle name="Normal 2 12 7 3 8" xfId="20935"/>
    <cellStyle name="Normal 2 12 7 3 9" xfId="20936"/>
    <cellStyle name="Normal 2 12 7 4" xfId="20937"/>
    <cellStyle name="Normal 2 12 7 4 2" xfId="20938"/>
    <cellStyle name="Normal 2 12 7 4 2 2" xfId="20939"/>
    <cellStyle name="Normal 2 12 7 4 2 3" xfId="20940"/>
    <cellStyle name="Normal 2 12 7 4 3" xfId="20941"/>
    <cellStyle name="Normal 2 12 7 4 4" xfId="20942"/>
    <cellStyle name="Normal 2 12 7 4 5" xfId="20943"/>
    <cellStyle name="Normal 2 12 7 4 6" xfId="20944"/>
    <cellStyle name="Normal 2 12 7 5" xfId="20945"/>
    <cellStyle name="Normal 2 12 7 5 2" xfId="20946"/>
    <cellStyle name="Normal 2 12 7 5 2 2" xfId="20947"/>
    <cellStyle name="Normal 2 12 7 5 3" xfId="20948"/>
    <cellStyle name="Normal 2 12 7 5 4" xfId="20949"/>
    <cellStyle name="Normal 2 12 7 5 5" xfId="20950"/>
    <cellStyle name="Normal 2 12 7 6" xfId="20951"/>
    <cellStyle name="Normal 2 12 7 6 2" xfId="20952"/>
    <cellStyle name="Normal 2 12 7 6 3" xfId="20953"/>
    <cellStyle name="Normal 2 12 7 6 4" xfId="20954"/>
    <cellStyle name="Normal 2 12 7 7" xfId="20955"/>
    <cellStyle name="Normal 2 12 7 7 2" xfId="20956"/>
    <cellStyle name="Normal 2 12 7 8" xfId="20957"/>
    <cellStyle name="Normal 2 12 7 9" xfId="20958"/>
    <cellStyle name="Normal 2 12 8" xfId="20959"/>
    <cellStyle name="Normal 2 12 8 10" xfId="20960"/>
    <cellStyle name="Normal 2 12 8 2" xfId="20961"/>
    <cellStyle name="Normal 2 12 8 2 2" xfId="20962"/>
    <cellStyle name="Normal 2 12 8 2 2 2" xfId="20963"/>
    <cellStyle name="Normal 2 12 8 2 2 3" xfId="20964"/>
    <cellStyle name="Normal 2 12 8 2 3" xfId="20965"/>
    <cellStyle name="Normal 2 12 8 2 4" xfId="20966"/>
    <cellStyle name="Normal 2 12 8 2 5" xfId="20967"/>
    <cellStyle name="Normal 2 12 8 2 6" xfId="20968"/>
    <cellStyle name="Normal 2 12 8 3" xfId="20969"/>
    <cellStyle name="Normal 2 12 8 3 2" xfId="20970"/>
    <cellStyle name="Normal 2 12 8 3 2 2" xfId="20971"/>
    <cellStyle name="Normal 2 12 8 3 2 3" xfId="20972"/>
    <cellStyle name="Normal 2 12 8 3 3" xfId="20973"/>
    <cellStyle name="Normal 2 12 8 3 4" xfId="20974"/>
    <cellStyle name="Normal 2 12 8 3 5" xfId="20975"/>
    <cellStyle name="Normal 2 12 8 3 6" xfId="20976"/>
    <cellStyle name="Normal 2 12 8 4" xfId="20977"/>
    <cellStyle name="Normal 2 12 8 4 2" xfId="20978"/>
    <cellStyle name="Normal 2 12 8 4 2 2" xfId="20979"/>
    <cellStyle name="Normal 2 12 8 4 3" xfId="20980"/>
    <cellStyle name="Normal 2 12 8 4 4" xfId="20981"/>
    <cellStyle name="Normal 2 12 8 4 5" xfId="20982"/>
    <cellStyle name="Normal 2 12 8 5" xfId="20983"/>
    <cellStyle name="Normal 2 12 8 5 2" xfId="20984"/>
    <cellStyle name="Normal 2 12 8 5 3" xfId="20985"/>
    <cellStyle name="Normal 2 12 8 5 4" xfId="20986"/>
    <cellStyle name="Normal 2 12 8 6" xfId="20987"/>
    <cellStyle name="Normal 2 12 8 6 2" xfId="20988"/>
    <cellStyle name="Normal 2 12 8 7" xfId="20989"/>
    <cellStyle name="Normal 2 12 8 8" xfId="20990"/>
    <cellStyle name="Normal 2 12 8 9" xfId="20991"/>
    <cellStyle name="Normal 2 12 9" xfId="20992"/>
    <cellStyle name="Normal 2 12 9 10" xfId="20993"/>
    <cellStyle name="Normal 2 12 9 2" xfId="20994"/>
    <cellStyle name="Normal 2 12 9 2 2" xfId="20995"/>
    <cellStyle name="Normal 2 12 9 2 2 2" xfId="20996"/>
    <cellStyle name="Normal 2 12 9 2 2 3" xfId="20997"/>
    <cellStyle name="Normal 2 12 9 2 3" xfId="20998"/>
    <cellStyle name="Normal 2 12 9 2 4" xfId="20999"/>
    <cellStyle name="Normal 2 12 9 2 5" xfId="21000"/>
    <cellStyle name="Normal 2 12 9 2 6" xfId="21001"/>
    <cellStyle name="Normal 2 12 9 3" xfId="21002"/>
    <cellStyle name="Normal 2 12 9 3 2" xfId="21003"/>
    <cellStyle name="Normal 2 12 9 3 2 2" xfId="21004"/>
    <cellStyle name="Normal 2 12 9 3 2 3" xfId="21005"/>
    <cellStyle name="Normal 2 12 9 3 3" xfId="21006"/>
    <cellStyle name="Normal 2 12 9 3 4" xfId="21007"/>
    <cellStyle name="Normal 2 12 9 3 5" xfId="21008"/>
    <cellStyle name="Normal 2 12 9 3 6" xfId="21009"/>
    <cellStyle name="Normal 2 12 9 4" xfId="21010"/>
    <cellStyle name="Normal 2 12 9 4 2" xfId="21011"/>
    <cellStyle name="Normal 2 12 9 4 2 2" xfId="21012"/>
    <cellStyle name="Normal 2 12 9 4 3" xfId="21013"/>
    <cellStyle name="Normal 2 12 9 4 4" xfId="21014"/>
    <cellStyle name="Normal 2 12 9 4 5" xfId="21015"/>
    <cellStyle name="Normal 2 12 9 5" xfId="21016"/>
    <cellStyle name="Normal 2 12 9 5 2" xfId="21017"/>
    <cellStyle name="Normal 2 12 9 5 3" xfId="21018"/>
    <cellStyle name="Normal 2 12 9 5 4" xfId="21019"/>
    <cellStyle name="Normal 2 12 9 6" xfId="21020"/>
    <cellStyle name="Normal 2 12 9 6 2" xfId="21021"/>
    <cellStyle name="Normal 2 12 9 7" xfId="21022"/>
    <cellStyle name="Normal 2 12 9 8" xfId="21023"/>
    <cellStyle name="Normal 2 12 9 9" xfId="21024"/>
    <cellStyle name="Normal 2 13" xfId="21025"/>
    <cellStyle name="Normal 2 13 2" xfId="21026"/>
    <cellStyle name="Normal 2 13 2 2" xfId="21027"/>
    <cellStyle name="Normal 2 13 3" xfId="21028"/>
    <cellStyle name="Normal 2 13 3 2" xfId="21029"/>
    <cellStyle name="Normal 2 13 4" xfId="21030"/>
    <cellStyle name="Normal 2 13 5" xfId="21031"/>
    <cellStyle name="Normal 2 13 6" xfId="21032"/>
    <cellStyle name="Normal 2 13 7" xfId="21033"/>
    <cellStyle name="Normal 2 13 8" xfId="21034"/>
    <cellStyle name="Normal 2 14" xfId="21035"/>
    <cellStyle name="Normal 2 14 10" xfId="21036"/>
    <cellStyle name="Normal 2 14 10 10" xfId="21037"/>
    <cellStyle name="Normal 2 14 10 2" xfId="21038"/>
    <cellStyle name="Normal 2 14 10 2 2" xfId="21039"/>
    <cellStyle name="Normal 2 14 10 2 2 2" xfId="21040"/>
    <cellStyle name="Normal 2 14 10 2 2 3" xfId="21041"/>
    <cellStyle name="Normal 2 14 10 2 3" xfId="21042"/>
    <cellStyle name="Normal 2 14 10 2 4" xfId="21043"/>
    <cellStyle name="Normal 2 14 10 2 5" xfId="21044"/>
    <cellStyle name="Normal 2 14 10 2 6" xfId="21045"/>
    <cellStyle name="Normal 2 14 10 3" xfId="21046"/>
    <cellStyle name="Normal 2 14 10 3 2" xfId="21047"/>
    <cellStyle name="Normal 2 14 10 3 2 2" xfId="21048"/>
    <cellStyle name="Normal 2 14 10 3 2 3" xfId="21049"/>
    <cellStyle name="Normal 2 14 10 3 3" xfId="21050"/>
    <cellStyle name="Normal 2 14 10 3 4" xfId="21051"/>
    <cellStyle name="Normal 2 14 10 3 5" xfId="21052"/>
    <cellStyle name="Normal 2 14 10 3 6" xfId="21053"/>
    <cellStyle name="Normal 2 14 10 4" xfId="21054"/>
    <cellStyle name="Normal 2 14 10 4 2" xfId="21055"/>
    <cellStyle name="Normal 2 14 10 4 2 2" xfId="21056"/>
    <cellStyle name="Normal 2 14 10 4 3" xfId="21057"/>
    <cellStyle name="Normal 2 14 10 4 4" xfId="21058"/>
    <cellStyle name="Normal 2 14 10 4 5" xfId="21059"/>
    <cellStyle name="Normal 2 14 10 5" xfId="21060"/>
    <cellStyle name="Normal 2 14 10 5 2" xfId="21061"/>
    <cellStyle name="Normal 2 14 10 5 3" xfId="21062"/>
    <cellStyle name="Normal 2 14 10 5 4" xfId="21063"/>
    <cellStyle name="Normal 2 14 10 6" xfId="21064"/>
    <cellStyle name="Normal 2 14 10 6 2" xfId="21065"/>
    <cellStyle name="Normal 2 14 10 7" xfId="21066"/>
    <cellStyle name="Normal 2 14 10 8" xfId="21067"/>
    <cellStyle name="Normal 2 14 10 9" xfId="21068"/>
    <cellStyle name="Normal 2 14 11" xfId="21069"/>
    <cellStyle name="Normal 2 14 11 10" xfId="21070"/>
    <cellStyle name="Normal 2 14 11 2" xfId="21071"/>
    <cellStyle name="Normal 2 14 11 2 2" xfId="21072"/>
    <cellStyle name="Normal 2 14 11 2 2 2" xfId="21073"/>
    <cellStyle name="Normal 2 14 11 2 2 3" xfId="21074"/>
    <cellStyle name="Normal 2 14 11 2 3" xfId="21075"/>
    <cellStyle name="Normal 2 14 11 2 4" xfId="21076"/>
    <cellStyle name="Normal 2 14 11 2 5" xfId="21077"/>
    <cellStyle name="Normal 2 14 11 2 6" xfId="21078"/>
    <cellStyle name="Normal 2 14 11 3" xfId="21079"/>
    <cellStyle name="Normal 2 14 11 3 2" xfId="21080"/>
    <cellStyle name="Normal 2 14 11 3 2 2" xfId="21081"/>
    <cellStyle name="Normal 2 14 11 3 2 3" xfId="21082"/>
    <cellStyle name="Normal 2 14 11 3 3" xfId="21083"/>
    <cellStyle name="Normal 2 14 11 3 4" xfId="21084"/>
    <cellStyle name="Normal 2 14 11 3 5" xfId="21085"/>
    <cellStyle name="Normal 2 14 11 3 6" xfId="21086"/>
    <cellStyle name="Normal 2 14 11 4" xfId="21087"/>
    <cellStyle name="Normal 2 14 11 4 2" xfId="21088"/>
    <cellStyle name="Normal 2 14 11 4 2 2" xfId="21089"/>
    <cellStyle name="Normal 2 14 11 4 3" xfId="21090"/>
    <cellStyle name="Normal 2 14 11 4 4" xfId="21091"/>
    <cellStyle name="Normal 2 14 11 4 5" xfId="21092"/>
    <cellStyle name="Normal 2 14 11 5" xfId="21093"/>
    <cellStyle name="Normal 2 14 11 5 2" xfId="21094"/>
    <cellStyle name="Normal 2 14 11 5 3" xfId="21095"/>
    <cellStyle name="Normal 2 14 11 5 4" xfId="21096"/>
    <cellStyle name="Normal 2 14 11 6" xfId="21097"/>
    <cellStyle name="Normal 2 14 11 6 2" xfId="21098"/>
    <cellStyle name="Normal 2 14 11 7" xfId="21099"/>
    <cellStyle name="Normal 2 14 11 8" xfId="21100"/>
    <cellStyle name="Normal 2 14 11 9" xfId="21101"/>
    <cellStyle name="Normal 2 14 12" xfId="21102"/>
    <cellStyle name="Normal 2 14 12 10" xfId="21103"/>
    <cellStyle name="Normal 2 14 12 2" xfId="21104"/>
    <cellStyle name="Normal 2 14 12 2 2" xfId="21105"/>
    <cellStyle name="Normal 2 14 12 2 2 2" xfId="21106"/>
    <cellStyle name="Normal 2 14 12 2 2 3" xfId="21107"/>
    <cellStyle name="Normal 2 14 12 2 3" xfId="21108"/>
    <cellStyle name="Normal 2 14 12 2 4" xfId="21109"/>
    <cellStyle name="Normal 2 14 12 2 5" xfId="21110"/>
    <cellStyle name="Normal 2 14 12 2 6" xfId="21111"/>
    <cellStyle name="Normal 2 14 12 3" xfId="21112"/>
    <cellStyle name="Normal 2 14 12 3 2" xfId="21113"/>
    <cellStyle name="Normal 2 14 12 3 2 2" xfId="21114"/>
    <cellStyle name="Normal 2 14 12 3 2 3" xfId="21115"/>
    <cellStyle name="Normal 2 14 12 3 3" xfId="21116"/>
    <cellStyle name="Normal 2 14 12 3 4" xfId="21117"/>
    <cellStyle name="Normal 2 14 12 3 5" xfId="21118"/>
    <cellStyle name="Normal 2 14 12 3 6" xfId="21119"/>
    <cellStyle name="Normal 2 14 12 4" xfId="21120"/>
    <cellStyle name="Normal 2 14 12 4 2" xfId="21121"/>
    <cellStyle name="Normal 2 14 12 4 2 2" xfId="21122"/>
    <cellStyle name="Normal 2 14 12 4 3" xfId="21123"/>
    <cellStyle name="Normal 2 14 12 4 4" xfId="21124"/>
    <cellStyle name="Normal 2 14 12 4 5" xfId="21125"/>
    <cellStyle name="Normal 2 14 12 5" xfId="21126"/>
    <cellStyle name="Normal 2 14 12 5 2" xfId="21127"/>
    <cellStyle name="Normal 2 14 12 5 3" xfId="21128"/>
    <cellStyle name="Normal 2 14 12 5 4" xfId="21129"/>
    <cellStyle name="Normal 2 14 12 6" xfId="21130"/>
    <cellStyle name="Normal 2 14 12 6 2" xfId="21131"/>
    <cellStyle name="Normal 2 14 12 7" xfId="21132"/>
    <cellStyle name="Normal 2 14 12 8" xfId="21133"/>
    <cellStyle name="Normal 2 14 12 9" xfId="21134"/>
    <cellStyle name="Normal 2 14 13" xfId="21135"/>
    <cellStyle name="Normal 2 14 13 2" xfId="21136"/>
    <cellStyle name="Normal 2 14 13 2 2" xfId="21137"/>
    <cellStyle name="Normal 2 14 13 2 2 2" xfId="21138"/>
    <cellStyle name="Normal 2 14 13 2 2 3" xfId="21139"/>
    <cellStyle name="Normal 2 14 13 2 3" xfId="21140"/>
    <cellStyle name="Normal 2 14 13 2 4" xfId="21141"/>
    <cellStyle name="Normal 2 14 13 2 5" xfId="21142"/>
    <cellStyle name="Normal 2 14 13 2 6" xfId="21143"/>
    <cellStyle name="Normal 2 14 13 3" xfId="21144"/>
    <cellStyle name="Normal 2 14 13 3 2" xfId="21145"/>
    <cellStyle name="Normal 2 14 13 3 2 2" xfId="21146"/>
    <cellStyle name="Normal 2 14 13 3 3" xfId="21147"/>
    <cellStyle name="Normal 2 14 13 3 4" xfId="21148"/>
    <cellStyle name="Normal 2 14 13 3 5" xfId="21149"/>
    <cellStyle name="Normal 2 14 13 4" xfId="21150"/>
    <cellStyle name="Normal 2 14 13 4 2" xfId="21151"/>
    <cellStyle name="Normal 2 14 13 4 3" xfId="21152"/>
    <cellStyle name="Normal 2 14 13 4 4" xfId="21153"/>
    <cellStyle name="Normal 2 14 13 5" xfId="21154"/>
    <cellStyle name="Normal 2 14 13 5 2" xfId="21155"/>
    <cellStyle name="Normal 2 14 13 6" xfId="21156"/>
    <cellStyle name="Normal 2 14 13 7" xfId="21157"/>
    <cellStyle name="Normal 2 14 13 8" xfId="21158"/>
    <cellStyle name="Normal 2 14 13 9" xfId="21159"/>
    <cellStyle name="Normal 2 14 14" xfId="21160"/>
    <cellStyle name="Normal 2 14 14 2" xfId="21161"/>
    <cellStyle name="Normal 2 14 14 2 2" xfId="21162"/>
    <cellStyle name="Normal 2 14 14 2 2 2" xfId="21163"/>
    <cellStyle name="Normal 2 14 14 2 2 3" xfId="21164"/>
    <cellStyle name="Normal 2 14 14 2 3" xfId="21165"/>
    <cellStyle name="Normal 2 14 14 2 4" xfId="21166"/>
    <cellStyle name="Normal 2 14 14 2 5" xfId="21167"/>
    <cellStyle name="Normal 2 14 14 2 6" xfId="21168"/>
    <cellStyle name="Normal 2 14 14 3" xfId="21169"/>
    <cellStyle name="Normal 2 14 14 3 2" xfId="21170"/>
    <cellStyle name="Normal 2 14 14 3 2 2" xfId="21171"/>
    <cellStyle name="Normal 2 14 14 3 3" xfId="21172"/>
    <cellStyle name="Normal 2 14 14 3 4" xfId="21173"/>
    <cellStyle name="Normal 2 14 14 3 5" xfId="21174"/>
    <cellStyle name="Normal 2 14 14 4" xfId="21175"/>
    <cellStyle name="Normal 2 14 14 4 2" xfId="21176"/>
    <cellStyle name="Normal 2 14 14 4 3" xfId="21177"/>
    <cellStyle name="Normal 2 14 14 4 4" xfId="21178"/>
    <cellStyle name="Normal 2 14 14 5" xfId="21179"/>
    <cellStyle name="Normal 2 14 14 5 2" xfId="21180"/>
    <cellStyle name="Normal 2 14 14 6" xfId="21181"/>
    <cellStyle name="Normal 2 14 14 7" xfId="21182"/>
    <cellStyle name="Normal 2 14 14 8" xfId="21183"/>
    <cellStyle name="Normal 2 14 14 9" xfId="21184"/>
    <cellStyle name="Normal 2 14 15" xfId="21185"/>
    <cellStyle name="Normal 2 14 15 2" xfId="21186"/>
    <cellStyle name="Normal 2 14 15 2 2" xfId="21187"/>
    <cellStyle name="Normal 2 14 15 2 3" xfId="21188"/>
    <cellStyle name="Normal 2 14 15 3" xfId="21189"/>
    <cellStyle name="Normal 2 14 15 4" xfId="21190"/>
    <cellStyle name="Normal 2 14 15 5" xfId="21191"/>
    <cellStyle name="Normal 2 14 15 6" xfId="21192"/>
    <cellStyle name="Normal 2 14 16" xfId="21193"/>
    <cellStyle name="Normal 2 14 16 2" xfId="21194"/>
    <cellStyle name="Normal 2 14 16 2 2" xfId="21195"/>
    <cellStyle name="Normal 2 14 16 3" xfId="21196"/>
    <cellStyle name="Normal 2 14 16 4" xfId="21197"/>
    <cellStyle name="Normal 2 14 16 5" xfId="21198"/>
    <cellStyle name="Normal 2 14 16 6" xfId="21199"/>
    <cellStyle name="Normal 2 14 17" xfId="21200"/>
    <cellStyle name="Normal 2 14 17 2" xfId="21201"/>
    <cellStyle name="Normal 2 14 17 2 2" xfId="21202"/>
    <cellStyle name="Normal 2 14 17 3" xfId="21203"/>
    <cellStyle name="Normal 2 14 17 4" xfId="21204"/>
    <cellStyle name="Normal 2 14 17 5" xfId="21205"/>
    <cellStyle name="Normal 2 14 17 6" xfId="21206"/>
    <cellStyle name="Normal 2 14 18" xfId="21207"/>
    <cellStyle name="Normal 2 14 18 2" xfId="21208"/>
    <cellStyle name="Normal 2 14 18 3" xfId="21209"/>
    <cellStyle name="Normal 2 14 19" xfId="21210"/>
    <cellStyle name="Normal 2 14 19 2" xfId="21211"/>
    <cellStyle name="Normal 2 14 19 3" xfId="21212"/>
    <cellStyle name="Normal 2 14 2" xfId="21213"/>
    <cellStyle name="Normal 2 14 2 10" xfId="21214"/>
    <cellStyle name="Normal 2 14 2 11" xfId="21215"/>
    <cellStyle name="Normal 2 14 2 2" xfId="21216"/>
    <cellStyle name="Normal 2 14 2 2 2" xfId="21217"/>
    <cellStyle name="Normal 2 14 2 2 2 2" xfId="21218"/>
    <cellStyle name="Normal 2 14 2 2 2 2 2" xfId="21219"/>
    <cellStyle name="Normal 2 14 2 2 2 2 3" xfId="21220"/>
    <cellStyle name="Normal 2 14 2 2 2 3" xfId="21221"/>
    <cellStyle name="Normal 2 14 2 2 2 4" xfId="21222"/>
    <cellStyle name="Normal 2 14 2 2 2 5" xfId="21223"/>
    <cellStyle name="Normal 2 14 2 2 2 6" xfId="21224"/>
    <cellStyle name="Normal 2 14 2 2 3" xfId="21225"/>
    <cellStyle name="Normal 2 14 2 2 3 2" xfId="21226"/>
    <cellStyle name="Normal 2 14 2 2 3 2 2" xfId="21227"/>
    <cellStyle name="Normal 2 14 2 2 3 3" xfId="21228"/>
    <cellStyle name="Normal 2 14 2 2 3 4" xfId="21229"/>
    <cellStyle name="Normal 2 14 2 2 3 5" xfId="21230"/>
    <cellStyle name="Normal 2 14 2 2 4" xfId="21231"/>
    <cellStyle name="Normal 2 14 2 2 4 2" xfId="21232"/>
    <cellStyle name="Normal 2 14 2 2 4 3" xfId="21233"/>
    <cellStyle name="Normal 2 14 2 2 4 4" xfId="21234"/>
    <cellStyle name="Normal 2 14 2 2 5" xfId="21235"/>
    <cellStyle name="Normal 2 14 2 2 5 2" xfId="21236"/>
    <cellStyle name="Normal 2 14 2 2 6" xfId="21237"/>
    <cellStyle name="Normal 2 14 2 2 7" xfId="21238"/>
    <cellStyle name="Normal 2 14 2 2 8" xfId="21239"/>
    <cellStyle name="Normal 2 14 2 2 9" xfId="21240"/>
    <cellStyle name="Normal 2 14 2 3" xfId="21241"/>
    <cellStyle name="Normal 2 14 2 3 2" xfId="21242"/>
    <cellStyle name="Normal 2 14 2 3 2 2" xfId="21243"/>
    <cellStyle name="Normal 2 14 2 3 2 2 2" xfId="21244"/>
    <cellStyle name="Normal 2 14 2 3 2 2 3" xfId="21245"/>
    <cellStyle name="Normal 2 14 2 3 2 3" xfId="21246"/>
    <cellStyle name="Normal 2 14 2 3 2 4" xfId="21247"/>
    <cellStyle name="Normal 2 14 2 3 2 5" xfId="21248"/>
    <cellStyle name="Normal 2 14 2 3 2 6" xfId="21249"/>
    <cellStyle name="Normal 2 14 2 3 3" xfId="21250"/>
    <cellStyle name="Normal 2 14 2 3 3 2" xfId="21251"/>
    <cellStyle name="Normal 2 14 2 3 3 2 2" xfId="21252"/>
    <cellStyle name="Normal 2 14 2 3 3 3" xfId="21253"/>
    <cellStyle name="Normal 2 14 2 3 3 4" xfId="21254"/>
    <cellStyle name="Normal 2 14 2 3 3 5" xfId="21255"/>
    <cellStyle name="Normal 2 14 2 3 4" xfId="21256"/>
    <cellStyle name="Normal 2 14 2 3 4 2" xfId="21257"/>
    <cellStyle name="Normal 2 14 2 3 4 3" xfId="21258"/>
    <cellStyle name="Normal 2 14 2 3 4 4" xfId="21259"/>
    <cellStyle name="Normal 2 14 2 3 5" xfId="21260"/>
    <cellStyle name="Normal 2 14 2 3 5 2" xfId="21261"/>
    <cellStyle name="Normal 2 14 2 3 6" xfId="21262"/>
    <cellStyle name="Normal 2 14 2 3 7" xfId="21263"/>
    <cellStyle name="Normal 2 14 2 3 8" xfId="21264"/>
    <cellStyle name="Normal 2 14 2 3 9" xfId="21265"/>
    <cellStyle name="Normal 2 14 2 4" xfId="21266"/>
    <cellStyle name="Normal 2 14 2 4 2" xfId="21267"/>
    <cellStyle name="Normal 2 14 2 4 2 2" xfId="21268"/>
    <cellStyle name="Normal 2 14 2 4 2 3" xfId="21269"/>
    <cellStyle name="Normal 2 14 2 4 3" xfId="21270"/>
    <cellStyle name="Normal 2 14 2 4 4" xfId="21271"/>
    <cellStyle name="Normal 2 14 2 4 5" xfId="21272"/>
    <cellStyle name="Normal 2 14 2 4 6" xfId="21273"/>
    <cellStyle name="Normal 2 14 2 5" xfId="21274"/>
    <cellStyle name="Normal 2 14 2 5 2" xfId="21275"/>
    <cellStyle name="Normal 2 14 2 5 2 2" xfId="21276"/>
    <cellStyle name="Normal 2 14 2 5 3" xfId="21277"/>
    <cellStyle name="Normal 2 14 2 5 4" xfId="21278"/>
    <cellStyle name="Normal 2 14 2 5 5" xfId="21279"/>
    <cellStyle name="Normal 2 14 2 6" xfId="21280"/>
    <cellStyle name="Normal 2 14 2 6 2" xfId="21281"/>
    <cellStyle name="Normal 2 14 2 6 3" xfId="21282"/>
    <cellStyle name="Normal 2 14 2 6 4" xfId="21283"/>
    <cellStyle name="Normal 2 14 2 7" xfId="21284"/>
    <cellStyle name="Normal 2 14 2 7 2" xfId="21285"/>
    <cellStyle name="Normal 2 14 2 8" xfId="21286"/>
    <cellStyle name="Normal 2 14 2 9" xfId="21287"/>
    <cellStyle name="Normal 2 14 20" xfId="21288"/>
    <cellStyle name="Normal 2 14 21" xfId="21289"/>
    <cellStyle name="Normal 2 14 22" xfId="21290"/>
    <cellStyle name="Normal 2 14 23" xfId="21291"/>
    <cellStyle name="Normal 2 14 24" xfId="21292"/>
    <cellStyle name="Normal 2 14 25" xfId="21293"/>
    <cellStyle name="Normal 2 14 26" xfId="21294"/>
    <cellStyle name="Normal 2 14 27" xfId="21295"/>
    <cellStyle name="Normal 2 14 28" xfId="21296"/>
    <cellStyle name="Normal 2 14 29" xfId="21297"/>
    <cellStyle name="Normal 2 14 3" xfId="21298"/>
    <cellStyle name="Normal 2 14 3 10" xfId="21299"/>
    <cellStyle name="Normal 2 14 3 11" xfId="21300"/>
    <cellStyle name="Normal 2 14 3 2" xfId="21301"/>
    <cellStyle name="Normal 2 14 3 2 2" xfId="21302"/>
    <cellStyle name="Normal 2 14 3 2 2 2" xfId="21303"/>
    <cellStyle name="Normal 2 14 3 2 2 2 2" xfId="21304"/>
    <cellStyle name="Normal 2 14 3 2 2 2 3" xfId="21305"/>
    <cellStyle name="Normal 2 14 3 2 2 3" xfId="21306"/>
    <cellStyle name="Normal 2 14 3 2 2 4" xfId="21307"/>
    <cellStyle name="Normal 2 14 3 2 2 5" xfId="21308"/>
    <cellStyle name="Normal 2 14 3 2 2 6" xfId="21309"/>
    <cellStyle name="Normal 2 14 3 2 3" xfId="21310"/>
    <cellStyle name="Normal 2 14 3 2 3 2" xfId="21311"/>
    <cellStyle name="Normal 2 14 3 2 3 2 2" xfId="21312"/>
    <cellStyle name="Normal 2 14 3 2 3 3" xfId="21313"/>
    <cellStyle name="Normal 2 14 3 2 3 4" xfId="21314"/>
    <cellStyle name="Normal 2 14 3 2 3 5" xfId="21315"/>
    <cellStyle name="Normal 2 14 3 2 4" xfId="21316"/>
    <cellStyle name="Normal 2 14 3 2 4 2" xfId="21317"/>
    <cellStyle name="Normal 2 14 3 2 4 3" xfId="21318"/>
    <cellStyle name="Normal 2 14 3 2 4 4" xfId="21319"/>
    <cellStyle name="Normal 2 14 3 2 5" xfId="21320"/>
    <cellStyle name="Normal 2 14 3 2 5 2" xfId="21321"/>
    <cellStyle name="Normal 2 14 3 2 6" xfId="21322"/>
    <cellStyle name="Normal 2 14 3 2 7" xfId="21323"/>
    <cellStyle name="Normal 2 14 3 2 8" xfId="21324"/>
    <cellStyle name="Normal 2 14 3 2 9" xfId="21325"/>
    <cellStyle name="Normal 2 14 3 3" xfId="21326"/>
    <cellStyle name="Normal 2 14 3 3 2" xfId="21327"/>
    <cellStyle name="Normal 2 14 3 3 2 2" xfId="21328"/>
    <cellStyle name="Normal 2 14 3 3 2 2 2" xfId="21329"/>
    <cellStyle name="Normal 2 14 3 3 2 2 3" xfId="21330"/>
    <cellStyle name="Normal 2 14 3 3 2 3" xfId="21331"/>
    <cellStyle name="Normal 2 14 3 3 2 4" xfId="21332"/>
    <cellStyle name="Normal 2 14 3 3 2 5" xfId="21333"/>
    <cellStyle name="Normal 2 14 3 3 2 6" xfId="21334"/>
    <cellStyle name="Normal 2 14 3 3 3" xfId="21335"/>
    <cellStyle name="Normal 2 14 3 3 3 2" xfId="21336"/>
    <cellStyle name="Normal 2 14 3 3 3 2 2" xfId="21337"/>
    <cellStyle name="Normal 2 14 3 3 3 3" xfId="21338"/>
    <cellStyle name="Normal 2 14 3 3 3 4" xfId="21339"/>
    <cellStyle name="Normal 2 14 3 3 3 5" xfId="21340"/>
    <cellStyle name="Normal 2 14 3 3 4" xfId="21341"/>
    <cellStyle name="Normal 2 14 3 3 4 2" xfId="21342"/>
    <cellStyle name="Normal 2 14 3 3 4 3" xfId="21343"/>
    <cellStyle name="Normal 2 14 3 3 4 4" xfId="21344"/>
    <cellStyle name="Normal 2 14 3 3 5" xfId="21345"/>
    <cellStyle name="Normal 2 14 3 3 5 2" xfId="21346"/>
    <cellStyle name="Normal 2 14 3 3 6" xfId="21347"/>
    <cellStyle name="Normal 2 14 3 3 7" xfId="21348"/>
    <cellStyle name="Normal 2 14 3 3 8" xfId="21349"/>
    <cellStyle name="Normal 2 14 3 3 9" xfId="21350"/>
    <cellStyle name="Normal 2 14 3 4" xfId="21351"/>
    <cellStyle name="Normal 2 14 3 4 2" xfId="21352"/>
    <cellStyle name="Normal 2 14 3 4 2 2" xfId="21353"/>
    <cellStyle name="Normal 2 14 3 4 2 3" xfId="21354"/>
    <cellStyle name="Normal 2 14 3 4 3" xfId="21355"/>
    <cellStyle name="Normal 2 14 3 4 4" xfId="21356"/>
    <cellStyle name="Normal 2 14 3 4 5" xfId="21357"/>
    <cellStyle name="Normal 2 14 3 4 6" xfId="21358"/>
    <cellStyle name="Normal 2 14 3 5" xfId="21359"/>
    <cellStyle name="Normal 2 14 3 5 2" xfId="21360"/>
    <cellStyle name="Normal 2 14 3 5 2 2" xfId="21361"/>
    <cellStyle name="Normal 2 14 3 5 3" xfId="21362"/>
    <cellStyle name="Normal 2 14 3 5 4" xfId="21363"/>
    <cellStyle name="Normal 2 14 3 5 5" xfId="21364"/>
    <cellStyle name="Normal 2 14 3 6" xfId="21365"/>
    <cellStyle name="Normal 2 14 3 6 2" xfId="21366"/>
    <cellStyle name="Normal 2 14 3 6 3" xfId="21367"/>
    <cellStyle name="Normal 2 14 3 6 4" xfId="21368"/>
    <cellStyle name="Normal 2 14 3 7" xfId="21369"/>
    <cellStyle name="Normal 2 14 3 7 2" xfId="21370"/>
    <cellStyle name="Normal 2 14 3 8" xfId="21371"/>
    <cellStyle name="Normal 2 14 3 9" xfId="21372"/>
    <cellStyle name="Normal 2 14 30" xfId="21373"/>
    <cellStyle name="Normal 2 14 31" xfId="21374"/>
    <cellStyle name="Normal 2 14 32" xfId="21375"/>
    <cellStyle name="Normal 2 14 33" xfId="21376"/>
    <cellStyle name="Normal 2 14 34" xfId="21377"/>
    <cellStyle name="Normal 2 14 35" xfId="21378"/>
    <cellStyle name="Normal 2 14 36" xfId="21379"/>
    <cellStyle name="Normal 2 14 37" xfId="21380"/>
    <cellStyle name="Normal 2 14 37 2" xfId="21381"/>
    <cellStyle name="Normal 2 14 38" xfId="21382"/>
    <cellStyle name="Normal 2 14 39" xfId="21383"/>
    <cellStyle name="Normal 2 14 4" xfId="21384"/>
    <cellStyle name="Normal 2 14 4 10" xfId="21385"/>
    <cellStyle name="Normal 2 14 4 11" xfId="21386"/>
    <cellStyle name="Normal 2 14 4 2" xfId="21387"/>
    <cellStyle name="Normal 2 14 4 2 2" xfId="21388"/>
    <cellStyle name="Normal 2 14 4 2 2 2" xfId="21389"/>
    <cellStyle name="Normal 2 14 4 2 2 2 2" xfId="21390"/>
    <cellStyle name="Normal 2 14 4 2 2 2 3" xfId="21391"/>
    <cellStyle name="Normal 2 14 4 2 2 3" xfId="21392"/>
    <cellStyle name="Normal 2 14 4 2 2 4" xfId="21393"/>
    <cellStyle name="Normal 2 14 4 2 2 5" xfId="21394"/>
    <cellStyle name="Normal 2 14 4 2 2 6" xfId="21395"/>
    <cellStyle name="Normal 2 14 4 2 3" xfId="21396"/>
    <cellStyle name="Normal 2 14 4 2 3 2" xfId="21397"/>
    <cellStyle name="Normal 2 14 4 2 3 2 2" xfId="21398"/>
    <cellStyle name="Normal 2 14 4 2 3 3" xfId="21399"/>
    <cellStyle name="Normal 2 14 4 2 3 4" xfId="21400"/>
    <cellStyle name="Normal 2 14 4 2 3 5" xfId="21401"/>
    <cellStyle name="Normal 2 14 4 2 4" xfId="21402"/>
    <cellStyle name="Normal 2 14 4 2 4 2" xfId="21403"/>
    <cellStyle name="Normal 2 14 4 2 4 3" xfId="21404"/>
    <cellStyle name="Normal 2 14 4 2 4 4" xfId="21405"/>
    <cellStyle name="Normal 2 14 4 2 5" xfId="21406"/>
    <cellStyle name="Normal 2 14 4 2 5 2" xfId="21407"/>
    <cellStyle name="Normal 2 14 4 2 6" xfId="21408"/>
    <cellStyle name="Normal 2 14 4 2 7" xfId="21409"/>
    <cellStyle name="Normal 2 14 4 2 8" xfId="21410"/>
    <cellStyle name="Normal 2 14 4 2 9" xfId="21411"/>
    <cellStyle name="Normal 2 14 4 3" xfId="21412"/>
    <cellStyle name="Normal 2 14 4 3 2" xfId="21413"/>
    <cellStyle name="Normal 2 14 4 3 2 2" xfId="21414"/>
    <cellStyle name="Normal 2 14 4 3 2 2 2" xfId="21415"/>
    <cellStyle name="Normal 2 14 4 3 2 2 3" xfId="21416"/>
    <cellStyle name="Normal 2 14 4 3 2 3" xfId="21417"/>
    <cellStyle name="Normal 2 14 4 3 2 4" xfId="21418"/>
    <cellStyle name="Normal 2 14 4 3 2 5" xfId="21419"/>
    <cellStyle name="Normal 2 14 4 3 2 6" xfId="21420"/>
    <cellStyle name="Normal 2 14 4 3 3" xfId="21421"/>
    <cellStyle name="Normal 2 14 4 3 3 2" xfId="21422"/>
    <cellStyle name="Normal 2 14 4 3 3 2 2" xfId="21423"/>
    <cellStyle name="Normal 2 14 4 3 3 3" xfId="21424"/>
    <cellStyle name="Normal 2 14 4 3 3 4" xfId="21425"/>
    <cellStyle name="Normal 2 14 4 3 3 5" xfId="21426"/>
    <cellStyle name="Normal 2 14 4 3 4" xfId="21427"/>
    <cellStyle name="Normal 2 14 4 3 4 2" xfId="21428"/>
    <cellStyle name="Normal 2 14 4 3 4 3" xfId="21429"/>
    <cellStyle name="Normal 2 14 4 3 4 4" xfId="21430"/>
    <cellStyle name="Normal 2 14 4 3 5" xfId="21431"/>
    <cellStyle name="Normal 2 14 4 3 5 2" xfId="21432"/>
    <cellStyle name="Normal 2 14 4 3 6" xfId="21433"/>
    <cellStyle name="Normal 2 14 4 3 7" xfId="21434"/>
    <cellStyle name="Normal 2 14 4 3 8" xfId="21435"/>
    <cellStyle name="Normal 2 14 4 3 9" xfId="21436"/>
    <cellStyle name="Normal 2 14 4 4" xfId="21437"/>
    <cellStyle name="Normal 2 14 4 4 2" xfId="21438"/>
    <cellStyle name="Normal 2 14 4 4 2 2" xfId="21439"/>
    <cellStyle name="Normal 2 14 4 4 2 3" xfId="21440"/>
    <cellStyle name="Normal 2 14 4 4 3" xfId="21441"/>
    <cellStyle name="Normal 2 14 4 4 4" xfId="21442"/>
    <cellStyle name="Normal 2 14 4 4 5" xfId="21443"/>
    <cellStyle name="Normal 2 14 4 4 6" xfId="21444"/>
    <cellStyle name="Normal 2 14 4 5" xfId="21445"/>
    <cellStyle name="Normal 2 14 4 5 2" xfId="21446"/>
    <cellStyle name="Normal 2 14 4 5 2 2" xfId="21447"/>
    <cellStyle name="Normal 2 14 4 5 3" xfId="21448"/>
    <cellStyle name="Normal 2 14 4 5 4" xfId="21449"/>
    <cellStyle name="Normal 2 14 4 5 5" xfId="21450"/>
    <cellStyle name="Normal 2 14 4 6" xfId="21451"/>
    <cellStyle name="Normal 2 14 4 6 2" xfId="21452"/>
    <cellStyle name="Normal 2 14 4 6 3" xfId="21453"/>
    <cellStyle name="Normal 2 14 4 6 4" xfId="21454"/>
    <cellStyle name="Normal 2 14 4 7" xfId="21455"/>
    <cellStyle name="Normal 2 14 4 7 2" xfId="21456"/>
    <cellStyle name="Normal 2 14 4 8" xfId="21457"/>
    <cellStyle name="Normal 2 14 4 9" xfId="21458"/>
    <cellStyle name="Normal 2 14 40" xfId="21459"/>
    <cellStyle name="Normal 2 14 5" xfId="21460"/>
    <cellStyle name="Normal 2 14 5 10" xfId="21461"/>
    <cellStyle name="Normal 2 14 5 11" xfId="21462"/>
    <cellStyle name="Normal 2 14 5 2" xfId="21463"/>
    <cellStyle name="Normal 2 14 5 2 2" xfId="21464"/>
    <cellStyle name="Normal 2 14 5 2 2 2" xfId="21465"/>
    <cellStyle name="Normal 2 14 5 2 2 2 2" xfId="21466"/>
    <cellStyle name="Normal 2 14 5 2 2 2 3" xfId="21467"/>
    <cellStyle name="Normal 2 14 5 2 2 3" xfId="21468"/>
    <cellStyle name="Normal 2 14 5 2 2 4" xfId="21469"/>
    <cellStyle name="Normal 2 14 5 2 2 5" xfId="21470"/>
    <cellStyle name="Normal 2 14 5 2 2 6" xfId="21471"/>
    <cellStyle name="Normal 2 14 5 2 3" xfId="21472"/>
    <cellStyle name="Normal 2 14 5 2 3 2" xfId="21473"/>
    <cellStyle name="Normal 2 14 5 2 3 2 2" xfId="21474"/>
    <cellStyle name="Normal 2 14 5 2 3 3" xfId="21475"/>
    <cellStyle name="Normal 2 14 5 2 3 4" xfId="21476"/>
    <cellStyle name="Normal 2 14 5 2 3 5" xfId="21477"/>
    <cellStyle name="Normal 2 14 5 2 4" xfId="21478"/>
    <cellStyle name="Normal 2 14 5 2 4 2" xfId="21479"/>
    <cellStyle name="Normal 2 14 5 2 4 3" xfId="21480"/>
    <cellStyle name="Normal 2 14 5 2 4 4" xfId="21481"/>
    <cellStyle name="Normal 2 14 5 2 5" xfId="21482"/>
    <cellStyle name="Normal 2 14 5 2 5 2" xfId="21483"/>
    <cellStyle name="Normal 2 14 5 2 6" xfId="21484"/>
    <cellStyle name="Normal 2 14 5 2 7" xfId="21485"/>
    <cellStyle name="Normal 2 14 5 2 8" xfId="21486"/>
    <cellStyle name="Normal 2 14 5 2 9" xfId="21487"/>
    <cellStyle name="Normal 2 14 5 3" xfId="21488"/>
    <cellStyle name="Normal 2 14 5 3 2" xfId="21489"/>
    <cellStyle name="Normal 2 14 5 3 2 2" xfId="21490"/>
    <cellStyle name="Normal 2 14 5 3 2 2 2" xfId="21491"/>
    <cellStyle name="Normal 2 14 5 3 2 2 3" xfId="21492"/>
    <cellStyle name="Normal 2 14 5 3 2 3" xfId="21493"/>
    <cellStyle name="Normal 2 14 5 3 2 4" xfId="21494"/>
    <cellStyle name="Normal 2 14 5 3 2 5" xfId="21495"/>
    <cellStyle name="Normal 2 14 5 3 2 6" xfId="21496"/>
    <cellStyle name="Normal 2 14 5 3 3" xfId="21497"/>
    <cellStyle name="Normal 2 14 5 3 3 2" xfId="21498"/>
    <cellStyle name="Normal 2 14 5 3 3 2 2" xfId="21499"/>
    <cellStyle name="Normal 2 14 5 3 3 3" xfId="21500"/>
    <cellStyle name="Normal 2 14 5 3 3 4" xfId="21501"/>
    <cellStyle name="Normal 2 14 5 3 3 5" xfId="21502"/>
    <cellStyle name="Normal 2 14 5 3 4" xfId="21503"/>
    <cellStyle name="Normal 2 14 5 3 4 2" xfId="21504"/>
    <cellStyle name="Normal 2 14 5 3 4 3" xfId="21505"/>
    <cellStyle name="Normal 2 14 5 3 4 4" xfId="21506"/>
    <cellStyle name="Normal 2 14 5 3 5" xfId="21507"/>
    <cellStyle name="Normal 2 14 5 3 5 2" xfId="21508"/>
    <cellStyle name="Normal 2 14 5 3 6" xfId="21509"/>
    <cellStyle name="Normal 2 14 5 3 7" xfId="21510"/>
    <cellStyle name="Normal 2 14 5 3 8" xfId="21511"/>
    <cellStyle name="Normal 2 14 5 3 9" xfId="21512"/>
    <cellStyle name="Normal 2 14 5 4" xfId="21513"/>
    <cellStyle name="Normal 2 14 5 4 2" xfId="21514"/>
    <cellStyle name="Normal 2 14 5 4 2 2" xfId="21515"/>
    <cellStyle name="Normal 2 14 5 4 2 3" xfId="21516"/>
    <cellStyle name="Normal 2 14 5 4 3" xfId="21517"/>
    <cellStyle name="Normal 2 14 5 4 4" xfId="21518"/>
    <cellStyle name="Normal 2 14 5 4 5" xfId="21519"/>
    <cellStyle name="Normal 2 14 5 4 6" xfId="21520"/>
    <cellStyle name="Normal 2 14 5 5" xfId="21521"/>
    <cellStyle name="Normal 2 14 5 5 2" xfId="21522"/>
    <cellStyle name="Normal 2 14 5 5 2 2" xfId="21523"/>
    <cellStyle name="Normal 2 14 5 5 3" xfId="21524"/>
    <cellStyle name="Normal 2 14 5 5 4" xfId="21525"/>
    <cellStyle name="Normal 2 14 5 5 5" xfId="21526"/>
    <cellStyle name="Normal 2 14 5 6" xfId="21527"/>
    <cellStyle name="Normal 2 14 5 6 2" xfId="21528"/>
    <cellStyle name="Normal 2 14 5 6 3" xfId="21529"/>
    <cellStyle name="Normal 2 14 5 6 4" xfId="21530"/>
    <cellStyle name="Normal 2 14 5 7" xfId="21531"/>
    <cellStyle name="Normal 2 14 5 7 2" xfId="21532"/>
    <cellStyle name="Normal 2 14 5 8" xfId="21533"/>
    <cellStyle name="Normal 2 14 5 9" xfId="21534"/>
    <cellStyle name="Normal 2 14 6" xfId="21535"/>
    <cellStyle name="Normal 2 14 6 10" xfId="21536"/>
    <cellStyle name="Normal 2 14 6 11" xfId="21537"/>
    <cellStyle name="Normal 2 14 6 2" xfId="21538"/>
    <cellStyle name="Normal 2 14 6 2 2" xfId="21539"/>
    <cellStyle name="Normal 2 14 6 2 2 2" xfId="21540"/>
    <cellStyle name="Normal 2 14 6 2 2 2 2" xfId="21541"/>
    <cellStyle name="Normal 2 14 6 2 2 2 3" xfId="21542"/>
    <cellStyle name="Normal 2 14 6 2 2 3" xfId="21543"/>
    <cellStyle name="Normal 2 14 6 2 2 4" xfId="21544"/>
    <cellStyle name="Normal 2 14 6 2 2 5" xfId="21545"/>
    <cellStyle name="Normal 2 14 6 2 2 6" xfId="21546"/>
    <cellStyle name="Normal 2 14 6 2 3" xfId="21547"/>
    <cellStyle name="Normal 2 14 6 2 3 2" xfId="21548"/>
    <cellStyle name="Normal 2 14 6 2 3 2 2" xfId="21549"/>
    <cellStyle name="Normal 2 14 6 2 3 3" xfId="21550"/>
    <cellStyle name="Normal 2 14 6 2 3 4" xfId="21551"/>
    <cellStyle name="Normal 2 14 6 2 3 5" xfId="21552"/>
    <cellStyle name="Normal 2 14 6 2 4" xfId="21553"/>
    <cellStyle name="Normal 2 14 6 2 4 2" xfId="21554"/>
    <cellStyle name="Normal 2 14 6 2 4 3" xfId="21555"/>
    <cellStyle name="Normal 2 14 6 2 4 4" xfId="21556"/>
    <cellStyle name="Normal 2 14 6 2 5" xfId="21557"/>
    <cellStyle name="Normal 2 14 6 2 5 2" xfId="21558"/>
    <cellStyle name="Normal 2 14 6 2 6" xfId="21559"/>
    <cellStyle name="Normal 2 14 6 2 7" xfId="21560"/>
    <cellStyle name="Normal 2 14 6 2 8" xfId="21561"/>
    <cellStyle name="Normal 2 14 6 2 9" xfId="21562"/>
    <cellStyle name="Normal 2 14 6 3" xfId="21563"/>
    <cellStyle name="Normal 2 14 6 3 2" xfId="21564"/>
    <cellStyle name="Normal 2 14 6 3 2 2" xfId="21565"/>
    <cellStyle name="Normal 2 14 6 3 2 2 2" xfId="21566"/>
    <cellStyle name="Normal 2 14 6 3 2 2 3" xfId="21567"/>
    <cellStyle name="Normal 2 14 6 3 2 3" xfId="21568"/>
    <cellStyle name="Normal 2 14 6 3 2 4" xfId="21569"/>
    <cellStyle name="Normal 2 14 6 3 2 5" xfId="21570"/>
    <cellStyle name="Normal 2 14 6 3 2 6" xfId="21571"/>
    <cellStyle name="Normal 2 14 6 3 3" xfId="21572"/>
    <cellStyle name="Normal 2 14 6 3 3 2" xfId="21573"/>
    <cellStyle name="Normal 2 14 6 3 3 2 2" xfId="21574"/>
    <cellStyle name="Normal 2 14 6 3 3 3" xfId="21575"/>
    <cellStyle name="Normal 2 14 6 3 3 4" xfId="21576"/>
    <cellStyle name="Normal 2 14 6 3 3 5" xfId="21577"/>
    <cellStyle name="Normal 2 14 6 3 4" xfId="21578"/>
    <cellStyle name="Normal 2 14 6 3 4 2" xfId="21579"/>
    <cellStyle name="Normal 2 14 6 3 4 3" xfId="21580"/>
    <cellStyle name="Normal 2 14 6 3 4 4" xfId="21581"/>
    <cellStyle name="Normal 2 14 6 3 5" xfId="21582"/>
    <cellStyle name="Normal 2 14 6 3 5 2" xfId="21583"/>
    <cellStyle name="Normal 2 14 6 3 6" xfId="21584"/>
    <cellStyle name="Normal 2 14 6 3 7" xfId="21585"/>
    <cellStyle name="Normal 2 14 6 3 8" xfId="21586"/>
    <cellStyle name="Normal 2 14 6 3 9" xfId="21587"/>
    <cellStyle name="Normal 2 14 6 4" xfId="21588"/>
    <cellStyle name="Normal 2 14 6 4 2" xfId="21589"/>
    <cellStyle name="Normal 2 14 6 4 2 2" xfId="21590"/>
    <cellStyle name="Normal 2 14 6 4 2 3" xfId="21591"/>
    <cellStyle name="Normal 2 14 6 4 3" xfId="21592"/>
    <cellStyle name="Normal 2 14 6 4 4" xfId="21593"/>
    <cellStyle name="Normal 2 14 6 4 5" xfId="21594"/>
    <cellStyle name="Normal 2 14 6 4 6" xfId="21595"/>
    <cellStyle name="Normal 2 14 6 5" xfId="21596"/>
    <cellStyle name="Normal 2 14 6 5 2" xfId="21597"/>
    <cellStyle name="Normal 2 14 6 5 2 2" xfId="21598"/>
    <cellStyle name="Normal 2 14 6 5 3" xfId="21599"/>
    <cellStyle name="Normal 2 14 6 5 4" xfId="21600"/>
    <cellStyle name="Normal 2 14 6 5 5" xfId="21601"/>
    <cellStyle name="Normal 2 14 6 6" xfId="21602"/>
    <cellStyle name="Normal 2 14 6 6 2" xfId="21603"/>
    <cellStyle name="Normal 2 14 6 6 3" xfId="21604"/>
    <cellStyle name="Normal 2 14 6 6 4" xfId="21605"/>
    <cellStyle name="Normal 2 14 6 7" xfId="21606"/>
    <cellStyle name="Normal 2 14 6 7 2" xfId="21607"/>
    <cellStyle name="Normal 2 14 6 8" xfId="21608"/>
    <cellStyle name="Normal 2 14 6 9" xfId="21609"/>
    <cellStyle name="Normal 2 14 7" xfId="21610"/>
    <cellStyle name="Normal 2 14 7 10" xfId="21611"/>
    <cellStyle name="Normal 2 14 7 11" xfId="21612"/>
    <cellStyle name="Normal 2 14 7 2" xfId="21613"/>
    <cellStyle name="Normal 2 14 7 2 2" xfId="21614"/>
    <cellStyle name="Normal 2 14 7 2 2 2" xfId="21615"/>
    <cellStyle name="Normal 2 14 7 2 2 2 2" xfId="21616"/>
    <cellStyle name="Normal 2 14 7 2 2 2 3" xfId="21617"/>
    <cellStyle name="Normal 2 14 7 2 2 3" xfId="21618"/>
    <cellStyle name="Normal 2 14 7 2 2 4" xfId="21619"/>
    <cellStyle name="Normal 2 14 7 2 2 5" xfId="21620"/>
    <cellStyle name="Normal 2 14 7 2 2 6" xfId="21621"/>
    <cellStyle name="Normal 2 14 7 2 3" xfId="21622"/>
    <cellStyle name="Normal 2 14 7 2 3 2" xfId="21623"/>
    <cellStyle name="Normal 2 14 7 2 3 2 2" xfId="21624"/>
    <cellStyle name="Normal 2 14 7 2 3 3" xfId="21625"/>
    <cellStyle name="Normal 2 14 7 2 3 4" xfId="21626"/>
    <cellStyle name="Normal 2 14 7 2 3 5" xfId="21627"/>
    <cellStyle name="Normal 2 14 7 2 4" xfId="21628"/>
    <cellStyle name="Normal 2 14 7 2 4 2" xfId="21629"/>
    <cellStyle name="Normal 2 14 7 2 4 3" xfId="21630"/>
    <cellStyle name="Normal 2 14 7 2 4 4" xfId="21631"/>
    <cellStyle name="Normal 2 14 7 2 5" xfId="21632"/>
    <cellStyle name="Normal 2 14 7 2 5 2" xfId="21633"/>
    <cellStyle name="Normal 2 14 7 2 6" xfId="21634"/>
    <cellStyle name="Normal 2 14 7 2 7" xfId="21635"/>
    <cellStyle name="Normal 2 14 7 2 8" xfId="21636"/>
    <cellStyle name="Normal 2 14 7 2 9" xfId="21637"/>
    <cellStyle name="Normal 2 14 7 3" xfId="21638"/>
    <cellStyle name="Normal 2 14 7 3 2" xfId="21639"/>
    <cellStyle name="Normal 2 14 7 3 2 2" xfId="21640"/>
    <cellStyle name="Normal 2 14 7 3 2 2 2" xfId="21641"/>
    <cellStyle name="Normal 2 14 7 3 2 2 3" xfId="21642"/>
    <cellStyle name="Normal 2 14 7 3 2 3" xfId="21643"/>
    <cellStyle name="Normal 2 14 7 3 2 4" xfId="21644"/>
    <cellStyle name="Normal 2 14 7 3 2 5" xfId="21645"/>
    <cellStyle name="Normal 2 14 7 3 2 6" xfId="21646"/>
    <cellStyle name="Normal 2 14 7 3 3" xfId="21647"/>
    <cellStyle name="Normal 2 14 7 3 3 2" xfId="21648"/>
    <cellStyle name="Normal 2 14 7 3 3 2 2" xfId="21649"/>
    <cellStyle name="Normal 2 14 7 3 3 3" xfId="21650"/>
    <cellStyle name="Normal 2 14 7 3 3 4" xfId="21651"/>
    <cellStyle name="Normal 2 14 7 3 3 5" xfId="21652"/>
    <cellStyle name="Normal 2 14 7 3 4" xfId="21653"/>
    <cellStyle name="Normal 2 14 7 3 4 2" xfId="21654"/>
    <cellStyle name="Normal 2 14 7 3 4 3" xfId="21655"/>
    <cellStyle name="Normal 2 14 7 3 4 4" xfId="21656"/>
    <cellStyle name="Normal 2 14 7 3 5" xfId="21657"/>
    <cellStyle name="Normal 2 14 7 3 5 2" xfId="21658"/>
    <cellStyle name="Normal 2 14 7 3 6" xfId="21659"/>
    <cellStyle name="Normal 2 14 7 3 7" xfId="21660"/>
    <cellStyle name="Normal 2 14 7 3 8" xfId="21661"/>
    <cellStyle name="Normal 2 14 7 3 9" xfId="21662"/>
    <cellStyle name="Normal 2 14 7 4" xfId="21663"/>
    <cellStyle name="Normal 2 14 7 4 2" xfId="21664"/>
    <cellStyle name="Normal 2 14 7 4 2 2" xfId="21665"/>
    <cellStyle name="Normal 2 14 7 4 2 3" xfId="21666"/>
    <cellStyle name="Normal 2 14 7 4 3" xfId="21667"/>
    <cellStyle name="Normal 2 14 7 4 4" xfId="21668"/>
    <cellStyle name="Normal 2 14 7 4 5" xfId="21669"/>
    <cellStyle name="Normal 2 14 7 4 6" xfId="21670"/>
    <cellStyle name="Normal 2 14 7 5" xfId="21671"/>
    <cellStyle name="Normal 2 14 7 5 2" xfId="21672"/>
    <cellStyle name="Normal 2 14 7 5 2 2" xfId="21673"/>
    <cellStyle name="Normal 2 14 7 5 3" xfId="21674"/>
    <cellStyle name="Normal 2 14 7 5 4" xfId="21675"/>
    <cellStyle name="Normal 2 14 7 5 5" xfId="21676"/>
    <cellStyle name="Normal 2 14 7 6" xfId="21677"/>
    <cellStyle name="Normal 2 14 7 6 2" xfId="21678"/>
    <cellStyle name="Normal 2 14 7 6 3" xfId="21679"/>
    <cellStyle name="Normal 2 14 7 6 4" xfId="21680"/>
    <cellStyle name="Normal 2 14 7 7" xfId="21681"/>
    <cellStyle name="Normal 2 14 7 7 2" xfId="21682"/>
    <cellStyle name="Normal 2 14 7 8" xfId="21683"/>
    <cellStyle name="Normal 2 14 7 9" xfId="21684"/>
    <cellStyle name="Normal 2 14 8" xfId="21685"/>
    <cellStyle name="Normal 2 14 8 10" xfId="21686"/>
    <cellStyle name="Normal 2 14 8 2" xfId="21687"/>
    <cellStyle name="Normal 2 14 8 2 2" xfId="21688"/>
    <cellStyle name="Normal 2 14 8 2 2 2" xfId="21689"/>
    <cellStyle name="Normal 2 14 8 2 2 3" xfId="21690"/>
    <cellStyle name="Normal 2 14 8 2 3" xfId="21691"/>
    <cellStyle name="Normal 2 14 8 2 4" xfId="21692"/>
    <cellStyle name="Normal 2 14 8 2 5" xfId="21693"/>
    <cellStyle name="Normal 2 14 8 2 6" xfId="21694"/>
    <cellStyle name="Normal 2 14 8 3" xfId="21695"/>
    <cellStyle name="Normal 2 14 8 3 2" xfId="21696"/>
    <cellStyle name="Normal 2 14 8 3 2 2" xfId="21697"/>
    <cellStyle name="Normal 2 14 8 3 2 3" xfId="21698"/>
    <cellStyle name="Normal 2 14 8 3 3" xfId="21699"/>
    <cellStyle name="Normal 2 14 8 3 4" xfId="21700"/>
    <cellStyle name="Normal 2 14 8 3 5" xfId="21701"/>
    <cellStyle name="Normal 2 14 8 3 6" xfId="21702"/>
    <cellStyle name="Normal 2 14 8 4" xfId="21703"/>
    <cellStyle name="Normal 2 14 8 4 2" xfId="21704"/>
    <cellStyle name="Normal 2 14 8 4 2 2" xfId="21705"/>
    <cellStyle name="Normal 2 14 8 4 3" xfId="21706"/>
    <cellStyle name="Normal 2 14 8 4 4" xfId="21707"/>
    <cellStyle name="Normal 2 14 8 4 5" xfId="21708"/>
    <cellStyle name="Normal 2 14 8 5" xfId="21709"/>
    <cellStyle name="Normal 2 14 8 5 2" xfId="21710"/>
    <cellStyle name="Normal 2 14 8 5 3" xfId="21711"/>
    <cellStyle name="Normal 2 14 8 5 4" xfId="21712"/>
    <cellStyle name="Normal 2 14 8 6" xfId="21713"/>
    <cellStyle name="Normal 2 14 8 6 2" xfId="21714"/>
    <cellStyle name="Normal 2 14 8 7" xfId="21715"/>
    <cellStyle name="Normal 2 14 8 8" xfId="21716"/>
    <cellStyle name="Normal 2 14 8 9" xfId="21717"/>
    <cellStyle name="Normal 2 14 9" xfId="21718"/>
    <cellStyle name="Normal 2 14 9 10" xfId="21719"/>
    <cellStyle name="Normal 2 14 9 2" xfId="21720"/>
    <cellStyle name="Normal 2 14 9 2 2" xfId="21721"/>
    <cellStyle name="Normal 2 14 9 2 2 2" xfId="21722"/>
    <cellStyle name="Normal 2 14 9 2 2 3" xfId="21723"/>
    <cellStyle name="Normal 2 14 9 2 3" xfId="21724"/>
    <cellStyle name="Normal 2 14 9 2 4" xfId="21725"/>
    <cellStyle name="Normal 2 14 9 2 5" xfId="21726"/>
    <cellStyle name="Normal 2 14 9 2 6" xfId="21727"/>
    <cellStyle name="Normal 2 14 9 3" xfId="21728"/>
    <cellStyle name="Normal 2 14 9 3 2" xfId="21729"/>
    <cellStyle name="Normal 2 14 9 3 2 2" xfId="21730"/>
    <cellStyle name="Normal 2 14 9 3 2 3" xfId="21731"/>
    <cellStyle name="Normal 2 14 9 3 3" xfId="21732"/>
    <cellStyle name="Normal 2 14 9 3 4" xfId="21733"/>
    <cellStyle name="Normal 2 14 9 3 5" xfId="21734"/>
    <cellStyle name="Normal 2 14 9 3 6" xfId="21735"/>
    <cellStyle name="Normal 2 14 9 4" xfId="21736"/>
    <cellStyle name="Normal 2 14 9 4 2" xfId="21737"/>
    <cellStyle name="Normal 2 14 9 4 2 2" xfId="21738"/>
    <cellStyle name="Normal 2 14 9 4 3" xfId="21739"/>
    <cellStyle name="Normal 2 14 9 4 4" xfId="21740"/>
    <cellStyle name="Normal 2 14 9 4 5" xfId="21741"/>
    <cellStyle name="Normal 2 14 9 5" xfId="21742"/>
    <cellStyle name="Normal 2 14 9 5 2" xfId="21743"/>
    <cellStyle name="Normal 2 14 9 5 3" xfId="21744"/>
    <cellStyle name="Normal 2 14 9 5 4" xfId="21745"/>
    <cellStyle name="Normal 2 14 9 6" xfId="21746"/>
    <cellStyle name="Normal 2 14 9 6 2" xfId="21747"/>
    <cellStyle name="Normal 2 14 9 7" xfId="21748"/>
    <cellStyle name="Normal 2 14 9 8" xfId="21749"/>
    <cellStyle name="Normal 2 14 9 9" xfId="21750"/>
    <cellStyle name="Normal 2 15" xfId="21751"/>
    <cellStyle name="Normal 2 15 10" xfId="21752"/>
    <cellStyle name="Normal 2 15 10 10" xfId="21753"/>
    <cellStyle name="Normal 2 15 10 2" xfId="21754"/>
    <cellStyle name="Normal 2 15 10 2 2" xfId="21755"/>
    <cellStyle name="Normal 2 15 10 2 2 2" xfId="21756"/>
    <cellStyle name="Normal 2 15 10 2 2 3" xfId="21757"/>
    <cellStyle name="Normal 2 15 10 2 3" xfId="21758"/>
    <cellStyle name="Normal 2 15 10 2 4" xfId="21759"/>
    <cellStyle name="Normal 2 15 10 2 5" xfId="21760"/>
    <cellStyle name="Normal 2 15 10 2 6" xfId="21761"/>
    <cellStyle name="Normal 2 15 10 3" xfId="21762"/>
    <cellStyle name="Normal 2 15 10 3 2" xfId="21763"/>
    <cellStyle name="Normal 2 15 10 3 2 2" xfId="21764"/>
    <cellStyle name="Normal 2 15 10 3 2 3" xfId="21765"/>
    <cellStyle name="Normal 2 15 10 3 3" xfId="21766"/>
    <cellStyle name="Normal 2 15 10 3 4" xfId="21767"/>
    <cellStyle name="Normal 2 15 10 3 5" xfId="21768"/>
    <cellStyle name="Normal 2 15 10 3 6" xfId="21769"/>
    <cellStyle name="Normal 2 15 10 4" xfId="21770"/>
    <cellStyle name="Normal 2 15 10 4 2" xfId="21771"/>
    <cellStyle name="Normal 2 15 10 4 2 2" xfId="21772"/>
    <cellStyle name="Normal 2 15 10 4 3" xfId="21773"/>
    <cellStyle name="Normal 2 15 10 4 4" xfId="21774"/>
    <cellStyle name="Normal 2 15 10 4 5" xfId="21775"/>
    <cellStyle name="Normal 2 15 10 5" xfId="21776"/>
    <cellStyle name="Normal 2 15 10 5 2" xfId="21777"/>
    <cellStyle name="Normal 2 15 10 5 3" xfId="21778"/>
    <cellStyle name="Normal 2 15 10 5 4" xfId="21779"/>
    <cellStyle name="Normal 2 15 10 6" xfId="21780"/>
    <cellStyle name="Normal 2 15 10 6 2" xfId="21781"/>
    <cellStyle name="Normal 2 15 10 7" xfId="21782"/>
    <cellStyle name="Normal 2 15 10 8" xfId="21783"/>
    <cellStyle name="Normal 2 15 10 9" xfId="21784"/>
    <cellStyle name="Normal 2 15 11" xfId="21785"/>
    <cellStyle name="Normal 2 15 11 10" xfId="21786"/>
    <cellStyle name="Normal 2 15 11 2" xfId="21787"/>
    <cellStyle name="Normal 2 15 11 2 2" xfId="21788"/>
    <cellStyle name="Normal 2 15 11 2 2 2" xfId="21789"/>
    <cellStyle name="Normal 2 15 11 2 2 3" xfId="21790"/>
    <cellStyle name="Normal 2 15 11 2 3" xfId="21791"/>
    <cellStyle name="Normal 2 15 11 2 4" xfId="21792"/>
    <cellStyle name="Normal 2 15 11 2 5" xfId="21793"/>
    <cellStyle name="Normal 2 15 11 2 6" xfId="21794"/>
    <cellStyle name="Normal 2 15 11 3" xfId="21795"/>
    <cellStyle name="Normal 2 15 11 3 2" xfId="21796"/>
    <cellStyle name="Normal 2 15 11 3 2 2" xfId="21797"/>
    <cellStyle name="Normal 2 15 11 3 2 3" xfId="21798"/>
    <cellStyle name="Normal 2 15 11 3 3" xfId="21799"/>
    <cellStyle name="Normal 2 15 11 3 4" xfId="21800"/>
    <cellStyle name="Normal 2 15 11 3 5" xfId="21801"/>
    <cellStyle name="Normal 2 15 11 3 6" xfId="21802"/>
    <cellStyle name="Normal 2 15 11 4" xfId="21803"/>
    <cellStyle name="Normal 2 15 11 4 2" xfId="21804"/>
    <cellStyle name="Normal 2 15 11 4 2 2" xfId="21805"/>
    <cellStyle name="Normal 2 15 11 4 3" xfId="21806"/>
    <cellStyle name="Normal 2 15 11 4 4" xfId="21807"/>
    <cellStyle name="Normal 2 15 11 4 5" xfId="21808"/>
    <cellStyle name="Normal 2 15 11 5" xfId="21809"/>
    <cellStyle name="Normal 2 15 11 5 2" xfId="21810"/>
    <cellStyle name="Normal 2 15 11 5 3" xfId="21811"/>
    <cellStyle name="Normal 2 15 11 5 4" xfId="21812"/>
    <cellStyle name="Normal 2 15 11 6" xfId="21813"/>
    <cellStyle name="Normal 2 15 11 6 2" xfId="21814"/>
    <cellStyle name="Normal 2 15 11 7" xfId="21815"/>
    <cellStyle name="Normal 2 15 11 8" xfId="21816"/>
    <cellStyle name="Normal 2 15 11 9" xfId="21817"/>
    <cellStyle name="Normal 2 15 12" xfId="21818"/>
    <cellStyle name="Normal 2 15 12 10" xfId="21819"/>
    <cellStyle name="Normal 2 15 12 2" xfId="21820"/>
    <cellStyle name="Normal 2 15 12 2 2" xfId="21821"/>
    <cellStyle name="Normal 2 15 12 2 2 2" xfId="21822"/>
    <cellStyle name="Normal 2 15 12 2 2 3" xfId="21823"/>
    <cellStyle name="Normal 2 15 12 2 3" xfId="21824"/>
    <cellStyle name="Normal 2 15 12 2 4" xfId="21825"/>
    <cellStyle name="Normal 2 15 12 2 5" xfId="21826"/>
    <cellStyle name="Normal 2 15 12 2 6" xfId="21827"/>
    <cellStyle name="Normal 2 15 12 3" xfId="21828"/>
    <cellStyle name="Normal 2 15 12 3 2" xfId="21829"/>
    <cellStyle name="Normal 2 15 12 3 2 2" xfId="21830"/>
    <cellStyle name="Normal 2 15 12 3 2 3" xfId="21831"/>
    <cellStyle name="Normal 2 15 12 3 3" xfId="21832"/>
    <cellStyle name="Normal 2 15 12 3 4" xfId="21833"/>
    <cellStyle name="Normal 2 15 12 3 5" xfId="21834"/>
    <cellStyle name="Normal 2 15 12 3 6" xfId="21835"/>
    <cellStyle name="Normal 2 15 12 4" xfId="21836"/>
    <cellStyle name="Normal 2 15 12 4 2" xfId="21837"/>
    <cellStyle name="Normal 2 15 12 4 2 2" xfId="21838"/>
    <cellStyle name="Normal 2 15 12 4 3" xfId="21839"/>
    <cellStyle name="Normal 2 15 12 4 4" xfId="21840"/>
    <cellStyle name="Normal 2 15 12 4 5" xfId="21841"/>
    <cellStyle name="Normal 2 15 12 5" xfId="21842"/>
    <cellStyle name="Normal 2 15 12 5 2" xfId="21843"/>
    <cellStyle name="Normal 2 15 12 5 3" xfId="21844"/>
    <cellStyle name="Normal 2 15 12 5 4" xfId="21845"/>
    <cellStyle name="Normal 2 15 12 6" xfId="21846"/>
    <cellStyle name="Normal 2 15 12 6 2" xfId="21847"/>
    <cellStyle name="Normal 2 15 12 7" xfId="21848"/>
    <cellStyle name="Normal 2 15 12 8" xfId="21849"/>
    <cellStyle name="Normal 2 15 12 9" xfId="21850"/>
    <cellStyle name="Normal 2 15 13" xfId="21851"/>
    <cellStyle name="Normal 2 15 13 2" xfId="21852"/>
    <cellStyle name="Normal 2 15 13 2 2" xfId="21853"/>
    <cellStyle name="Normal 2 15 13 2 2 2" xfId="21854"/>
    <cellStyle name="Normal 2 15 13 2 2 3" xfId="21855"/>
    <cellStyle name="Normal 2 15 13 2 3" xfId="21856"/>
    <cellStyle name="Normal 2 15 13 2 4" xfId="21857"/>
    <cellStyle name="Normal 2 15 13 2 5" xfId="21858"/>
    <cellStyle name="Normal 2 15 13 2 6" xfId="21859"/>
    <cellStyle name="Normal 2 15 13 3" xfId="21860"/>
    <cellStyle name="Normal 2 15 13 3 2" xfId="21861"/>
    <cellStyle name="Normal 2 15 13 3 2 2" xfId="21862"/>
    <cellStyle name="Normal 2 15 13 3 3" xfId="21863"/>
    <cellStyle name="Normal 2 15 13 3 4" xfId="21864"/>
    <cellStyle name="Normal 2 15 13 3 5" xfId="21865"/>
    <cellStyle name="Normal 2 15 13 4" xfId="21866"/>
    <cellStyle name="Normal 2 15 13 4 2" xfId="21867"/>
    <cellStyle name="Normal 2 15 13 4 3" xfId="21868"/>
    <cellStyle name="Normal 2 15 13 4 4" xfId="21869"/>
    <cellStyle name="Normal 2 15 13 5" xfId="21870"/>
    <cellStyle name="Normal 2 15 13 5 2" xfId="21871"/>
    <cellStyle name="Normal 2 15 13 6" xfId="21872"/>
    <cellStyle name="Normal 2 15 13 7" xfId="21873"/>
    <cellStyle name="Normal 2 15 13 8" xfId="21874"/>
    <cellStyle name="Normal 2 15 13 9" xfId="21875"/>
    <cellStyle name="Normal 2 15 14" xfId="21876"/>
    <cellStyle name="Normal 2 15 14 2" xfId="21877"/>
    <cellStyle name="Normal 2 15 14 2 2" xfId="21878"/>
    <cellStyle name="Normal 2 15 14 2 2 2" xfId="21879"/>
    <cellStyle name="Normal 2 15 14 2 2 3" xfId="21880"/>
    <cellStyle name="Normal 2 15 14 2 3" xfId="21881"/>
    <cellStyle name="Normal 2 15 14 2 4" xfId="21882"/>
    <cellStyle name="Normal 2 15 14 2 5" xfId="21883"/>
    <cellStyle name="Normal 2 15 14 2 6" xfId="21884"/>
    <cellStyle name="Normal 2 15 14 3" xfId="21885"/>
    <cellStyle name="Normal 2 15 14 3 2" xfId="21886"/>
    <cellStyle name="Normal 2 15 14 3 2 2" xfId="21887"/>
    <cellStyle name="Normal 2 15 14 3 3" xfId="21888"/>
    <cellStyle name="Normal 2 15 14 3 4" xfId="21889"/>
    <cellStyle name="Normal 2 15 14 3 5" xfId="21890"/>
    <cellStyle name="Normal 2 15 14 4" xfId="21891"/>
    <cellStyle name="Normal 2 15 14 4 2" xfId="21892"/>
    <cellStyle name="Normal 2 15 14 4 3" xfId="21893"/>
    <cellStyle name="Normal 2 15 14 4 4" xfId="21894"/>
    <cellStyle name="Normal 2 15 14 5" xfId="21895"/>
    <cellStyle name="Normal 2 15 14 5 2" xfId="21896"/>
    <cellStyle name="Normal 2 15 14 6" xfId="21897"/>
    <cellStyle name="Normal 2 15 14 7" xfId="21898"/>
    <cellStyle name="Normal 2 15 14 8" xfId="21899"/>
    <cellStyle name="Normal 2 15 14 9" xfId="21900"/>
    <cellStyle name="Normal 2 15 15" xfId="21901"/>
    <cellStyle name="Normal 2 15 15 2" xfId="21902"/>
    <cellStyle name="Normal 2 15 15 2 2" xfId="21903"/>
    <cellStyle name="Normal 2 15 15 2 3" xfId="21904"/>
    <cellStyle name="Normal 2 15 15 3" xfId="21905"/>
    <cellStyle name="Normal 2 15 15 4" xfId="21906"/>
    <cellStyle name="Normal 2 15 15 5" xfId="21907"/>
    <cellStyle name="Normal 2 15 15 6" xfId="21908"/>
    <cellStyle name="Normal 2 15 16" xfId="21909"/>
    <cellStyle name="Normal 2 15 16 2" xfId="21910"/>
    <cellStyle name="Normal 2 15 16 2 2" xfId="21911"/>
    <cellStyle name="Normal 2 15 16 3" xfId="21912"/>
    <cellStyle name="Normal 2 15 16 4" xfId="21913"/>
    <cellStyle name="Normal 2 15 16 5" xfId="21914"/>
    <cellStyle name="Normal 2 15 17" xfId="21915"/>
    <cellStyle name="Normal 2 15 17 2" xfId="21916"/>
    <cellStyle name="Normal 2 15 17 2 2" xfId="21917"/>
    <cellStyle name="Normal 2 15 17 3" xfId="21918"/>
    <cellStyle name="Normal 2 15 17 4" xfId="21919"/>
    <cellStyle name="Normal 2 15 17 5" xfId="21920"/>
    <cellStyle name="Normal 2 15 18" xfId="21921"/>
    <cellStyle name="Normal 2 15 18 2" xfId="21922"/>
    <cellStyle name="Normal 2 15 19" xfId="21923"/>
    <cellStyle name="Normal 2 15 2" xfId="21924"/>
    <cellStyle name="Normal 2 15 2 10" xfId="21925"/>
    <cellStyle name="Normal 2 15 2 11" xfId="21926"/>
    <cellStyle name="Normal 2 15 2 2" xfId="21927"/>
    <cellStyle name="Normal 2 15 2 2 2" xfId="21928"/>
    <cellStyle name="Normal 2 15 2 2 2 2" xfId="21929"/>
    <cellStyle name="Normal 2 15 2 2 2 2 2" xfId="21930"/>
    <cellStyle name="Normal 2 15 2 2 2 2 3" xfId="21931"/>
    <cellStyle name="Normal 2 15 2 2 2 3" xfId="21932"/>
    <cellStyle name="Normal 2 15 2 2 2 4" xfId="21933"/>
    <cellStyle name="Normal 2 15 2 2 2 5" xfId="21934"/>
    <cellStyle name="Normal 2 15 2 2 2 6" xfId="21935"/>
    <cellStyle name="Normal 2 15 2 2 3" xfId="21936"/>
    <cellStyle name="Normal 2 15 2 2 3 2" xfId="21937"/>
    <cellStyle name="Normal 2 15 2 2 3 2 2" xfId="21938"/>
    <cellStyle name="Normal 2 15 2 2 3 3" xfId="21939"/>
    <cellStyle name="Normal 2 15 2 2 3 4" xfId="21940"/>
    <cellStyle name="Normal 2 15 2 2 3 5" xfId="21941"/>
    <cellStyle name="Normal 2 15 2 2 4" xfId="21942"/>
    <cellStyle name="Normal 2 15 2 2 4 2" xfId="21943"/>
    <cellStyle name="Normal 2 15 2 2 4 3" xfId="21944"/>
    <cellStyle name="Normal 2 15 2 2 4 4" xfId="21945"/>
    <cellStyle name="Normal 2 15 2 2 5" xfId="21946"/>
    <cellStyle name="Normal 2 15 2 2 5 2" xfId="21947"/>
    <cellStyle name="Normal 2 15 2 2 6" xfId="21948"/>
    <cellStyle name="Normal 2 15 2 2 7" xfId="21949"/>
    <cellStyle name="Normal 2 15 2 2 8" xfId="21950"/>
    <cellStyle name="Normal 2 15 2 2 9" xfId="21951"/>
    <cellStyle name="Normal 2 15 2 3" xfId="21952"/>
    <cellStyle name="Normal 2 15 2 3 2" xfId="21953"/>
    <cellStyle name="Normal 2 15 2 3 2 2" xfId="21954"/>
    <cellStyle name="Normal 2 15 2 3 2 2 2" xfId="21955"/>
    <cellStyle name="Normal 2 15 2 3 2 2 3" xfId="21956"/>
    <cellStyle name="Normal 2 15 2 3 2 3" xfId="21957"/>
    <cellStyle name="Normal 2 15 2 3 2 4" xfId="21958"/>
    <cellStyle name="Normal 2 15 2 3 2 5" xfId="21959"/>
    <cellStyle name="Normal 2 15 2 3 2 6" xfId="21960"/>
    <cellStyle name="Normal 2 15 2 3 3" xfId="21961"/>
    <cellStyle name="Normal 2 15 2 3 3 2" xfId="21962"/>
    <cellStyle name="Normal 2 15 2 3 3 2 2" xfId="21963"/>
    <cellStyle name="Normal 2 15 2 3 3 3" xfId="21964"/>
    <cellStyle name="Normal 2 15 2 3 3 4" xfId="21965"/>
    <cellStyle name="Normal 2 15 2 3 3 5" xfId="21966"/>
    <cellStyle name="Normal 2 15 2 3 4" xfId="21967"/>
    <cellStyle name="Normal 2 15 2 3 4 2" xfId="21968"/>
    <cellStyle name="Normal 2 15 2 3 4 3" xfId="21969"/>
    <cellStyle name="Normal 2 15 2 3 4 4" xfId="21970"/>
    <cellStyle name="Normal 2 15 2 3 5" xfId="21971"/>
    <cellStyle name="Normal 2 15 2 3 5 2" xfId="21972"/>
    <cellStyle name="Normal 2 15 2 3 6" xfId="21973"/>
    <cellStyle name="Normal 2 15 2 3 7" xfId="21974"/>
    <cellStyle name="Normal 2 15 2 3 8" xfId="21975"/>
    <cellStyle name="Normal 2 15 2 3 9" xfId="21976"/>
    <cellStyle name="Normal 2 15 2 4" xfId="21977"/>
    <cellStyle name="Normal 2 15 2 4 2" xfId="21978"/>
    <cellStyle name="Normal 2 15 2 4 2 2" xfId="21979"/>
    <cellStyle name="Normal 2 15 2 4 2 3" xfId="21980"/>
    <cellStyle name="Normal 2 15 2 4 3" xfId="21981"/>
    <cellStyle name="Normal 2 15 2 4 4" xfId="21982"/>
    <cellStyle name="Normal 2 15 2 4 5" xfId="21983"/>
    <cellStyle name="Normal 2 15 2 4 6" xfId="21984"/>
    <cellStyle name="Normal 2 15 2 5" xfId="21985"/>
    <cellStyle name="Normal 2 15 2 5 2" xfId="21986"/>
    <cellStyle name="Normal 2 15 2 5 2 2" xfId="21987"/>
    <cellStyle name="Normal 2 15 2 5 3" xfId="21988"/>
    <cellStyle name="Normal 2 15 2 5 4" xfId="21989"/>
    <cellStyle name="Normal 2 15 2 5 5" xfId="21990"/>
    <cellStyle name="Normal 2 15 2 6" xfId="21991"/>
    <cellStyle name="Normal 2 15 2 6 2" xfId="21992"/>
    <cellStyle name="Normal 2 15 2 6 3" xfId="21993"/>
    <cellStyle name="Normal 2 15 2 6 4" xfId="21994"/>
    <cellStyle name="Normal 2 15 2 7" xfId="21995"/>
    <cellStyle name="Normal 2 15 2 7 2" xfId="21996"/>
    <cellStyle name="Normal 2 15 2 8" xfId="21997"/>
    <cellStyle name="Normal 2 15 2 9" xfId="21998"/>
    <cellStyle name="Normal 2 15 20" xfId="21999"/>
    <cellStyle name="Normal 2 15 21" xfId="22000"/>
    <cellStyle name="Normal 2 15 22" xfId="22001"/>
    <cellStyle name="Normal 2 15 3" xfId="22002"/>
    <cellStyle name="Normal 2 15 3 10" xfId="22003"/>
    <cellStyle name="Normal 2 15 3 11" xfId="22004"/>
    <cellStyle name="Normal 2 15 3 2" xfId="22005"/>
    <cellStyle name="Normal 2 15 3 2 2" xfId="22006"/>
    <cellStyle name="Normal 2 15 3 2 2 2" xfId="22007"/>
    <cellStyle name="Normal 2 15 3 2 2 2 2" xfId="22008"/>
    <cellStyle name="Normal 2 15 3 2 2 2 3" xfId="22009"/>
    <cellStyle name="Normal 2 15 3 2 2 3" xfId="22010"/>
    <cellStyle name="Normal 2 15 3 2 2 4" xfId="22011"/>
    <cellStyle name="Normal 2 15 3 2 2 5" xfId="22012"/>
    <cellStyle name="Normal 2 15 3 2 2 6" xfId="22013"/>
    <cellStyle name="Normal 2 15 3 2 3" xfId="22014"/>
    <cellStyle name="Normal 2 15 3 2 3 2" xfId="22015"/>
    <cellStyle name="Normal 2 15 3 2 3 2 2" xfId="22016"/>
    <cellStyle name="Normal 2 15 3 2 3 3" xfId="22017"/>
    <cellStyle name="Normal 2 15 3 2 3 4" xfId="22018"/>
    <cellStyle name="Normal 2 15 3 2 3 5" xfId="22019"/>
    <cellStyle name="Normal 2 15 3 2 4" xfId="22020"/>
    <cellStyle name="Normal 2 15 3 2 4 2" xfId="22021"/>
    <cellStyle name="Normal 2 15 3 2 4 3" xfId="22022"/>
    <cellStyle name="Normal 2 15 3 2 4 4" xfId="22023"/>
    <cellStyle name="Normal 2 15 3 2 5" xfId="22024"/>
    <cellStyle name="Normal 2 15 3 2 5 2" xfId="22025"/>
    <cellStyle name="Normal 2 15 3 2 6" xfId="22026"/>
    <cellStyle name="Normal 2 15 3 2 7" xfId="22027"/>
    <cellStyle name="Normal 2 15 3 2 8" xfId="22028"/>
    <cellStyle name="Normal 2 15 3 2 9" xfId="22029"/>
    <cellStyle name="Normal 2 15 3 3" xfId="22030"/>
    <cellStyle name="Normal 2 15 3 3 2" xfId="22031"/>
    <cellStyle name="Normal 2 15 3 3 2 2" xfId="22032"/>
    <cellStyle name="Normal 2 15 3 3 2 2 2" xfId="22033"/>
    <cellStyle name="Normal 2 15 3 3 2 2 3" xfId="22034"/>
    <cellStyle name="Normal 2 15 3 3 2 3" xfId="22035"/>
    <cellStyle name="Normal 2 15 3 3 2 4" xfId="22036"/>
    <cellStyle name="Normal 2 15 3 3 2 5" xfId="22037"/>
    <cellStyle name="Normal 2 15 3 3 2 6" xfId="22038"/>
    <cellStyle name="Normal 2 15 3 3 3" xfId="22039"/>
    <cellStyle name="Normal 2 15 3 3 3 2" xfId="22040"/>
    <cellStyle name="Normal 2 15 3 3 3 2 2" xfId="22041"/>
    <cellStyle name="Normal 2 15 3 3 3 3" xfId="22042"/>
    <cellStyle name="Normal 2 15 3 3 3 4" xfId="22043"/>
    <cellStyle name="Normal 2 15 3 3 3 5" xfId="22044"/>
    <cellStyle name="Normal 2 15 3 3 4" xfId="22045"/>
    <cellStyle name="Normal 2 15 3 3 4 2" xfId="22046"/>
    <cellStyle name="Normal 2 15 3 3 4 3" xfId="22047"/>
    <cellStyle name="Normal 2 15 3 3 4 4" xfId="22048"/>
    <cellStyle name="Normal 2 15 3 3 5" xfId="22049"/>
    <cellStyle name="Normal 2 15 3 3 5 2" xfId="22050"/>
    <cellStyle name="Normal 2 15 3 3 6" xfId="22051"/>
    <cellStyle name="Normal 2 15 3 3 7" xfId="22052"/>
    <cellStyle name="Normal 2 15 3 3 8" xfId="22053"/>
    <cellStyle name="Normal 2 15 3 3 9" xfId="22054"/>
    <cellStyle name="Normal 2 15 3 4" xfId="22055"/>
    <cellStyle name="Normal 2 15 3 4 2" xfId="22056"/>
    <cellStyle name="Normal 2 15 3 4 2 2" xfId="22057"/>
    <cellStyle name="Normal 2 15 3 4 2 3" xfId="22058"/>
    <cellStyle name="Normal 2 15 3 4 3" xfId="22059"/>
    <cellStyle name="Normal 2 15 3 4 4" xfId="22060"/>
    <cellStyle name="Normal 2 15 3 4 5" xfId="22061"/>
    <cellStyle name="Normal 2 15 3 4 6" xfId="22062"/>
    <cellStyle name="Normal 2 15 3 5" xfId="22063"/>
    <cellStyle name="Normal 2 15 3 5 2" xfId="22064"/>
    <cellStyle name="Normal 2 15 3 5 2 2" xfId="22065"/>
    <cellStyle name="Normal 2 15 3 5 3" xfId="22066"/>
    <cellStyle name="Normal 2 15 3 5 4" xfId="22067"/>
    <cellStyle name="Normal 2 15 3 5 5" xfId="22068"/>
    <cellStyle name="Normal 2 15 3 6" xfId="22069"/>
    <cellStyle name="Normal 2 15 3 6 2" xfId="22070"/>
    <cellStyle name="Normal 2 15 3 6 3" xfId="22071"/>
    <cellStyle name="Normal 2 15 3 6 4" xfId="22072"/>
    <cellStyle name="Normal 2 15 3 7" xfId="22073"/>
    <cellStyle name="Normal 2 15 3 7 2" xfId="22074"/>
    <cellStyle name="Normal 2 15 3 8" xfId="22075"/>
    <cellStyle name="Normal 2 15 3 9" xfId="22076"/>
    <cellStyle name="Normal 2 15 4" xfId="22077"/>
    <cellStyle name="Normal 2 15 4 10" xfId="22078"/>
    <cellStyle name="Normal 2 15 4 11" xfId="22079"/>
    <cellStyle name="Normal 2 15 4 2" xfId="22080"/>
    <cellStyle name="Normal 2 15 4 2 2" xfId="22081"/>
    <cellStyle name="Normal 2 15 4 2 2 2" xfId="22082"/>
    <cellStyle name="Normal 2 15 4 2 2 2 2" xfId="22083"/>
    <cellStyle name="Normal 2 15 4 2 2 2 3" xfId="22084"/>
    <cellStyle name="Normal 2 15 4 2 2 3" xfId="22085"/>
    <cellStyle name="Normal 2 15 4 2 2 4" xfId="22086"/>
    <cellStyle name="Normal 2 15 4 2 2 5" xfId="22087"/>
    <cellStyle name="Normal 2 15 4 2 2 6" xfId="22088"/>
    <cellStyle name="Normal 2 15 4 2 3" xfId="22089"/>
    <cellStyle name="Normal 2 15 4 2 3 2" xfId="22090"/>
    <cellStyle name="Normal 2 15 4 2 3 2 2" xfId="22091"/>
    <cellStyle name="Normal 2 15 4 2 3 3" xfId="22092"/>
    <cellStyle name="Normal 2 15 4 2 3 4" xfId="22093"/>
    <cellStyle name="Normal 2 15 4 2 3 5" xfId="22094"/>
    <cellStyle name="Normal 2 15 4 2 4" xfId="22095"/>
    <cellStyle name="Normal 2 15 4 2 4 2" xfId="22096"/>
    <cellStyle name="Normal 2 15 4 2 4 3" xfId="22097"/>
    <cellStyle name="Normal 2 15 4 2 4 4" xfId="22098"/>
    <cellStyle name="Normal 2 15 4 2 5" xfId="22099"/>
    <cellStyle name="Normal 2 15 4 2 5 2" xfId="22100"/>
    <cellStyle name="Normal 2 15 4 2 6" xfId="22101"/>
    <cellStyle name="Normal 2 15 4 2 7" xfId="22102"/>
    <cellStyle name="Normal 2 15 4 2 8" xfId="22103"/>
    <cellStyle name="Normal 2 15 4 2 9" xfId="22104"/>
    <cellStyle name="Normal 2 15 4 3" xfId="22105"/>
    <cellStyle name="Normal 2 15 4 3 2" xfId="22106"/>
    <cellStyle name="Normal 2 15 4 3 2 2" xfId="22107"/>
    <cellStyle name="Normal 2 15 4 3 2 2 2" xfId="22108"/>
    <cellStyle name="Normal 2 15 4 3 2 2 3" xfId="22109"/>
    <cellStyle name="Normal 2 15 4 3 2 3" xfId="22110"/>
    <cellStyle name="Normal 2 15 4 3 2 4" xfId="22111"/>
    <cellStyle name="Normal 2 15 4 3 2 5" xfId="22112"/>
    <cellStyle name="Normal 2 15 4 3 2 6" xfId="22113"/>
    <cellStyle name="Normal 2 15 4 3 3" xfId="22114"/>
    <cellStyle name="Normal 2 15 4 3 3 2" xfId="22115"/>
    <cellStyle name="Normal 2 15 4 3 3 2 2" xfId="22116"/>
    <cellStyle name="Normal 2 15 4 3 3 3" xfId="22117"/>
    <cellStyle name="Normal 2 15 4 3 3 4" xfId="22118"/>
    <cellStyle name="Normal 2 15 4 3 3 5" xfId="22119"/>
    <cellStyle name="Normal 2 15 4 3 4" xfId="22120"/>
    <cellStyle name="Normal 2 15 4 3 4 2" xfId="22121"/>
    <cellStyle name="Normal 2 15 4 3 4 3" xfId="22122"/>
    <cellStyle name="Normal 2 15 4 3 4 4" xfId="22123"/>
    <cellStyle name="Normal 2 15 4 3 5" xfId="22124"/>
    <cellStyle name="Normal 2 15 4 3 5 2" xfId="22125"/>
    <cellStyle name="Normal 2 15 4 3 6" xfId="22126"/>
    <cellStyle name="Normal 2 15 4 3 7" xfId="22127"/>
    <cellStyle name="Normal 2 15 4 3 8" xfId="22128"/>
    <cellStyle name="Normal 2 15 4 3 9" xfId="22129"/>
    <cellStyle name="Normal 2 15 4 4" xfId="22130"/>
    <cellStyle name="Normal 2 15 4 4 2" xfId="22131"/>
    <cellStyle name="Normal 2 15 4 4 2 2" xfId="22132"/>
    <cellStyle name="Normal 2 15 4 4 2 3" xfId="22133"/>
    <cellStyle name="Normal 2 15 4 4 3" xfId="22134"/>
    <cellStyle name="Normal 2 15 4 4 4" xfId="22135"/>
    <cellStyle name="Normal 2 15 4 4 5" xfId="22136"/>
    <cellStyle name="Normal 2 15 4 4 6" xfId="22137"/>
    <cellStyle name="Normal 2 15 4 5" xfId="22138"/>
    <cellStyle name="Normal 2 15 4 5 2" xfId="22139"/>
    <cellStyle name="Normal 2 15 4 5 2 2" xfId="22140"/>
    <cellStyle name="Normal 2 15 4 5 3" xfId="22141"/>
    <cellStyle name="Normal 2 15 4 5 4" xfId="22142"/>
    <cellStyle name="Normal 2 15 4 5 5" xfId="22143"/>
    <cellStyle name="Normal 2 15 4 6" xfId="22144"/>
    <cellStyle name="Normal 2 15 4 6 2" xfId="22145"/>
    <cellStyle name="Normal 2 15 4 6 3" xfId="22146"/>
    <cellStyle name="Normal 2 15 4 6 4" xfId="22147"/>
    <cellStyle name="Normal 2 15 4 7" xfId="22148"/>
    <cellStyle name="Normal 2 15 4 7 2" xfId="22149"/>
    <cellStyle name="Normal 2 15 4 8" xfId="22150"/>
    <cellStyle name="Normal 2 15 4 9" xfId="22151"/>
    <cellStyle name="Normal 2 15 5" xfId="22152"/>
    <cellStyle name="Normal 2 15 5 10" xfId="22153"/>
    <cellStyle name="Normal 2 15 5 11" xfId="22154"/>
    <cellStyle name="Normal 2 15 5 2" xfId="22155"/>
    <cellStyle name="Normal 2 15 5 2 2" xfId="22156"/>
    <cellStyle name="Normal 2 15 5 2 2 2" xfId="22157"/>
    <cellStyle name="Normal 2 15 5 2 2 2 2" xfId="22158"/>
    <cellStyle name="Normal 2 15 5 2 2 2 3" xfId="22159"/>
    <cellStyle name="Normal 2 15 5 2 2 3" xfId="22160"/>
    <cellStyle name="Normal 2 15 5 2 2 4" xfId="22161"/>
    <cellStyle name="Normal 2 15 5 2 2 5" xfId="22162"/>
    <cellStyle name="Normal 2 15 5 2 2 6" xfId="22163"/>
    <cellStyle name="Normal 2 15 5 2 3" xfId="22164"/>
    <cellStyle name="Normal 2 15 5 2 3 2" xfId="22165"/>
    <cellStyle name="Normal 2 15 5 2 3 2 2" xfId="22166"/>
    <cellStyle name="Normal 2 15 5 2 3 3" xfId="22167"/>
    <cellStyle name="Normal 2 15 5 2 3 4" xfId="22168"/>
    <cellStyle name="Normal 2 15 5 2 3 5" xfId="22169"/>
    <cellStyle name="Normal 2 15 5 2 4" xfId="22170"/>
    <cellStyle name="Normal 2 15 5 2 4 2" xfId="22171"/>
    <cellStyle name="Normal 2 15 5 2 4 3" xfId="22172"/>
    <cellStyle name="Normal 2 15 5 2 4 4" xfId="22173"/>
    <cellStyle name="Normal 2 15 5 2 5" xfId="22174"/>
    <cellStyle name="Normal 2 15 5 2 5 2" xfId="22175"/>
    <cellStyle name="Normal 2 15 5 2 6" xfId="22176"/>
    <cellStyle name="Normal 2 15 5 2 7" xfId="22177"/>
    <cellStyle name="Normal 2 15 5 2 8" xfId="22178"/>
    <cellStyle name="Normal 2 15 5 2 9" xfId="22179"/>
    <cellStyle name="Normal 2 15 5 3" xfId="22180"/>
    <cellStyle name="Normal 2 15 5 3 2" xfId="22181"/>
    <cellStyle name="Normal 2 15 5 3 2 2" xfId="22182"/>
    <cellStyle name="Normal 2 15 5 3 2 2 2" xfId="22183"/>
    <cellStyle name="Normal 2 15 5 3 2 2 3" xfId="22184"/>
    <cellStyle name="Normal 2 15 5 3 2 3" xfId="22185"/>
    <cellStyle name="Normal 2 15 5 3 2 4" xfId="22186"/>
    <cellStyle name="Normal 2 15 5 3 2 5" xfId="22187"/>
    <cellStyle name="Normal 2 15 5 3 2 6" xfId="22188"/>
    <cellStyle name="Normal 2 15 5 3 3" xfId="22189"/>
    <cellStyle name="Normal 2 15 5 3 3 2" xfId="22190"/>
    <cellStyle name="Normal 2 15 5 3 3 2 2" xfId="22191"/>
    <cellStyle name="Normal 2 15 5 3 3 3" xfId="22192"/>
    <cellStyle name="Normal 2 15 5 3 3 4" xfId="22193"/>
    <cellStyle name="Normal 2 15 5 3 3 5" xfId="22194"/>
    <cellStyle name="Normal 2 15 5 3 4" xfId="22195"/>
    <cellStyle name="Normal 2 15 5 3 4 2" xfId="22196"/>
    <cellStyle name="Normal 2 15 5 3 4 3" xfId="22197"/>
    <cellStyle name="Normal 2 15 5 3 4 4" xfId="22198"/>
    <cellStyle name="Normal 2 15 5 3 5" xfId="22199"/>
    <cellStyle name="Normal 2 15 5 3 5 2" xfId="22200"/>
    <cellStyle name="Normal 2 15 5 3 6" xfId="22201"/>
    <cellStyle name="Normal 2 15 5 3 7" xfId="22202"/>
    <cellStyle name="Normal 2 15 5 3 8" xfId="22203"/>
    <cellStyle name="Normal 2 15 5 3 9" xfId="22204"/>
    <cellStyle name="Normal 2 15 5 4" xfId="22205"/>
    <cellStyle name="Normal 2 15 5 4 2" xfId="22206"/>
    <cellStyle name="Normal 2 15 5 4 2 2" xfId="22207"/>
    <cellStyle name="Normal 2 15 5 4 2 3" xfId="22208"/>
    <cellStyle name="Normal 2 15 5 4 3" xfId="22209"/>
    <cellStyle name="Normal 2 15 5 4 4" xfId="22210"/>
    <cellStyle name="Normal 2 15 5 4 5" xfId="22211"/>
    <cellStyle name="Normal 2 15 5 4 6" xfId="22212"/>
    <cellStyle name="Normal 2 15 5 5" xfId="22213"/>
    <cellStyle name="Normal 2 15 5 5 2" xfId="22214"/>
    <cellStyle name="Normal 2 15 5 5 2 2" xfId="22215"/>
    <cellStyle name="Normal 2 15 5 5 3" xfId="22216"/>
    <cellStyle name="Normal 2 15 5 5 4" xfId="22217"/>
    <cellStyle name="Normal 2 15 5 5 5" xfId="22218"/>
    <cellStyle name="Normal 2 15 5 6" xfId="22219"/>
    <cellStyle name="Normal 2 15 5 6 2" xfId="22220"/>
    <cellStyle name="Normal 2 15 5 6 3" xfId="22221"/>
    <cellStyle name="Normal 2 15 5 6 4" xfId="22222"/>
    <cellStyle name="Normal 2 15 5 7" xfId="22223"/>
    <cellStyle name="Normal 2 15 5 7 2" xfId="22224"/>
    <cellStyle name="Normal 2 15 5 8" xfId="22225"/>
    <cellStyle name="Normal 2 15 5 9" xfId="22226"/>
    <cellStyle name="Normal 2 15 6" xfId="22227"/>
    <cellStyle name="Normal 2 15 6 10" xfId="22228"/>
    <cellStyle name="Normal 2 15 6 11" xfId="22229"/>
    <cellStyle name="Normal 2 15 6 2" xfId="22230"/>
    <cellStyle name="Normal 2 15 6 2 2" xfId="22231"/>
    <cellStyle name="Normal 2 15 6 2 2 2" xfId="22232"/>
    <cellStyle name="Normal 2 15 6 2 2 2 2" xfId="22233"/>
    <cellStyle name="Normal 2 15 6 2 2 2 3" xfId="22234"/>
    <cellStyle name="Normal 2 15 6 2 2 3" xfId="22235"/>
    <cellStyle name="Normal 2 15 6 2 2 4" xfId="22236"/>
    <cellStyle name="Normal 2 15 6 2 2 5" xfId="22237"/>
    <cellStyle name="Normal 2 15 6 2 2 6" xfId="22238"/>
    <cellStyle name="Normal 2 15 6 2 3" xfId="22239"/>
    <cellStyle name="Normal 2 15 6 2 3 2" xfId="22240"/>
    <cellStyle name="Normal 2 15 6 2 3 2 2" xfId="22241"/>
    <cellStyle name="Normal 2 15 6 2 3 3" xfId="22242"/>
    <cellStyle name="Normal 2 15 6 2 3 4" xfId="22243"/>
    <cellStyle name="Normal 2 15 6 2 3 5" xfId="22244"/>
    <cellStyle name="Normal 2 15 6 2 4" xfId="22245"/>
    <cellStyle name="Normal 2 15 6 2 4 2" xfId="22246"/>
    <cellStyle name="Normal 2 15 6 2 4 3" xfId="22247"/>
    <cellStyle name="Normal 2 15 6 2 4 4" xfId="22248"/>
    <cellStyle name="Normal 2 15 6 2 5" xfId="22249"/>
    <cellStyle name="Normal 2 15 6 2 5 2" xfId="22250"/>
    <cellStyle name="Normal 2 15 6 2 6" xfId="22251"/>
    <cellStyle name="Normal 2 15 6 2 7" xfId="22252"/>
    <cellStyle name="Normal 2 15 6 2 8" xfId="22253"/>
    <cellStyle name="Normal 2 15 6 2 9" xfId="22254"/>
    <cellStyle name="Normal 2 15 6 3" xfId="22255"/>
    <cellStyle name="Normal 2 15 6 3 2" xfId="22256"/>
    <cellStyle name="Normal 2 15 6 3 2 2" xfId="22257"/>
    <cellStyle name="Normal 2 15 6 3 2 2 2" xfId="22258"/>
    <cellStyle name="Normal 2 15 6 3 2 2 3" xfId="22259"/>
    <cellStyle name="Normal 2 15 6 3 2 3" xfId="22260"/>
    <cellStyle name="Normal 2 15 6 3 2 4" xfId="22261"/>
    <cellStyle name="Normal 2 15 6 3 2 5" xfId="22262"/>
    <cellStyle name="Normal 2 15 6 3 2 6" xfId="22263"/>
    <cellStyle name="Normal 2 15 6 3 3" xfId="22264"/>
    <cellStyle name="Normal 2 15 6 3 3 2" xfId="22265"/>
    <cellStyle name="Normal 2 15 6 3 3 2 2" xfId="22266"/>
    <cellStyle name="Normal 2 15 6 3 3 3" xfId="22267"/>
    <cellStyle name="Normal 2 15 6 3 3 4" xfId="22268"/>
    <cellStyle name="Normal 2 15 6 3 3 5" xfId="22269"/>
    <cellStyle name="Normal 2 15 6 3 4" xfId="22270"/>
    <cellStyle name="Normal 2 15 6 3 4 2" xfId="22271"/>
    <cellStyle name="Normal 2 15 6 3 4 3" xfId="22272"/>
    <cellStyle name="Normal 2 15 6 3 4 4" xfId="22273"/>
    <cellStyle name="Normal 2 15 6 3 5" xfId="22274"/>
    <cellStyle name="Normal 2 15 6 3 5 2" xfId="22275"/>
    <cellStyle name="Normal 2 15 6 3 6" xfId="22276"/>
    <cellStyle name="Normal 2 15 6 3 7" xfId="22277"/>
    <cellStyle name="Normal 2 15 6 3 8" xfId="22278"/>
    <cellStyle name="Normal 2 15 6 3 9" xfId="22279"/>
    <cellStyle name="Normal 2 15 6 4" xfId="22280"/>
    <cellStyle name="Normal 2 15 6 4 2" xfId="22281"/>
    <cellStyle name="Normal 2 15 6 4 2 2" xfId="22282"/>
    <cellStyle name="Normal 2 15 6 4 2 3" xfId="22283"/>
    <cellStyle name="Normal 2 15 6 4 3" xfId="22284"/>
    <cellStyle name="Normal 2 15 6 4 4" xfId="22285"/>
    <cellStyle name="Normal 2 15 6 4 5" xfId="22286"/>
    <cellStyle name="Normal 2 15 6 4 6" xfId="22287"/>
    <cellStyle name="Normal 2 15 6 5" xfId="22288"/>
    <cellStyle name="Normal 2 15 6 5 2" xfId="22289"/>
    <cellStyle name="Normal 2 15 6 5 2 2" xfId="22290"/>
    <cellStyle name="Normal 2 15 6 5 3" xfId="22291"/>
    <cellStyle name="Normal 2 15 6 5 4" xfId="22292"/>
    <cellStyle name="Normal 2 15 6 5 5" xfId="22293"/>
    <cellStyle name="Normal 2 15 6 6" xfId="22294"/>
    <cellStyle name="Normal 2 15 6 6 2" xfId="22295"/>
    <cellStyle name="Normal 2 15 6 6 3" xfId="22296"/>
    <cellStyle name="Normal 2 15 6 6 4" xfId="22297"/>
    <cellStyle name="Normal 2 15 6 7" xfId="22298"/>
    <cellStyle name="Normal 2 15 6 7 2" xfId="22299"/>
    <cellStyle name="Normal 2 15 6 8" xfId="22300"/>
    <cellStyle name="Normal 2 15 6 9" xfId="22301"/>
    <cellStyle name="Normal 2 15 7" xfId="22302"/>
    <cellStyle name="Normal 2 15 7 10" xfId="22303"/>
    <cellStyle name="Normal 2 15 7 11" xfId="22304"/>
    <cellStyle name="Normal 2 15 7 2" xfId="22305"/>
    <cellStyle name="Normal 2 15 7 2 2" xfId="22306"/>
    <cellStyle name="Normal 2 15 7 2 2 2" xfId="22307"/>
    <cellStyle name="Normal 2 15 7 2 2 2 2" xfId="22308"/>
    <cellStyle name="Normal 2 15 7 2 2 2 3" xfId="22309"/>
    <cellStyle name="Normal 2 15 7 2 2 3" xfId="22310"/>
    <cellStyle name="Normal 2 15 7 2 2 4" xfId="22311"/>
    <cellStyle name="Normal 2 15 7 2 2 5" xfId="22312"/>
    <cellStyle name="Normal 2 15 7 2 2 6" xfId="22313"/>
    <cellStyle name="Normal 2 15 7 2 3" xfId="22314"/>
    <cellStyle name="Normal 2 15 7 2 3 2" xfId="22315"/>
    <cellStyle name="Normal 2 15 7 2 3 2 2" xfId="22316"/>
    <cellStyle name="Normal 2 15 7 2 3 3" xfId="22317"/>
    <cellStyle name="Normal 2 15 7 2 3 4" xfId="22318"/>
    <cellStyle name="Normal 2 15 7 2 3 5" xfId="22319"/>
    <cellStyle name="Normal 2 15 7 2 4" xfId="22320"/>
    <cellStyle name="Normal 2 15 7 2 4 2" xfId="22321"/>
    <cellStyle name="Normal 2 15 7 2 4 3" xfId="22322"/>
    <cellStyle name="Normal 2 15 7 2 4 4" xfId="22323"/>
    <cellStyle name="Normal 2 15 7 2 5" xfId="22324"/>
    <cellStyle name="Normal 2 15 7 2 5 2" xfId="22325"/>
    <cellStyle name="Normal 2 15 7 2 6" xfId="22326"/>
    <cellStyle name="Normal 2 15 7 2 7" xfId="22327"/>
    <cellStyle name="Normal 2 15 7 2 8" xfId="22328"/>
    <cellStyle name="Normal 2 15 7 2 9" xfId="22329"/>
    <cellStyle name="Normal 2 15 7 3" xfId="22330"/>
    <cellStyle name="Normal 2 15 7 3 2" xfId="22331"/>
    <cellStyle name="Normal 2 15 7 3 2 2" xfId="22332"/>
    <cellStyle name="Normal 2 15 7 3 2 2 2" xfId="22333"/>
    <cellStyle name="Normal 2 15 7 3 2 2 3" xfId="22334"/>
    <cellStyle name="Normal 2 15 7 3 2 3" xfId="22335"/>
    <cellStyle name="Normal 2 15 7 3 2 4" xfId="22336"/>
    <cellStyle name="Normal 2 15 7 3 2 5" xfId="22337"/>
    <cellStyle name="Normal 2 15 7 3 2 6" xfId="22338"/>
    <cellStyle name="Normal 2 15 7 3 3" xfId="22339"/>
    <cellStyle name="Normal 2 15 7 3 3 2" xfId="22340"/>
    <cellStyle name="Normal 2 15 7 3 3 2 2" xfId="22341"/>
    <cellStyle name="Normal 2 15 7 3 3 3" xfId="22342"/>
    <cellStyle name="Normal 2 15 7 3 3 4" xfId="22343"/>
    <cellStyle name="Normal 2 15 7 3 3 5" xfId="22344"/>
    <cellStyle name="Normal 2 15 7 3 4" xfId="22345"/>
    <cellStyle name="Normal 2 15 7 3 4 2" xfId="22346"/>
    <cellStyle name="Normal 2 15 7 3 4 3" xfId="22347"/>
    <cellStyle name="Normal 2 15 7 3 4 4" xfId="22348"/>
    <cellStyle name="Normal 2 15 7 3 5" xfId="22349"/>
    <cellStyle name="Normal 2 15 7 3 5 2" xfId="22350"/>
    <cellStyle name="Normal 2 15 7 3 6" xfId="22351"/>
    <cellStyle name="Normal 2 15 7 3 7" xfId="22352"/>
    <cellStyle name="Normal 2 15 7 3 8" xfId="22353"/>
    <cellStyle name="Normal 2 15 7 3 9" xfId="22354"/>
    <cellStyle name="Normal 2 15 7 4" xfId="22355"/>
    <cellStyle name="Normal 2 15 7 4 2" xfId="22356"/>
    <cellStyle name="Normal 2 15 7 4 2 2" xfId="22357"/>
    <cellStyle name="Normal 2 15 7 4 2 3" xfId="22358"/>
    <cellStyle name="Normal 2 15 7 4 3" xfId="22359"/>
    <cellStyle name="Normal 2 15 7 4 4" xfId="22360"/>
    <cellStyle name="Normal 2 15 7 4 5" xfId="22361"/>
    <cellStyle name="Normal 2 15 7 4 6" xfId="22362"/>
    <cellStyle name="Normal 2 15 7 5" xfId="22363"/>
    <cellStyle name="Normal 2 15 7 5 2" xfId="22364"/>
    <cellStyle name="Normal 2 15 7 5 2 2" xfId="22365"/>
    <cellStyle name="Normal 2 15 7 5 3" xfId="22366"/>
    <cellStyle name="Normal 2 15 7 5 4" xfId="22367"/>
    <cellStyle name="Normal 2 15 7 5 5" xfId="22368"/>
    <cellStyle name="Normal 2 15 7 6" xfId="22369"/>
    <cellStyle name="Normal 2 15 7 6 2" xfId="22370"/>
    <cellStyle name="Normal 2 15 7 6 3" xfId="22371"/>
    <cellStyle name="Normal 2 15 7 6 4" xfId="22372"/>
    <cellStyle name="Normal 2 15 7 7" xfId="22373"/>
    <cellStyle name="Normal 2 15 7 7 2" xfId="22374"/>
    <cellStyle name="Normal 2 15 7 8" xfId="22375"/>
    <cellStyle name="Normal 2 15 7 9" xfId="22376"/>
    <cellStyle name="Normal 2 15 8" xfId="22377"/>
    <cellStyle name="Normal 2 15 8 10" xfId="22378"/>
    <cellStyle name="Normal 2 15 8 2" xfId="22379"/>
    <cellStyle name="Normal 2 15 8 2 2" xfId="22380"/>
    <cellStyle name="Normal 2 15 8 2 2 2" xfId="22381"/>
    <cellStyle name="Normal 2 15 8 2 2 3" xfId="22382"/>
    <cellStyle name="Normal 2 15 8 2 3" xfId="22383"/>
    <cellStyle name="Normal 2 15 8 2 4" xfId="22384"/>
    <cellStyle name="Normal 2 15 8 2 5" xfId="22385"/>
    <cellStyle name="Normal 2 15 8 2 6" xfId="22386"/>
    <cellStyle name="Normal 2 15 8 3" xfId="22387"/>
    <cellStyle name="Normal 2 15 8 3 2" xfId="22388"/>
    <cellStyle name="Normal 2 15 8 3 2 2" xfId="22389"/>
    <cellStyle name="Normal 2 15 8 3 2 3" xfId="22390"/>
    <cellStyle name="Normal 2 15 8 3 3" xfId="22391"/>
    <cellStyle name="Normal 2 15 8 3 4" xfId="22392"/>
    <cellStyle name="Normal 2 15 8 3 5" xfId="22393"/>
    <cellStyle name="Normal 2 15 8 3 6" xfId="22394"/>
    <cellStyle name="Normal 2 15 8 4" xfId="22395"/>
    <cellStyle name="Normal 2 15 8 4 2" xfId="22396"/>
    <cellStyle name="Normal 2 15 8 4 2 2" xfId="22397"/>
    <cellStyle name="Normal 2 15 8 4 3" xfId="22398"/>
    <cellStyle name="Normal 2 15 8 4 4" xfId="22399"/>
    <cellStyle name="Normal 2 15 8 4 5" xfId="22400"/>
    <cellStyle name="Normal 2 15 8 5" xfId="22401"/>
    <cellStyle name="Normal 2 15 8 5 2" xfId="22402"/>
    <cellStyle name="Normal 2 15 8 5 3" xfId="22403"/>
    <cellStyle name="Normal 2 15 8 5 4" xfId="22404"/>
    <cellStyle name="Normal 2 15 8 6" xfId="22405"/>
    <cellStyle name="Normal 2 15 8 6 2" xfId="22406"/>
    <cellStyle name="Normal 2 15 8 7" xfId="22407"/>
    <cellStyle name="Normal 2 15 8 8" xfId="22408"/>
    <cellStyle name="Normal 2 15 8 9" xfId="22409"/>
    <cellStyle name="Normal 2 15 9" xfId="22410"/>
    <cellStyle name="Normal 2 15 9 10" xfId="22411"/>
    <cellStyle name="Normal 2 15 9 2" xfId="22412"/>
    <cellStyle name="Normal 2 15 9 2 2" xfId="22413"/>
    <cellStyle name="Normal 2 15 9 2 2 2" xfId="22414"/>
    <cellStyle name="Normal 2 15 9 2 2 3" xfId="22415"/>
    <cellStyle name="Normal 2 15 9 2 3" xfId="22416"/>
    <cellStyle name="Normal 2 15 9 2 4" xfId="22417"/>
    <cellStyle name="Normal 2 15 9 2 5" xfId="22418"/>
    <cellStyle name="Normal 2 15 9 2 6" xfId="22419"/>
    <cellStyle name="Normal 2 15 9 3" xfId="22420"/>
    <cellStyle name="Normal 2 15 9 3 2" xfId="22421"/>
    <cellStyle name="Normal 2 15 9 3 2 2" xfId="22422"/>
    <cellStyle name="Normal 2 15 9 3 2 3" xfId="22423"/>
    <cellStyle name="Normal 2 15 9 3 3" xfId="22424"/>
    <cellStyle name="Normal 2 15 9 3 4" xfId="22425"/>
    <cellStyle name="Normal 2 15 9 3 5" xfId="22426"/>
    <cellStyle name="Normal 2 15 9 3 6" xfId="22427"/>
    <cellStyle name="Normal 2 15 9 4" xfId="22428"/>
    <cellStyle name="Normal 2 15 9 4 2" xfId="22429"/>
    <cellStyle name="Normal 2 15 9 4 2 2" xfId="22430"/>
    <cellStyle name="Normal 2 15 9 4 3" xfId="22431"/>
    <cellStyle name="Normal 2 15 9 4 4" xfId="22432"/>
    <cellStyle name="Normal 2 15 9 4 5" xfId="22433"/>
    <cellStyle name="Normal 2 15 9 5" xfId="22434"/>
    <cellStyle name="Normal 2 15 9 5 2" xfId="22435"/>
    <cellStyle name="Normal 2 15 9 5 3" xfId="22436"/>
    <cellStyle name="Normal 2 15 9 5 4" xfId="22437"/>
    <cellStyle name="Normal 2 15 9 6" xfId="22438"/>
    <cellStyle name="Normal 2 15 9 6 2" xfId="22439"/>
    <cellStyle name="Normal 2 15 9 7" xfId="22440"/>
    <cellStyle name="Normal 2 15 9 8" xfId="22441"/>
    <cellStyle name="Normal 2 15 9 9" xfId="22442"/>
    <cellStyle name="Normal 2 16" xfId="22443"/>
    <cellStyle name="Normal 2 16 10" xfId="22444"/>
    <cellStyle name="Normal 2 16 11" xfId="22445"/>
    <cellStyle name="Normal 2 16 2" xfId="22446"/>
    <cellStyle name="Normal 2 16 2 2" xfId="22447"/>
    <cellStyle name="Normal 2 16 3" xfId="22448"/>
    <cellStyle name="Normal 2 16 3 2" xfId="22449"/>
    <cellStyle name="Normal 2 16 3 2 2" xfId="22450"/>
    <cellStyle name="Normal 2 16 3 2 2 2" xfId="22451"/>
    <cellStyle name="Normal 2 16 3 2 2 3" xfId="22452"/>
    <cellStyle name="Normal 2 16 3 2 3" xfId="22453"/>
    <cellStyle name="Normal 2 16 3 2 4" xfId="22454"/>
    <cellStyle name="Normal 2 16 3 2 5" xfId="22455"/>
    <cellStyle name="Normal 2 16 3 2 6" xfId="22456"/>
    <cellStyle name="Normal 2 16 3 3" xfId="22457"/>
    <cellStyle name="Normal 2 16 3 3 2" xfId="22458"/>
    <cellStyle name="Normal 2 16 3 3 2 2" xfId="22459"/>
    <cellStyle name="Normal 2 16 3 3 3" xfId="22460"/>
    <cellStyle name="Normal 2 16 3 3 4" xfId="22461"/>
    <cellStyle name="Normal 2 16 3 3 5" xfId="22462"/>
    <cellStyle name="Normal 2 16 3 4" xfId="22463"/>
    <cellStyle name="Normal 2 16 3 4 2" xfId="22464"/>
    <cellStyle name="Normal 2 16 3 4 3" xfId="22465"/>
    <cellStyle name="Normal 2 16 3 4 4" xfId="22466"/>
    <cellStyle name="Normal 2 16 3 5" xfId="22467"/>
    <cellStyle name="Normal 2 16 3 5 2" xfId="22468"/>
    <cellStyle name="Normal 2 16 3 6" xfId="22469"/>
    <cellStyle name="Normal 2 16 3 7" xfId="22470"/>
    <cellStyle name="Normal 2 16 3 8" xfId="22471"/>
    <cellStyle name="Normal 2 16 3 9" xfId="22472"/>
    <cellStyle name="Normal 2 16 4" xfId="22473"/>
    <cellStyle name="Normal 2 16 4 2" xfId="22474"/>
    <cellStyle name="Normal 2 16 4 2 2" xfId="22475"/>
    <cellStyle name="Normal 2 16 4 2 2 2" xfId="22476"/>
    <cellStyle name="Normal 2 16 4 2 2 3" xfId="22477"/>
    <cellStyle name="Normal 2 16 4 2 3" xfId="22478"/>
    <cellStyle name="Normal 2 16 4 2 4" xfId="22479"/>
    <cellStyle name="Normal 2 16 4 2 5" xfId="22480"/>
    <cellStyle name="Normal 2 16 4 2 6" xfId="22481"/>
    <cellStyle name="Normal 2 16 4 3" xfId="22482"/>
    <cellStyle name="Normal 2 16 4 3 2" xfId="22483"/>
    <cellStyle name="Normal 2 16 4 3 2 2" xfId="22484"/>
    <cellStyle name="Normal 2 16 4 3 3" xfId="22485"/>
    <cellStyle name="Normal 2 16 4 3 4" xfId="22486"/>
    <cellStyle name="Normal 2 16 4 3 5" xfId="22487"/>
    <cellStyle name="Normal 2 16 4 4" xfId="22488"/>
    <cellStyle name="Normal 2 16 4 4 2" xfId="22489"/>
    <cellStyle name="Normal 2 16 4 4 3" xfId="22490"/>
    <cellStyle name="Normal 2 16 4 4 4" xfId="22491"/>
    <cellStyle name="Normal 2 16 4 5" xfId="22492"/>
    <cellStyle name="Normal 2 16 4 5 2" xfId="22493"/>
    <cellStyle name="Normal 2 16 4 6" xfId="22494"/>
    <cellStyle name="Normal 2 16 4 7" xfId="22495"/>
    <cellStyle name="Normal 2 16 4 8" xfId="22496"/>
    <cellStyle name="Normal 2 16 4 9" xfId="22497"/>
    <cellStyle name="Normal 2 16 5" xfId="22498"/>
    <cellStyle name="Normal 2 16 5 2" xfId="22499"/>
    <cellStyle name="Normal 2 16 5 2 2" xfId="22500"/>
    <cellStyle name="Normal 2 16 5 2 3" xfId="22501"/>
    <cellStyle name="Normal 2 16 5 3" xfId="22502"/>
    <cellStyle name="Normal 2 16 5 4" xfId="22503"/>
    <cellStyle name="Normal 2 16 5 5" xfId="22504"/>
    <cellStyle name="Normal 2 16 5 6" xfId="22505"/>
    <cellStyle name="Normal 2 16 6" xfId="22506"/>
    <cellStyle name="Normal 2 16 6 2" xfId="22507"/>
    <cellStyle name="Normal 2 16 6 2 2" xfId="22508"/>
    <cellStyle name="Normal 2 16 6 3" xfId="22509"/>
    <cellStyle name="Normal 2 16 6 4" xfId="22510"/>
    <cellStyle name="Normal 2 16 6 5" xfId="22511"/>
    <cellStyle name="Normal 2 16 6 6" xfId="22512"/>
    <cellStyle name="Normal 2 16 7" xfId="22513"/>
    <cellStyle name="Normal 2 16 7 2" xfId="22514"/>
    <cellStyle name="Normal 2 16 7 3" xfId="22515"/>
    <cellStyle name="Normal 2 16 7 4" xfId="22516"/>
    <cellStyle name="Normal 2 16 7 5" xfId="22517"/>
    <cellStyle name="Normal 2 16 8" xfId="22518"/>
    <cellStyle name="Normal 2 16 8 2" xfId="22519"/>
    <cellStyle name="Normal 2 16 9" xfId="22520"/>
    <cellStyle name="Normal 2 17" xfId="22521"/>
    <cellStyle name="Normal 2 17 10" xfId="22522"/>
    <cellStyle name="Normal 2 17 11" xfId="22523"/>
    <cellStyle name="Normal 2 17 2" xfId="22524"/>
    <cellStyle name="Normal 2 17 2 2" xfId="22525"/>
    <cellStyle name="Normal 2 17 3" xfId="22526"/>
    <cellStyle name="Normal 2 17 3 2" xfId="22527"/>
    <cellStyle name="Normal 2 17 3 2 2" xfId="22528"/>
    <cellStyle name="Normal 2 17 3 2 2 2" xfId="22529"/>
    <cellStyle name="Normal 2 17 3 2 2 3" xfId="22530"/>
    <cellStyle name="Normal 2 17 3 2 3" xfId="22531"/>
    <cellStyle name="Normal 2 17 3 2 4" xfId="22532"/>
    <cellStyle name="Normal 2 17 3 2 5" xfId="22533"/>
    <cellStyle name="Normal 2 17 3 2 6" xfId="22534"/>
    <cellStyle name="Normal 2 17 3 3" xfId="22535"/>
    <cellStyle name="Normal 2 17 3 3 2" xfId="22536"/>
    <cellStyle name="Normal 2 17 3 3 2 2" xfId="22537"/>
    <cellStyle name="Normal 2 17 3 3 3" xfId="22538"/>
    <cellStyle name="Normal 2 17 3 3 4" xfId="22539"/>
    <cellStyle name="Normal 2 17 3 3 5" xfId="22540"/>
    <cellStyle name="Normal 2 17 3 4" xfId="22541"/>
    <cellStyle name="Normal 2 17 3 4 2" xfId="22542"/>
    <cellStyle name="Normal 2 17 3 4 3" xfId="22543"/>
    <cellStyle name="Normal 2 17 3 4 4" xfId="22544"/>
    <cellStyle name="Normal 2 17 3 5" xfId="22545"/>
    <cellStyle name="Normal 2 17 3 5 2" xfId="22546"/>
    <cellStyle name="Normal 2 17 3 6" xfId="22547"/>
    <cellStyle name="Normal 2 17 3 7" xfId="22548"/>
    <cellStyle name="Normal 2 17 3 8" xfId="22549"/>
    <cellStyle name="Normal 2 17 3 9" xfId="22550"/>
    <cellStyle name="Normal 2 17 4" xfId="22551"/>
    <cellStyle name="Normal 2 17 4 2" xfId="22552"/>
    <cellStyle name="Normal 2 17 4 2 2" xfId="22553"/>
    <cellStyle name="Normal 2 17 4 2 2 2" xfId="22554"/>
    <cellStyle name="Normal 2 17 4 2 2 3" xfId="22555"/>
    <cellStyle name="Normal 2 17 4 2 3" xfId="22556"/>
    <cellStyle name="Normal 2 17 4 2 4" xfId="22557"/>
    <cellStyle name="Normal 2 17 4 2 5" xfId="22558"/>
    <cellStyle name="Normal 2 17 4 2 6" xfId="22559"/>
    <cellStyle name="Normal 2 17 4 3" xfId="22560"/>
    <cellStyle name="Normal 2 17 4 3 2" xfId="22561"/>
    <cellStyle name="Normal 2 17 4 3 2 2" xfId="22562"/>
    <cellStyle name="Normal 2 17 4 3 3" xfId="22563"/>
    <cellStyle name="Normal 2 17 4 3 4" xfId="22564"/>
    <cellStyle name="Normal 2 17 4 3 5" xfId="22565"/>
    <cellStyle name="Normal 2 17 4 4" xfId="22566"/>
    <cellStyle name="Normal 2 17 4 4 2" xfId="22567"/>
    <cellStyle name="Normal 2 17 4 4 3" xfId="22568"/>
    <cellStyle name="Normal 2 17 4 4 4" xfId="22569"/>
    <cellStyle name="Normal 2 17 4 5" xfId="22570"/>
    <cellStyle name="Normal 2 17 4 5 2" xfId="22571"/>
    <cellStyle name="Normal 2 17 4 6" xfId="22572"/>
    <cellStyle name="Normal 2 17 4 7" xfId="22573"/>
    <cellStyle name="Normal 2 17 4 8" xfId="22574"/>
    <cellStyle name="Normal 2 17 4 9" xfId="22575"/>
    <cellStyle name="Normal 2 17 5" xfId="22576"/>
    <cellStyle name="Normal 2 17 5 2" xfId="22577"/>
    <cellStyle name="Normal 2 17 5 2 2" xfId="22578"/>
    <cellStyle name="Normal 2 17 5 2 3" xfId="22579"/>
    <cellStyle name="Normal 2 17 5 3" xfId="22580"/>
    <cellStyle name="Normal 2 17 5 4" xfId="22581"/>
    <cellStyle name="Normal 2 17 5 5" xfId="22582"/>
    <cellStyle name="Normal 2 17 5 6" xfId="22583"/>
    <cellStyle name="Normal 2 17 6" xfId="22584"/>
    <cellStyle name="Normal 2 17 6 2" xfId="22585"/>
    <cellStyle name="Normal 2 17 6 2 2" xfId="22586"/>
    <cellStyle name="Normal 2 17 6 3" xfId="22587"/>
    <cellStyle name="Normal 2 17 6 4" xfId="22588"/>
    <cellStyle name="Normal 2 17 6 5" xfId="22589"/>
    <cellStyle name="Normal 2 17 6 6" xfId="22590"/>
    <cellStyle name="Normal 2 17 7" xfId="22591"/>
    <cellStyle name="Normal 2 17 7 2" xfId="22592"/>
    <cellStyle name="Normal 2 17 7 3" xfId="22593"/>
    <cellStyle name="Normal 2 17 7 4" xfId="22594"/>
    <cellStyle name="Normal 2 17 7 5" xfId="22595"/>
    <cellStyle name="Normal 2 17 8" xfId="22596"/>
    <cellStyle name="Normal 2 17 8 2" xfId="22597"/>
    <cellStyle name="Normal 2 17 9" xfId="22598"/>
    <cellStyle name="Normal 2 18" xfId="22599"/>
    <cellStyle name="Normal 2 18 10" xfId="22600"/>
    <cellStyle name="Normal 2 18 11" xfId="22601"/>
    <cellStyle name="Normal 2 18 2" xfId="22602"/>
    <cellStyle name="Normal 2 18 2 2" xfId="22603"/>
    <cellStyle name="Normal 2 18 3" xfId="22604"/>
    <cellStyle name="Normal 2 18 3 2" xfId="22605"/>
    <cellStyle name="Normal 2 18 3 2 2" xfId="22606"/>
    <cellStyle name="Normal 2 18 3 2 2 2" xfId="22607"/>
    <cellStyle name="Normal 2 18 3 2 2 3" xfId="22608"/>
    <cellStyle name="Normal 2 18 3 2 3" xfId="22609"/>
    <cellStyle name="Normal 2 18 3 2 4" xfId="22610"/>
    <cellStyle name="Normal 2 18 3 2 5" xfId="22611"/>
    <cellStyle name="Normal 2 18 3 2 6" xfId="22612"/>
    <cellStyle name="Normal 2 18 3 3" xfId="22613"/>
    <cellStyle name="Normal 2 18 3 3 2" xfId="22614"/>
    <cellStyle name="Normal 2 18 3 3 2 2" xfId="22615"/>
    <cellStyle name="Normal 2 18 3 3 3" xfId="22616"/>
    <cellStyle name="Normal 2 18 3 3 4" xfId="22617"/>
    <cellStyle name="Normal 2 18 3 3 5" xfId="22618"/>
    <cellStyle name="Normal 2 18 3 4" xfId="22619"/>
    <cellStyle name="Normal 2 18 3 4 2" xfId="22620"/>
    <cellStyle name="Normal 2 18 3 4 3" xfId="22621"/>
    <cellStyle name="Normal 2 18 3 4 4" xfId="22622"/>
    <cellStyle name="Normal 2 18 3 5" xfId="22623"/>
    <cellStyle name="Normal 2 18 3 5 2" xfId="22624"/>
    <cellStyle name="Normal 2 18 3 6" xfId="22625"/>
    <cellStyle name="Normal 2 18 3 7" xfId="22626"/>
    <cellStyle name="Normal 2 18 3 8" xfId="22627"/>
    <cellStyle name="Normal 2 18 3 9" xfId="22628"/>
    <cellStyle name="Normal 2 18 4" xfId="22629"/>
    <cellStyle name="Normal 2 18 4 2" xfId="22630"/>
    <cellStyle name="Normal 2 18 4 2 2" xfId="22631"/>
    <cellStyle name="Normal 2 18 4 2 2 2" xfId="22632"/>
    <cellStyle name="Normal 2 18 4 2 2 3" xfId="22633"/>
    <cellStyle name="Normal 2 18 4 2 3" xfId="22634"/>
    <cellStyle name="Normal 2 18 4 2 4" xfId="22635"/>
    <cellStyle name="Normal 2 18 4 2 5" xfId="22636"/>
    <cellStyle name="Normal 2 18 4 2 6" xfId="22637"/>
    <cellStyle name="Normal 2 18 4 3" xfId="22638"/>
    <cellStyle name="Normal 2 18 4 3 2" xfId="22639"/>
    <cellStyle name="Normal 2 18 4 3 2 2" xfId="22640"/>
    <cellStyle name="Normal 2 18 4 3 3" xfId="22641"/>
    <cellStyle name="Normal 2 18 4 3 4" xfId="22642"/>
    <cellStyle name="Normal 2 18 4 3 5" xfId="22643"/>
    <cellStyle name="Normal 2 18 4 4" xfId="22644"/>
    <cellStyle name="Normal 2 18 4 4 2" xfId="22645"/>
    <cellStyle name="Normal 2 18 4 4 3" xfId="22646"/>
    <cellStyle name="Normal 2 18 4 4 4" xfId="22647"/>
    <cellStyle name="Normal 2 18 4 5" xfId="22648"/>
    <cellStyle name="Normal 2 18 4 5 2" xfId="22649"/>
    <cellStyle name="Normal 2 18 4 6" xfId="22650"/>
    <cellStyle name="Normal 2 18 4 7" xfId="22651"/>
    <cellStyle name="Normal 2 18 4 8" xfId="22652"/>
    <cellStyle name="Normal 2 18 4 9" xfId="22653"/>
    <cellStyle name="Normal 2 18 5" xfId="22654"/>
    <cellStyle name="Normal 2 18 5 2" xfId="22655"/>
    <cellStyle name="Normal 2 18 5 2 2" xfId="22656"/>
    <cellStyle name="Normal 2 18 5 2 3" xfId="22657"/>
    <cellStyle name="Normal 2 18 5 3" xfId="22658"/>
    <cellStyle name="Normal 2 18 5 4" xfId="22659"/>
    <cellStyle name="Normal 2 18 5 5" xfId="22660"/>
    <cellStyle name="Normal 2 18 5 6" xfId="22661"/>
    <cellStyle name="Normal 2 18 6" xfId="22662"/>
    <cellStyle name="Normal 2 18 6 2" xfId="22663"/>
    <cellStyle name="Normal 2 18 6 2 2" xfId="22664"/>
    <cellStyle name="Normal 2 18 6 3" xfId="22665"/>
    <cellStyle name="Normal 2 18 6 4" xfId="22666"/>
    <cellStyle name="Normal 2 18 6 5" xfId="22667"/>
    <cellStyle name="Normal 2 18 6 6" xfId="22668"/>
    <cellStyle name="Normal 2 18 7" xfId="22669"/>
    <cellStyle name="Normal 2 18 7 2" xfId="22670"/>
    <cellStyle name="Normal 2 18 7 3" xfId="22671"/>
    <cellStyle name="Normal 2 18 7 4" xfId="22672"/>
    <cellStyle name="Normal 2 18 7 5" xfId="22673"/>
    <cellStyle name="Normal 2 18 8" xfId="22674"/>
    <cellStyle name="Normal 2 18 8 2" xfId="22675"/>
    <cellStyle name="Normal 2 18 9" xfId="22676"/>
    <cellStyle name="Normal 2 19" xfId="22677"/>
    <cellStyle name="Normal 2 19 10" xfId="22678"/>
    <cellStyle name="Normal 2 19 11" xfId="22679"/>
    <cellStyle name="Normal 2 19 2" xfId="22680"/>
    <cellStyle name="Normal 2 19 2 2" xfId="22681"/>
    <cellStyle name="Normal 2 19 3" xfId="22682"/>
    <cellStyle name="Normal 2 19 3 2" xfId="22683"/>
    <cellStyle name="Normal 2 19 3 2 2" xfId="22684"/>
    <cellStyle name="Normal 2 19 3 2 2 2" xfId="22685"/>
    <cellStyle name="Normal 2 19 3 2 2 3" xfId="22686"/>
    <cellStyle name="Normal 2 19 3 2 3" xfId="22687"/>
    <cellStyle name="Normal 2 19 3 2 4" xfId="22688"/>
    <cellStyle name="Normal 2 19 3 2 5" xfId="22689"/>
    <cellStyle name="Normal 2 19 3 2 6" xfId="22690"/>
    <cellStyle name="Normal 2 19 3 3" xfId="22691"/>
    <cellStyle name="Normal 2 19 3 3 2" xfId="22692"/>
    <cellStyle name="Normal 2 19 3 3 2 2" xfId="22693"/>
    <cellStyle name="Normal 2 19 3 3 3" xfId="22694"/>
    <cellStyle name="Normal 2 19 3 3 4" xfId="22695"/>
    <cellStyle name="Normal 2 19 3 3 5" xfId="22696"/>
    <cellStyle name="Normal 2 19 3 4" xfId="22697"/>
    <cellStyle name="Normal 2 19 3 4 2" xfId="22698"/>
    <cellStyle name="Normal 2 19 3 4 3" xfId="22699"/>
    <cellStyle name="Normal 2 19 3 4 4" xfId="22700"/>
    <cellStyle name="Normal 2 19 3 5" xfId="22701"/>
    <cellStyle name="Normal 2 19 3 5 2" xfId="22702"/>
    <cellStyle name="Normal 2 19 3 6" xfId="22703"/>
    <cellStyle name="Normal 2 19 3 7" xfId="22704"/>
    <cellStyle name="Normal 2 19 3 8" xfId="22705"/>
    <cellStyle name="Normal 2 19 3 9" xfId="22706"/>
    <cellStyle name="Normal 2 19 4" xfId="22707"/>
    <cellStyle name="Normal 2 19 4 2" xfId="22708"/>
    <cellStyle name="Normal 2 19 4 2 2" xfId="22709"/>
    <cellStyle name="Normal 2 19 4 2 2 2" xfId="22710"/>
    <cellStyle name="Normal 2 19 4 2 2 3" xfId="22711"/>
    <cellStyle name="Normal 2 19 4 2 3" xfId="22712"/>
    <cellStyle name="Normal 2 19 4 2 4" xfId="22713"/>
    <cellStyle name="Normal 2 19 4 2 5" xfId="22714"/>
    <cellStyle name="Normal 2 19 4 2 6" xfId="22715"/>
    <cellStyle name="Normal 2 19 4 3" xfId="22716"/>
    <cellStyle name="Normal 2 19 4 3 2" xfId="22717"/>
    <cellStyle name="Normal 2 19 4 3 2 2" xfId="22718"/>
    <cellStyle name="Normal 2 19 4 3 3" xfId="22719"/>
    <cellStyle name="Normal 2 19 4 3 4" xfId="22720"/>
    <cellStyle name="Normal 2 19 4 3 5" xfId="22721"/>
    <cellStyle name="Normal 2 19 4 4" xfId="22722"/>
    <cellStyle name="Normal 2 19 4 4 2" xfId="22723"/>
    <cellStyle name="Normal 2 19 4 4 3" xfId="22724"/>
    <cellStyle name="Normal 2 19 4 4 4" xfId="22725"/>
    <cellStyle name="Normal 2 19 4 5" xfId="22726"/>
    <cellStyle name="Normal 2 19 4 5 2" xfId="22727"/>
    <cellStyle name="Normal 2 19 4 6" xfId="22728"/>
    <cellStyle name="Normal 2 19 4 7" xfId="22729"/>
    <cellStyle name="Normal 2 19 4 8" xfId="22730"/>
    <cellStyle name="Normal 2 19 4 9" xfId="22731"/>
    <cellStyle name="Normal 2 19 5" xfId="22732"/>
    <cellStyle name="Normal 2 19 5 2" xfId="22733"/>
    <cellStyle name="Normal 2 19 5 2 2" xfId="22734"/>
    <cellStyle name="Normal 2 19 5 2 3" xfId="22735"/>
    <cellStyle name="Normal 2 19 5 3" xfId="22736"/>
    <cellStyle name="Normal 2 19 5 4" xfId="22737"/>
    <cellStyle name="Normal 2 19 5 5" xfId="22738"/>
    <cellStyle name="Normal 2 19 5 6" xfId="22739"/>
    <cellStyle name="Normal 2 19 6" xfId="22740"/>
    <cellStyle name="Normal 2 19 6 2" xfId="22741"/>
    <cellStyle name="Normal 2 19 6 2 2" xfId="22742"/>
    <cellStyle name="Normal 2 19 6 3" xfId="22743"/>
    <cellStyle name="Normal 2 19 6 4" xfId="22744"/>
    <cellStyle name="Normal 2 19 6 5" xfId="22745"/>
    <cellStyle name="Normal 2 19 6 6" xfId="22746"/>
    <cellStyle name="Normal 2 19 7" xfId="22747"/>
    <cellStyle name="Normal 2 19 7 2" xfId="22748"/>
    <cellStyle name="Normal 2 19 7 3" xfId="22749"/>
    <cellStyle name="Normal 2 19 7 4" xfId="22750"/>
    <cellStyle name="Normal 2 19 7 5" xfId="22751"/>
    <cellStyle name="Normal 2 19 8" xfId="22752"/>
    <cellStyle name="Normal 2 19 8 2" xfId="22753"/>
    <cellStyle name="Normal 2 19 9" xfId="22754"/>
    <cellStyle name="Normal 2 2" xfId="22755"/>
    <cellStyle name="Normal 2 2 10" xfId="22756"/>
    <cellStyle name="Normal 2 2 10 2" xfId="22757"/>
    <cellStyle name="Normal 2 2 10 3" xfId="22758"/>
    <cellStyle name="Normal 2 2 10 4" xfId="22759"/>
    <cellStyle name="Normal 2 2 11" xfId="22760"/>
    <cellStyle name="Normal 2 2 11 2" xfId="22761"/>
    <cellStyle name="Normal 2 2 11 3" xfId="22762"/>
    <cellStyle name="Normal 2 2 11 4" xfId="22763"/>
    <cellStyle name="Normal 2 2 12" xfId="22764"/>
    <cellStyle name="Normal 2 2 12 2" xfId="22765"/>
    <cellStyle name="Normal 2 2 12 3" xfId="22766"/>
    <cellStyle name="Normal 2 2 12 4" xfId="22767"/>
    <cellStyle name="Normal 2 2 13" xfId="22768"/>
    <cellStyle name="Normal 2 2 13 2" xfId="22769"/>
    <cellStyle name="Normal 2 2 13 3" xfId="22770"/>
    <cellStyle name="Normal 2 2 13 4" xfId="22771"/>
    <cellStyle name="Normal 2 2 14" xfId="22772"/>
    <cellStyle name="Normal 2 2 14 2" xfId="22773"/>
    <cellStyle name="Normal 2 2 14 3" xfId="22774"/>
    <cellStyle name="Normal 2 2 14 4" xfId="22775"/>
    <cellStyle name="Normal 2 2 15" xfId="22776"/>
    <cellStyle name="Normal 2 2 15 2" xfId="22777"/>
    <cellStyle name="Normal 2 2 15 3" xfId="22778"/>
    <cellStyle name="Normal 2 2 15 4" xfId="22779"/>
    <cellStyle name="Normal 2 2 16" xfId="22780"/>
    <cellStyle name="Normal 2 2 16 2" xfId="22781"/>
    <cellStyle name="Normal 2 2 16 3" xfId="22782"/>
    <cellStyle name="Normal 2 2 16 4" xfId="22783"/>
    <cellStyle name="Normal 2 2 17" xfId="22784"/>
    <cellStyle name="Normal 2 2 17 2" xfId="22785"/>
    <cellStyle name="Normal 2 2 17 2 2" xfId="22786"/>
    <cellStyle name="Normal 2 2 18" xfId="22787"/>
    <cellStyle name="Normal 2 2 19" xfId="22788"/>
    <cellStyle name="Normal 2 2 2" xfId="22789"/>
    <cellStyle name="Normal 2 2 2 10" xfId="22790"/>
    <cellStyle name="Normal 2 2 2 10 10" xfId="22791"/>
    <cellStyle name="Normal 2 2 2 10 2" xfId="22792"/>
    <cellStyle name="Normal 2 2 2 10 2 2" xfId="22793"/>
    <cellStyle name="Normal 2 2 2 10 2 2 2" xfId="22794"/>
    <cellStyle name="Normal 2 2 2 10 2 2 3" xfId="22795"/>
    <cellStyle name="Normal 2 2 2 10 2 3" xfId="22796"/>
    <cellStyle name="Normal 2 2 2 10 2 4" xfId="22797"/>
    <cellStyle name="Normal 2 2 2 10 2 5" xfId="22798"/>
    <cellStyle name="Normal 2 2 2 10 2 6" xfId="22799"/>
    <cellStyle name="Normal 2 2 2 10 3" xfId="22800"/>
    <cellStyle name="Normal 2 2 2 10 3 2" xfId="22801"/>
    <cellStyle name="Normal 2 2 2 10 3 2 2" xfId="22802"/>
    <cellStyle name="Normal 2 2 2 10 3 2 3" xfId="22803"/>
    <cellStyle name="Normal 2 2 2 10 3 3" xfId="22804"/>
    <cellStyle name="Normal 2 2 2 10 3 4" xfId="22805"/>
    <cellStyle name="Normal 2 2 2 10 3 5" xfId="22806"/>
    <cellStyle name="Normal 2 2 2 10 3 6" xfId="22807"/>
    <cellStyle name="Normal 2 2 2 10 4" xfId="22808"/>
    <cellStyle name="Normal 2 2 2 10 4 2" xfId="22809"/>
    <cellStyle name="Normal 2 2 2 10 4 2 2" xfId="22810"/>
    <cellStyle name="Normal 2 2 2 10 4 3" xfId="22811"/>
    <cellStyle name="Normal 2 2 2 10 4 4" xfId="22812"/>
    <cellStyle name="Normal 2 2 2 10 4 5" xfId="22813"/>
    <cellStyle name="Normal 2 2 2 10 5" xfId="22814"/>
    <cellStyle name="Normal 2 2 2 10 5 2" xfId="22815"/>
    <cellStyle name="Normal 2 2 2 10 5 3" xfId="22816"/>
    <cellStyle name="Normal 2 2 2 10 5 4" xfId="22817"/>
    <cellStyle name="Normal 2 2 2 10 6" xfId="22818"/>
    <cellStyle name="Normal 2 2 2 10 6 2" xfId="22819"/>
    <cellStyle name="Normal 2 2 2 10 7" xfId="22820"/>
    <cellStyle name="Normal 2 2 2 10 8" xfId="22821"/>
    <cellStyle name="Normal 2 2 2 10 9" xfId="22822"/>
    <cellStyle name="Normal 2 2 2 11" xfId="22823"/>
    <cellStyle name="Normal 2 2 2 11 10" xfId="22824"/>
    <cellStyle name="Normal 2 2 2 11 2" xfId="22825"/>
    <cellStyle name="Normal 2 2 2 11 2 2" xfId="22826"/>
    <cellStyle name="Normal 2 2 2 11 2 2 2" xfId="22827"/>
    <cellStyle name="Normal 2 2 2 11 2 2 3" xfId="22828"/>
    <cellStyle name="Normal 2 2 2 11 2 3" xfId="22829"/>
    <cellStyle name="Normal 2 2 2 11 2 4" xfId="22830"/>
    <cellStyle name="Normal 2 2 2 11 2 5" xfId="22831"/>
    <cellStyle name="Normal 2 2 2 11 2 6" xfId="22832"/>
    <cellStyle name="Normal 2 2 2 11 3" xfId="22833"/>
    <cellStyle name="Normal 2 2 2 11 3 2" xfId="22834"/>
    <cellStyle name="Normal 2 2 2 11 3 2 2" xfId="22835"/>
    <cellStyle name="Normal 2 2 2 11 3 2 3" xfId="22836"/>
    <cellStyle name="Normal 2 2 2 11 3 3" xfId="22837"/>
    <cellStyle name="Normal 2 2 2 11 3 4" xfId="22838"/>
    <cellStyle name="Normal 2 2 2 11 3 5" xfId="22839"/>
    <cellStyle name="Normal 2 2 2 11 3 6" xfId="22840"/>
    <cellStyle name="Normal 2 2 2 11 4" xfId="22841"/>
    <cellStyle name="Normal 2 2 2 11 4 2" xfId="22842"/>
    <cellStyle name="Normal 2 2 2 11 4 2 2" xfId="22843"/>
    <cellStyle name="Normal 2 2 2 11 4 3" xfId="22844"/>
    <cellStyle name="Normal 2 2 2 11 4 4" xfId="22845"/>
    <cellStyle name="Normal 2 2 2 11 4 5" xfId="22846"/>
    <cellStyle name="Normal 2 2 2 11 5" xfId="22847"/>
    <cellStyle name="Normal 2 2 2 11 5 2" xfId="22848"/>
    <cellStyle name="Normal 2 2 2 11 5 3" xfId="22849"/>
    <cellStyle name="Normal 2 2 2 11 5 4" xfId="22850"/>
    <cellStyle name="Normal 2 2 2 11 6" xfId="22851"/>
    <cellStyle name="Normal 2 2 2 11 6 2" xfId="22852"/>
    <cellStyle name="Normal 2 2 2 11 7" xfId="22853"/>
    <cellStyle name="Normal 2 2 2 11 8" xfId="22854"/>
    <cellStyle name="Normal 2 2 2 11 9" xfId="22855"/>
    <cellStyle name="Normal 2 2 2 12" xfId="22856"/>
    <cellStyle name="Normal 2 2 2 12 10" xfId="22857"/>
    <cellStyle name="Normal 2 2 2 12 2" xfId="22858"/>
    <cellStyle name="Normal 2 2 2 12 2 2" xfId="22859"/>
    <cellStyle name="Normal 2 2 2 12 2 2 2" xfId="22860"/>
    <cellStyle name="Normal 2 2 2 12 2 2 3" xfId="22861"/>
    <cellStyle name="Normal 2 2 2 12 2 3" xfId="22862"/>
    <cellStyle name="Normal 2 2 2 12 2 4" xfId="22863"/>
    <cellStyle name="Normal 2 2 2 12 2 5" xfId="22864"/>
    <cellStyle name="Normal 2 2 2 12 2 6" xfId="22865"/>
    <cellStyle name="Normal 2 2 2 12 3" xfId="22866"/>
    <cellStyle name="Normal 2 2 2 12 3 2" xfId="22867"/>
    <cellStyle name="Normal 2 2 2 12 3 2 2" xfId="22868"/>
    <cellStyle name="Normal 2 2 2 12 3 2 3" xfId="22869"/>
    <cellStyle name="Normal 2 2 2 12 3 3" xfId="22870"/>
    <cellStyle name="Normal 2 2 2 12 3 4" xfId="22871"/>
    <cellStyle name="Normal 2 2 2 12 3 5" xfId="22872"/>
    <cellStyle name="Normal 2 2 2 12 3 6" xfId="22873"/>
    <cellStyle name="Normal 2 2 2 12 4" xfId="22874"/>
    <cellStyle name="Normal 2 2 2 12 4 2" xfId="22875"/>
    <cellStyle name="Normal 2 2 2 12 4 2 2" xfId="22876"/>
    <cellStyle name="Normal 2 2 2 12 4 3" xfId="22877"/>
    <cellStyle name="Normal 2 2 2 12 4 4" xfId="22878"/>
    <cellStyle name="Normal 2 2 2 12 4 5" xfId="22879"/>
    <cellStyle name="Normal 2 2 2 12 5" xfId="22880"/>
    <cellStyle name="Normal 2 2 2 12 5 2" xfId="22881"/>
    <cellStyle name="Normal 2 2 2 12 5 3" xfId="22882"/>
    <cellStyle name="Normal 2 2 2 12 5 4" xfId="22883"/>
    <cellStyle name="Normal 2 2 2 12 6" xfId="22884"/>
    <cellStyle name="Normal 2 2 2 12 6 2" xfId="22885"/>
    <cellStyle name="Normal 2 2 2 12 7" xfId="22886"/>
    <cellStyle name="Normal 2 2 2 12 8" xfId="22887"/>
    <cellStyle name="Normal 2 2 2 12 9" xfId="22888"/>
    <cellStyle name="Normal 2 2 2 13" xfId="22889"/>
    <cellStyle name="Normal 2 2 2 13 10" xfId="22890"/>
    <cellStyle name="Normal 2 2 2 13 2" xfId="22891"/>
    <cellStyle name="Normal 2 2 2 13 2 2" xfId="22892"/>
    <cellStyle name="Normal 2 2 2 13 2 2 2" xfId="22893"/>
    <cellStyle name="Normal 2 2 2 13 2 2 3" xfId="22894"/>
    <cellStyle name="Normal 2 2 2 13 2 3" xfId="22895"/>
    <cellStyle name="Normal 2 2 2 13 2 4" xfId="22896"/>
    <cellStyle name="Normal 2 2 2 13 2 5" xfId="22897"/>
    <cellStyle name="Normal 2 2 2 13 2 6" xfId="22898"/>
    <cellStyle name="Normal 2 2 2 13 3" xfId="22899"/>
    <cellStyle name="Normal 2 2 2 13 3 2" xfId="22900"/>
    <cellStyle name="Normal 2 2 2 13 3 2 2" xfId="22901"/>
    <cellStyle name="Normal 2 2 2 13 3 2 3" xfId="22902"/>
    <cellStyle name="Normal 2 2 2 13 3 3" xfId="22903"/>
    <cellStyle name="Normal 2 2 2 13 3 4" xfId="22904"/>
    <cellStyle name="Normal 2 2 2 13 3 5" xfId="22905"/>
    <cellStyle name="Normal 2 2 2 13 3 6" xfId="22906"/>
    <cellStyle name="Normal 2 2 2 13 4" xfId="22907"/>
    <cellStyle name="Normal 2 2 2 13 4 2" xfId="22908"/>
    <cellStyle name="Normal 2 2 2 13 4 2 2" xfId="22909"/>
    <cellStyle name="Normal 2 2 2 13 4 3" xfId="22910"/>
    <cellStyle name="Normal 2 2 2 13 4 4" xfId="22911"/>
    <cellStyle name="Normal 2 2 2 13 4 5" xfId="22912"/>
    <cellStyle name="Normal 2 2 2 13 5" xfId="22913"/>
    <cellStyle name="Normal 2 2 2 13 5 2" xfId="22914"/>
    <cellStyle name="Normal 2 2 2 13 5 3" xfId="22915"/>
    <cellStyle name="Normal 2 2 2 13 5 4" xfId="22916"/>
    <cellStyle name="Normal 2 2 2 13 6" xfId="22917"/>
    <cellStyle name="Normal 2 2 2 13 6 2" xfId="22918"/>
    <cellStyle name="Normal 2 2 2 13 7" xfId="22919"/>
    <cellStyle name="Normal 2 2 2 13 8" xfId="22920"/>
    <cellStyle name="Normal 2 2 2 13 9" xfId="22921"/>
    <cellStyle name="Normal 2 2 2 14" xfId="22922"/>
    <cellStyle name="Normal 2 2 2 14 10" xfId="22923"/>
    <cellStyle name="Normal 2 2 2 14 2" xfId="22924"/>
    <cellStyle name="Normal 2 2 2 14 2 2" xfId="22925"/>
    <cellStyle name="Normal 2 2 2 14 2 2 2" xfId="22926"/>
    <cellStyle name="Normal 2 2 2 14 2 2 3" xfId="22927"/>
    <cellStyle name="Normal 2 2 2 14 2 3" xfId="22928"/>
    <cellStyle name="Normal 2 2 2 14 2 4" xfId="22929"/>
    <cellStyle name="Normal 2 2 2 14 2 5" xfId="22930"/>
    <cellStyle name="Normal 2 2 2 14 2 6" xfId="22931"/>
    <cellStyle name="Normal 2 2 2 14 3" xfId="22932"/>
    <cellStyle name="Normal 2 2 2 14 3 2" xfId="22933"/>
    <cellStyle name="Normal 2 2 2 14 3 2 2" xfId="22934"/>
    <cellStyle name="Normal 2 2 2 14 3 2 3" xfId="22935"/>
    <cellStyle name="Normal 2 2 2 14 3 3" xfId="22936"/>
    <cellStyle name="Normal 2 2 2 14 3 4" xfId="22937"/>
    <cellStyle name="Normal 2 2 2 14 3 5" xfId="22938"/>
    <cellStyle name="Normal 2 2 2 14 3 6" xfId="22939"/>
    <cellStyle name="Normal 2 2 2 14 4" xfId="22940"/>
    <cellStyle name="Normal 2 2 2 14 4 2" xfId="22941"/>
    <cellStyle name="Normal 2 2 2 14 4 2 2" xfId="22942"/>
    <cellStyle name="Normal 2 2 2 14 4 3" xfId="22943"/>
    <cellStyle name="Normal 2 2 2 14 4 4" xfId="22944"/>
    <cellStyle name="Normal 2 2 2 14 4 5" xfId="22945"/>
    <cellStyle name="Normal 2 2 2 14 5" xfId="22946"/>
    <cellStyle name="Normal 2 2 2 14 5 2" xfId="22947"/>
    <cellStyle name="Normal 2 2 2 14 5 3" xfId="22948"/>
    <cellStyle name="Normal 2 2 2 14 5 4" xfId="22949"/>
    <cellStyle name="Normal 2 2 2 14 6" xfId="22950"/>
    <cellStyle name="Normal 2 2 2 14 6 2" xfId="22951"/>
    <cellStyle name="Normal 2 2 2 14 7" xfId="22952"/>
    <cellStyle name="Normal 2 2 2 14 8" xfId="22953"/>
    <cellStyle name="Normal 2 2 2 14 9" xfId="22954"/>
    <cellStyle name="Normal 2 2 2 15" xfId="22955"/>
    <cellStyle name="Normal 2 2 2 15 10" xfId="22956"/>
    <cellStyle name="Normal 2 2 2 15 2" xfId="22957"/>
    <cellStyle name="Normal 2 2 2 15 2 2" xfId="22958"/>
    <cellStyle name="Normal 2 2 2 15 2 2 2" xfId="22959"/>
    <cellStyle name="Normal 2 2 2 15 2 2 3" xfId="22960"/>
    <cellStyle name="Normal 2 2 2 15 2 3" xfId="22961"/>
    <cellStyle name="Normal 2 2 2 15 2 4" xfId="22962"/>
    <cellStyle name="Normal 2 2 2 15 2 5" xfId="22963"/>
    <cellStyle name="Normal 2 2 2 15 2 6" xfId="22964"/>
    <cellStyle name="Normal 2 2 2 15 3" xfId="22965"/>
    <cellStyle name="Normal 2 2 2 15 3 2" xfId="22966"/>
    <cellStyle name="Normal 2 2 2 15 3 2 2" xfId="22967"/>
    <cellStyle name="Normal 2 2 2 15 3 2 3" xfId="22968"/>
    <cellStyle name="Normal 2 2 2 15 3 3" xfId="22969"/>
    <cellStyle name="Normal 2 2 2 15 3 4" xfId="22970"/>
    <cellStyle name="Normal 2 2 2 15 3 5" xfId="22971"/>
    <cellStyle name="Normal 2 2 2 15 3 6" xfId="22972"/>
    <cellStyle name="Normal 2 2 2 15 4" xfId="22973"/>
    <cellStyle name="Normal 2 2 2 15 4 2" xfId="22974"/>
    <cellStyle name="Normal 2 2 2 15 4 2 2" xfId="22975"/>
    <cellStyle name="Normal 2 2 2 15 4 3" xfId="22976"/>
    <cellStyle name="Normal 2 2 2 15 4 4" xfId="22977"/>
    <cellStyle name="Normal 2 2 2 15 4 5" xfId="22978"/>
    <cellStyle name="Normal 2 2 2 15 5" xfId="22979"/>
    <cellStyle name="Normal 2 2 2 15 5 2" xfId="22980"/>
    <cellStyle name="Normal 2 2 2 15 5 3" xfId="22981"/>
    <cellStyle name="Normal 2 2 2 15 5 4" xfId="22982"/>
    <cellStyle name="Normal 2 2 2 15 6" xfId="22983"/>
    <cellStyle name="Normal 2 2 2 15 6 2" xfId="22984"/>
    <cellStyle name="Normal 2 2 2 15 7" xfId="22985"/>
    <cellStyle name="Normal 2 2 2 15 8" xfId="22986"/>
    <cellStyle name="Normal 2 2 2 15 9" xfId="22987"/>
    <cellStyle name="Normal 2 2 2 16" xfId="22988"/>
    <cellStyle name="Normal 2 2 2 16 10" xfId="22989"/>
    <cellStyle name="Normal 2 2 2 16 2" xfId="22990"/>
    <cellStyle name="Normal 2 2 2 16 2 2" xfId="22991"/>
    <cellStyle name="Normal 2 2 2 16 2 2 2" xfId="22992"/>
    <cellStyle name="Normal 2 2 2 16 2 2 3" xfId="22993"/>
    <cellStyle name="Normal 2 2 2 16 2 3" xfId="22994"/>
    <cellStyle name="Normal 2 2 2 16 2 4" xfId="22995"/>
    <cellStyle name="Normal 2 2 2 16 2 5" xfId="22996"/>
    <cellStyle name="Normal 2 2 2 16 2 6" xfId="22997"/>
    <cellStyle name="Normal 2 2 2 16 3" xfId="22998"/>
    <cellStyle name="Normal 2 2 2 16 3 2" xfId="22999"/>
    <cellStyle name="Normal 2 2 2 16 3 2 2" xfId="23000"/>
    <cellStyle name="Normal 2 2 2 16 3 2 3" xfId="23001"/>
    <cellStyle name="Normal 2 2 2 16 3 3" xfId="23002"/>
    <cellStyle name="Normal 2 2 2 16 3 4" xfId="23003"/>
    <cellStyle name="Normal 2 2 2 16 3 5" xfId="23004"/>
    <cellStyle name="Normal 2 2 2 16 3 6" xfId="23005"/>
    <cellStyle name="Normal 2 2 2 16 4" xfId="23006"/>
    <cellStyle name="Normal 2 2 2 16 4 2" xfId="23007"/>
    <cellStyle name="Normal 2 2 2 16 4 2 2" xfId="23008"/>
    <cellStyle name="Normal 2 2 2 16 4 3" xfId="23009"/>
    <cellStyle name="Normal 2 2 2 16 4 4" xfId="23010"/>
    <cellStyle name="Normal 2 2 2 16 4 5" xfId="23011"/>
    <cellStyle name="Normal 2 2 2 16 5" xfId="23012"/>
    <cellStyle name="Normal 2 2 2 16 5 2" xfId="23013"/>
    <cellStyle name="Normal 2 2 2 16 5 3" xfId="23014"/>
    <cellStyle name="Normal 2 2 2 16 5 4" xfId="23015"/>
    <cellStyle name="Normal 2 2 2 16 6" xfId="23016"/>
    <cellStyle name="Normal 2 2 2 16 6 2" xfId="23017"/>
    <cellStyle name="Normal 2 2 2 16 7" xfId="23018"/>
    <cellStyle name="Normal 2 2 2 16 8" xfId="23019"/>
    <cellStyle name="Normal 2 2 2 16 9" xfId="23020"/>
    <cellStyle name="Normal 2 2 2 17" xfId="23021"/>
    <cellStyle name="Normal 2 2 2 17 10" xfId="23022"/>
    <cellStyle name="Normal 2 2 2 17 2" xfId="23023"/>
    <cellStyle name="Normal 2 2 2 17 2 2" xfId="23024"/>
    <cellStyle name="Normal 2 2 2 17 2 2 2" xfId="23025"/>
    <cellStyle name="Normal 2 2 2 17 2 2 3" xfId="23026"/>
    <cellStyle name="Normal 2 2 2 17 2 3" xfId="23027"/>
    <cellStyle name="Normal 2 2 2 17 2 4" xfId="23028"/>
    <cellStyle name="Normal 2 2 2 17 2 5" xfId="23029"/>
    <cellStyle name="Normal 2 2 2 17 2 6" xfId="23030"/>
    <cellStyle name="Normal 2 2 2 17 3" xfId="23031"/>
    <cellStyle name="Normal 2 2 2 17 3 2" xfId="23032"/>
    <cellStyle name="Normal 2 2 2 17 3 2 2" xfId="23033"/>
    <cellStyle name="Normal 2 2 2 17 3 2 3" xfId="23034"/>
    <cellStyle name="Normal 2 2 2 17 3 3" xfId="23035"/>
    <cellStyle name="Normal 2 2 2 17 3 4" xfId="23036"/>
    <cellStyle name="Normal 2 2 2 17 3 5" xfId="23037"/>
    <cellStyle name="Normal 2 2 2 17 3 6" xfId="23038"/>
    <cellStyle name="Normal 2 2 2 17 4" xfId="23039"/>
    <cellStyle name="Normal 2 2 2 17 4 2" xfId="23040"/>
    <cellStyle name="Normal 2 2 2 17 4 2 2" xfId="23041"/>
    <cellStyle name="Normal 2 2 2 17 4 3" xfId="23042"/>
    <cellStyle name="Normal 2 2 2 17 4 4" xfId="23043"/>
    <cellStyle name="Normal 2 2 2 17 4 5" xfId="23044"/>
    <cellStyle name="Normal 2 2 2 17 5" xfId="23045"/>
    <cellStyle name="Normal 2 2 2 17 5 2" xfId="23046"/>
    <cellStyle name="Normal 2 2 2 17 5 3" xfId="23047"/>
    <cellStyle name="Normal 2 2 2 17 5 4" xfId="23048"/>
    <cellStyle name="Normal 2 2 2 17 6" xfId="23049"/>
    <cellStyle name="Normal 2 2 2 17 6 2" xfId="23050"/>
    <cellStyle name="Normal 2 2 2 17 7" xfId="23051"/>
    <cellStyle name="Normal 2 2 2 17 8" xfId="23052"/>
    <cellStyle name="Normal 2 2 2 17 9" xfId="23053"/>
    <cellStyle name="Normal 2 2 2 18" xfId="23054"/>
    <cellStyle name="Normal 2 2 2 18 10" xfId="23055"/>
    <cellStyle name="Normal 2 2 2 18 2" xfId="23056"/>
    <cellStyle name="Normal 2 2 2 18 2 2" xfId="23057"/>
    <cellStyle name="Normal 2 2 2 18 2 2 2" xfId="23058"/>
    <cellStyle name="Normal 2 2 2 18 2 2 3" xfId="23059"/>
    <cellStyle name="Normal 2 2 2 18 2 3" xfId="23060"/>
    <cellStyle name="Normal 2 2 2 18 2 4" xfId="23061"/>
    <cellStyle name="Normal 2 2 2 18 2 5" xfId="23062"/>
    <cellStyle name="Normal 2 2 2 18 2 6" xfId="23063"/>
    <cellStyle name="Normal 2 2 2 18 3" xfId="23064"/>
    <cellStyle name="Normal 2 2 2 18 3 2" xfId="23065"/>
    <cellStyle name="Normal 2 2 2 18 3 2 2" xfId="23066"/>
    <cellStyle name="Normal 2 2 2 18 3 2 3" xfId="23067"/>
    <cellStyle name="Normal 2 2 2 18 3 3" xfId="23068"/>
    <cellStyle name="Normal 2 2 2 18 3 4" xfId="23069"/>
    <cellStyle name="Normal 2 2 2 18 3 5" xfId="23070"/>
    <cellStyle name="Normal 2 2 2 18 3 6" xfId="23071"/>
    <cellStyle name="Normal 2 2 2 18 4" xfId="23072"/>
    <cellStyle name="Normal 2 2 2 18 4 2" xfId="23073"/>
    <cellStyle name="Normal 2 2 2 18 4 2 2" xfId="23074"/>
    <cellStyle name="Normal 2 2 2 18 4 3" xfId="23075"/>
    <cellStyle name="Normal 2 2 2 18 4 4" xfId="23076"/>
    <cellStyle name="Normal 2 2 2 18 4 5" xfId="23077"/>
    <cellStyle name="Normal 2 2 2 18 5" xfId="23078"/>
    <cellStyle name="Normal 2 2 2 18 5 2" xfId="23079"/>
    <cellStyle name="Normal 2 2 2 18 5 3" xfId="23080"/>
    <cellStyle name="Normal 2 2 2 18 5 4" xfId="23081"/>
    <cellStyle name="Normal 2 2 2 18 6" xfId="23082"/>
    <cellStyle name="Normal 2 2 2 18 6 2" xfId="23083"/>
    <cellStyle name="Normal 2 2 2 18 7" xfId="23084"/>
    <cellStyle name="Normal 2 2 2 18 8" xfId="23085"/>
    <cellStyle name="Normal 2 2 2 18 9" xfId="23086"/>
    <cellStyle name="Normal 2 2 2 19" xfId="23087"/>
    <cellStyle name="Normal 2 2 2 19 10" xfId="23088"/>
    <cellStyle name="Normal 2 2 2 19 2" xfId="23089"/>
    <cellStyle name="Normal 2 2 2 19 2 2" xfId="23090"/>
    <cellStyle name="Normal 2 2 2 19 2 2 2" xfId="23091"/>
    <cellStyle name="Normal 2 2 2 19 2 2 3" xfId="23092"/>
    <cellStyle name="Normal 2 2 2 19 2 3" xfId="23093"/>
    <cellStyle name="Normal 2 2 2 19 2 4" xfId="23094"/>
    <cellStyle name="Normal 2 2 2 19 2 5" xfId="23095"/>
    <cellStyle name="Normal 2 2 2 19 2 6" xfId="23096"/>
    <cellStyle name="Normal 2 2 2 19 3" xfId="23097"/>
    <cellStyle name="Normal 2 2 2 19 3 2" xfId="23098"/>
    <cellStyle name="Normal 2 2 2 19 3 2 2" xfId="23099"/>
    <cellStyle name="Normal 2 2 2 19 3 2 3" xfId="23100"/>
    <cellStyle name="Normal 2 2 2 19 3 3" xfId="23101"/>
    <cellStyle name="Normal 2 2 2 19 3 4" xfId="23102"/>
    <cellStyle name="Normal 2 2 2 19 3 5" xfId="23103"/>
    <cellStyle name="Normal 2 2 2 19 3 6" xfId="23104"/>
    <cellStyle name="Normal 2 2 2 19 4" xfId="23105"/>
    <cellStyle name="Normal 2 2 2 19 4 2" xfId="23106"/>
    <cellStyle name="Normal 2 2 2 19 4 2 2" xfId="23107"/>
    <cellStyle name="Normal 2 2 2 19 4 3" xfId="23108"/>
    <cellStyle name="Normal 2 2 2 19 4 4" xfId="23109"/>
    <cellStyle name="Normal 2 2 2 19 4 5" xfId="23110"/>
    <cellStyle name="Normal 2 2 2 19 5" xfId="23111"/>
    <cellStyle name="Normal 2 2 2 19 5 2" xfId="23112"/>
    <cellStyle name="Normal 2 2 2 19 5 3" xfId="23113"/>
    <cellStyle name="Normal 2 2 2 19 5 4" xfId="23114"/>
    <cellStyle name="Normal 2 2 2 19 6" xfId="23115"/>
    <cellStyle name="Normal 2 2 2 19 6 2" xfId="23116"/>
    <cellStyle name="Normal 2 2 2 19 7" xfId="23117"/>
    <cellStyle name="Normal 2 2 2 19 8" xfId="23118"/>
    <cellStyle name="Normal 2 2 2 19 9" xfId="23119"/>
    <cellStyle name="Normal 2 2 2 2" xfId="23120"/>
    <cellStyle name="Normal 2 2 2 2 10" xfId="23121"/>
    <cellStyle name="Normal 2 2 2 2 11" xfId="23122"/>
    <cellStyle name="Normal 2 2 2 2 2" xfId="23123"/>
    <cellStyle name="Normal 2 2 2 2 2 2" xfId="23124"/>
    <cellStyle name="Normal 2 2 2 2 2 2 2" xfId="23125"/>
    <cellStyle name="Normal 2 2 2 2 2 2 2 2" xfId="23126"/>
    <cellStyle name="Normal 2 2 2 2 2 2 2 3" xfId="23127"/>
    <cellStyle name="Normal 2 2 2 2 2 2 3" xfId="23128"/>
    <cellStyle name="Normal 2 2 2 2 2 2 4" xfId="23129"/>
    <cellStyle name="Normal 2 2 2 2 2 2 5" xfId="23130"/>
    <cellStyle name="Normal 2 2 2 2 2 2 6" xfId="23131"/>
    <cellStyle name="Normal 2 2 2 2 2 3" xfId="23132"/>
    <cellStyle name="Normal 2 2 2 2 2 3 2" xfId="23133"/>
    <cellStyle name="Normal 2 2 2 2 2 3 2 2" xfId="23134"/>
    <cellStyle name="Normal 2 2 2 2 2 3 3" xfId="23135"/>
    <cellStyle name="Normal 2 2 2 2 2 3 4" xfId="23136"/>
    <cellStyle name="Normal 2 2 2 2 2 3 5" xfId="23137"/>
    <cellStyle name="Normal 2 2 2 2 2 4" xfId="23138"/>
    <cellStyle name="Normal 2 2 2 2 2 4 2" xfId="23139"/>
    <cellStyle name="Normal 2 2 2 2 2 4 3" xfId="23140"/>
    <cellStyle name="Normal 2 2 2 2 2 4 4" xfId="23141"/>
    <cellStyle name="Normal 2 2 2 2 2 5" xfId="23142"/>
    <cellStyle name="Normal 2 2 2 2 2 5 2" xfId="23143"/>
    <cellStyle name="Normal 2 2 2 2 2 6" xfId="23144"/>
    <cellStyle name="Normal 2 2 2 2 2 7" xfId="23145"/>
    <cellStyle name="Normal 2 2 2 2 2 8" xfId="23146"/>
    <cellStyle name="Normal 2 2 2 2 2 9" xfId="23147"/>
    <cellStyle name="Normal 2 2 2 2 3" xfId="23148"/>
    <cellStyle name="Normal 2 2 2 2 3 2" xfId="23149"/>
    <cellStyle name="Normal 2 2 2 2 3 2 2" xfId="23150"/>
    <cellStyle name="Normal 2 2 2 2 3 2 2 2" xfId="23151"/>
    <cellStyle name="Normal 2 2 2 2 3 2 2 3" xfId="23152"/>
    <cellStyle name="Normal 2 2 2 2 3 2 3" xfId="23153"/>
    <cellStyle name="Normal 2 2 2 2 3 2 4" xfId="23154"/>
    <cellStyle name="Normal 2 2 2 2 3 2 5" xfId="23155"/>
    <cellStyle name="Normal 2 2 2 2 3 2 6" xfId="23156"/>
    <cellStyle name="Normal 2 2 2 2 3 3" xfId="23157"/>
    <cellStyle name="Normal 2 2 2 2 3 3 2" xfId="23158"/>
    <cellStyle name="Normal 2 2 2 2 3 3 2 2" xfId="23159"/>
    <cellStyle name="Normal 2 2 2 2 3 3 3" xfId="23160"/>
    <cellStyle name="Normal 2 2 2 2 3 3 4" xfId="23161"/>
    <cellStyle name="Normal 2 2 2 2 3 3 5" xfId="23162"/>
    <cellStyle name="Normal 2 2 2 2 3 4" xfId="23163"/>
    <cellStyle name="Normal 2 2 2 2 3 4 2" xfId="23164"/>
    <cellStyle name="Normal 2 2 2 2 3 4 3" xfId="23165"/>
    <cellStyle name="Normal 2 2 2 2 3 4 4" xfId="23166"/>
    <cellStyle name="Normal 2 2 2 2 3 5" xfId="23167"/>
    <cellStyle name="Normal 2 2 2 2 3 5 2" xfId="23168"/>
    <cellStyle name="Normal 2 2 2 2 3 6" xfId="23169"/>
    <cellStyle name="Normal 2 2 2 2 3 7" xfId="23170"/>
    <cellStyle name="Normal 2 2 2 2 3 8" xfId="23171"/>
    <cellStyle name="Normal 2 2 2 2 3 9" xfId="23172"/>
    <cellStyle name="Normal 2 2 2 2 4" xfId="23173"/>
    <cellStyle name="Normal 2 2 2 2 4 2" xfId="23174"/>
    <cellStyle name="Normal 2 2 2 2 4 2 2" xfId="23175"/>
    <cellStyle name="Normal 2 2 2 2 4 2 3" xfId="23176"/>
    <cellStyle name="Normal 2 2 2 2 4 3" xfId="23177"/>
    <cellStyle name="Normal 2 2 2 2 4 4" xfId="23178"/>
    <cellStyle name="Normal 2 2 2 2 4 5" xfId="23179"/>
    <cellStyle name="Normal 2 2 2 2 4 6" xfId="23180"/>
    <cellStyle name="Normal 2 2 2 2 5" xfId="23181"/>
    <cellStyle name="Normal 2 2 2 2 5 2" xfId="23182"/>
    <cellStyle name="Normal 2 2 2 2 5 2 2" xfId="23183"/>
    <cellStyle name="Normal 2 2 2 2 5 3" xfId="23184"/>
    <cellStyle name="Normal 2 2 2 2 5 4" xfId="23185"/>
    <cellStyle name="Normal 2 2 2 2 5 5" xfId="23186"/>
    <cellStyle name="Normal 2 2 2 2 6" xfId="23187"/>
    <cellStyle name="Normal 2 2 2 2 6 2" xfId="23188"/>
    <cellStyle name="Normal 2 2 2 2 6 3" xfId="23189"/>
    <cellStyle name="Normal 2 2 2 2 6 4" xfId="23190"/>
    <cellStyle name="Normal 2 2 2 2 7" xfId="23191"/>
    <cellStyle name="Normal 2 2 2 2 7 2" xfId="23192"/>
    <cellStyle name="Normal 2 2 2 2 8" xfId="23193"/>
    <cellStyle name="Normal 2 2 2 2 9" xfId="23194"/>
    <cellStyle name="Normal 2 2 2 20" xfId="23195"/>
    <cellStyle name="Normal 2 2 2 20 10" xfId="23196"/>
    <cellStyle name="Normal 2 2 2 20 2" xfId="23197"/>
    <cellStyle name="Normal 2 2 2 20 2 2" xfId="23198"/>
    <cellStyle name="Normal 2 2 2 20 2 2 2" xfId="23199"/>
    <cellStyle name="Normal 2 2 2 20 2 2 3" xfId="23200"/>
    <cellStyle name="Normal 2 2 2 20 2 3" xfId="23201"/>
    <cellStyle name="Normal 2 2 2 20 2 4" xfId="23202"/>
    <cellStyle name="Normal 2 2 2 20 2 5" xfId="23203"/>
    <cellStyle name="Normal 2 2 2 20 2 6" xfId="23204"/>
    <cellStyle name="Normal 2 2 2 20 3" xfId="23205"/>
    <cellStyle name="Normal 2 2 2 20 3 2" xfId="23206"/>
    <cellStyle name="Normal 2 2 2 20 3 2 2" xfId="23207"/>
    <cellStyle name="Normal 2 2 2 20 3 2 3" xfId="23208"/>
    <cellStyle name="Normal 2 2 2 20 3 3" xfId="23209"/>
    <cellStyle name="Normal 2 2 2 20 3 4" xfId="23210"/>
    <cellStyle name="Normal 2 2 2 20 3 5" xfId="23211"/>
    <cellStyle name="Normal 2 2 2 20 3 6" xfId="23212"/>
    <cellStyle name="Normal 2 2 2 20 4" xfId="23213"/>
    <cellStyle name="Normal 2 2 2 20 4 2" xfId="23214"/>
    <cellStyle name="Normal 2 2 2 20 4 2 2" xfId="23215"/>
    <cellStyle name="Normal 2 2 2 20 4 3" xfId="23216"/>
    <cellStyle name="Normal 2 2 2 20 4 4" xfId="23217"/>
    <cellStyle name="Normal 2 2 2 20 4 5" xfId="23218"/>
    <cellStyle name="Normal 2 2 2 20 5" xfId="23219"/>
    <cellStyle name="Normal 2 2 2 20 5 2" xfId="23220"/>
    <cellStyle name="Normal 2 2 2 20 5 3" xfId="23221"/>
    <cellStyle name="Normal 2 2 2 20 5 4" xfId="23222"/>
    <cellStyle name="Normal 2 2 2 20 6" xfId="23223"/>
    <cellStyle name="Normal 2 2 2 20 6 2" xfId="23224"/>
    <cellStyle name="Normal 2 2 2 20 7" xfId="23225"/>
    <cellStyle name="Normal 2 2 2 20 8" xfId="23226"/>
    <cellStyle name="Normal 2 2 2 20 9" xfId="23227"/>
    <cellStyle name="Normal 2 2 2 21" xfId="23228"/>
    <cellStyle name="Normal 2 2 2 21 10" xfId="23229"/>
    <cellStyle name="Normal 2 2 2 21 2" xfId="23230"/>
    <cellStyle name="Normal 2 2 2 21 2 2" xfId="23231"/>
    <cellStyle name="Normal 2 2 2 21 2 2 2" xfId="23232"/>
    <cellStyle name="Normal 2 2 2 21 2 2 3" xfId="23233"/>
    <cellStyle name="Normal 2 2 2 21 2 3" xfId="23234"/>
    <cellStyle name="Normal 2 2 2 21 2 4" xfId="23235"/>
    <cellStyle name="Normal 2 2 2 21 2 5" xfId="23236"/>
    <cellStyle name="Normal 2 2 2 21 2 6" xfId="23237"/>
    <cellStyle name="Normal 2 2 2 21 3" xfId="23238"/>
    <cellStyle name="Normal 2 2 2 21 3 2" xfId="23239"/>
    <cellStyle name="Normal 2 2 2 21 3 2 2" xfId="23240"/>
    <cellStyle name="Normal 2 2 2 21 3 2 3" xfId="23241"/>
    <cellStyle name="Normal 2 2 2 21 3 3" xfId="23242"/>
    <cellStyle name="Normal 2 2 2 21 3 4" xfId="23243"/>
    <cellStyle name="Normal 2 2 2 21 3 5" xfId="23244"/>
    <cellStyle name="Normal 2 2 2 21 3 6" xfId="23245"/>
    <cellStyle name="Normal 2 2 2 21 4" xfId="23246"/>
    <cellStyle name="Normal 2 2 2 21 4 2" xfId="23247"/>
    <cellStyle name="Normal 2 2 2 21 4 2 2" xfId="23248"/>
    <cellStyle name="Normal 2 2 2 21 4 3" xfId="23249"/>
    <cellStyle name="Normal 2 2 2 21 4 4" xfId="23250"/>
    <cellStyle name="Normal 2 2 2 21 4 5" xfId="23251"/>
    <cellStyle name="Normal 2 2 2 21 5" xfId="23252"/>
    <cellStyle name="Normal 2 2 2 21 5 2" xfId="23253"/>
    <cellStyle name="Normal 2 2 2 21 5 3" xfId="23254"/>
    <cellStyle name="Normal 2 2 2 21 5 4" xfId="23255"/>
    <cellStyle name="Normal 2 2 2 21 6" xfId="23256"/>
    <cellStyle name="Normal 2 2 2 21 6 2" xfId="23257"/>
    <cellStyle name="Normal 2 2 2 21 7" xfId="23258"/>
    <cellStyle name="Normal 2 2 2 21 8" xfId="23259"/>
    <cellStyle name="Normal 2 2 2 21 9" xfId="23260"/>
    <cellStyle name="Normal 2 2 2 22" xfId="23261"/>
    <cellStyle name="Normal 2 2 2 22 10" xfId="23262"/>
    <cellStyle name="Normal 2 2 2 22 2" xfId="23263"/>
    <cellStyle name="Normal 2 2 2 22 2 2" xfId="23264"/>
    <cellStyle name="Normal 2 2 2 22 2 2 2" xfId="23265"/>
    <cellStyle name="Normal 2 2 2 22 2 2 3" xfId="23266"/>
    <cellStyle name="Normal 2 2 2 22 2 3" xfId="23267"/>
    <cellStyle name="Normal 2 2 2 22 2 4" xfId="23268"/>
    <cellStyle name="Normal 2 2 2 22 2 5" xfId="23269"/>
    <cellStyle name="Normal 2 2 2 22 2 6" xfId="23270"/>
    <cellStyle name="Normal 2 2 2 22 3" xfId="23271"/>
    <cellStyle name="Normal 2 2 2 22 3 2" xfId="23272"/>
    <cellStyle name="Normal 2 2 2 22 3 2 2" xfId="23273"/>
    <cellStyle name="Normal 2 2 2 22 3 2 3" xfId="23274"/>
    <cellStyle name="Normal 2 2 2 22 3 3" xfId="23275"/>
    <cellStyle name="Normal 2 2 2 22 3 4" xfId="23276"/>
    <cellStyle name="Normal 2 2 2 22 3 5" xfId="23277"/>
    <cellStyle name="Normal 2 2 2 22 3 6" xfId="23278"/>
    <cellStyle name="Normal 2 2 2 22 4" xfId="23279"/>
    <cellStyle name="Normal 2 2 2 22 4 2" xfId="23280"/>
    <cellStyle name="Normal 2 2 2 22 4 2 2" xfId="23281"/>
    <cellStyle name="Normal 2 2 2 22 4 3" xfId="23282"/>
    <cellStyle name="Normal 2 2 2 22 4 4" xfId="23283"/>
    <cellStyle name="Normal 2 2 2 22 4 5" xfId="23284"/>
    <cellStyle name="Normal 2 2 2 22 5" xfId="23285"/>
    <cellStyle name="Normal 2 2 2 22 5 2" xfId="23286"/>
    <cellStyle name="Normal 2 2 2 22 5 3" xfId="23287"/>
    <cellStyle name="Normal 2 2 2 22 5 4" xfId="23288"/>
    <cellStyle name="Normal 2 2 2 22 6" xfId="23289"/>
    <cellStyle name="Normal 2 2 2 22 6 2" xfId="23290"/>
    <cellStyle name="Normal 2 2 2 22 7" xfId="23291"/>
    <cellStyle name="Normal 2 2 2 22 8" xfId="23292"/>
    <cellStyle name="Normal 2 2 2 22 9" xfId="23293"/>
    <cellStyle name="Normal 2 2 2 23" xfId="23294"/>
    <cellStyle name="Normal 2 2 2 23 10" xfId="23295"/>
    <cellStyle name="Normal 2 2 2 23 2" xfId="23296"/>
    <cellStyle name="Normal 2 2 2 23 2 2" xfId="23297"/>
    <cellStyle name="Normal 2 2 2 23 2 2 2" xfId="23298"/>
    <cellStyle name="Normal 2 2 2 23 2 2 3" xfId="23299"/>
    <cellStyle name="Normal 2 2 2 23 2 3" xfId="23300"/>
    <cellStyle name="Normal 2 2 2 23 2 4" xfId="23301"/>
    <cellStyle name="Normal 2 2 2 23 2 5" xfId="23302"/>
    <cellStyle name="Normal 2 2 2 23 2 6" xfId="23303"/>
    <cellStyle name="Normal 2 2 2 23 3" xfId="23304"/>
    <cellStyle name="Normal 2 2 2 23 3 2" xfId="23305"/>
    <cellStyle name="Normal 2 2 2 23 3 2 2" xfId="23306"/>
    <cellStyle name="Normal 2 2 2 23 3 2 3" xfId="23307"/>
    <cellStyle name="Normal 2 2 2 23 3 3" xfId="23308"/>
    <cellStyle name="Normal 2 2 2 23 3 4" xfId="23309"/>
    <cellStyle name="Normal 2 2 2 23 3 5" xfId="23310"/>
    <cellStyle name="Normal 2 2 2 23 3 6" xfId="23311"/>
    <cellStyle name="Normal 2 2 2 23 4" xfId="23312"/>
    <cellStyle name="Normal 2 2 2 23 4 2" xfId="23313"/>
    <cellStyle name="Normal 2 2 2 23 4 2 2" xfId="23314"/>
    <cellStyle name="Normal 2 2 2 23 4 3" xfId="23315"/>
    <cellStyle name="Normal 2 2 2 23 4 4" xfId="23316"/>
    <cellStyle name="Normal 2 2 2 23 4 5" xfId="23317"/>
    <cellStyle name="Normal 2 2 2 23 5" xfId="23318"/>
    <cellStyle name="Normal 2 2 2 23 5 2" xfId="23319"/>
    <cellStyle name="Normal 2 2 2 23 5 3" xfId="23320"/>
    <cellStyle name="Normal 2 2 2 23 5 4" xfId="23321"/>
    <cellStyle name="Normal 2 2 2 23 6" xfId="23322"/>
    <cellStyle name="Normal 2 2 2 23 6 2" xfId="23323"/>
    <cellStyle name="Normal 2 2 2 23 7" xfId="23324"/>
    <cellStyle name="Normal 2 2 2 23 8" xfId="23325"/>
    <cellStyle name="Normal 2 2 2 23 9" xfId="23326"/>
    <cellStyle name="Normal 2 2 2 24" xfId="23327"/>
    <cellStyle name="Normal 2 2 2 24 10" xfId="23328"/>
    <cellStyle name="Normal 2 2 2 24 2" xfId="23329"/>
    <cellStyle name="Normal 2 2 2 24 2 2" xfId="23330"/>
    <cellStyle name="Normal 2 2 2 24 2 2 2" xfId="23331"/>
    <cellStyle name="Normal 2 2 2 24 2 2 3" xfId="23332"/>
    <cellStyle name="Normal 2 2 2 24 2 3" xfId="23333"/>
    <cellStyle name="Normal 2 2 2 24 2 4" xfId="23334"/>
    <cellStyle name="Normal 2 2 2 24 2 5" xfId="23335"/>
    <cellStyle name="Normal 2 2 2 24 2 6" xfId="23336"/>
    <cellStyle name="Normal 2 2 2 24 3" xfId="23337"/>
    <cellStyle name="Normal 2 2 2 24 3 2" xfId="23338"/>
    <cellStyle name="Normal 2 2 2 24 3 2 2" xfId="23339"/>
    <cellStyle name="Normal 2 2 2 24 3 2 3" xfId="23340"/>
    <cellStyle name="Normal 2 2 2 24 3 3" xfId="23341"/>
    <cellStyle name="Normal 2 2 2 24 3 4" xfId="23342"/>
    <cellStyle name="Normal 2 2 2 24 3 5" xfId="23343"/>
    <cellStyle name="Normal 2 2 2 24 3 6" xfId="23344"/>
    <cellStyle name="Normal 2 2 2 24 4" xfId="23345"/>
    <cellStyle name="Normal 2 2 2 24 4 2" xfId="23346"/>
    <cellStyle name="Normal 2 2 2 24 4 2 2" xfId="23347"/>
    <cellStyle name="Normal 2 2 2 24 4 3" xfId="23348"/>
    <cellStyle name="Normal 2 2 2 24 4 4" xfId="23349"/>
    <cellStyle name="Normal 2 2 2 24 4 5" xfId="23350"/>
    <cellStyle name="Normal 2 2 2 24 5" xfId="23351"/>
    <cellStyle name="Normal 2 2 2 24 5 2" xfId="23352"/>
    <cellStyle name="Normal 2 2 2 24 5 3" xfId="23353"/>
    <cellStyle name="Normal 2 2 2 24 5 4" xfId="23354"/>
    <cellStyle name="Normal 2 2 2 24 6" xfId="23355"/>
    <cellStyle name="Normal 2 2 2 24 6 2" xfId="23356"/>
    <cellStyle name="Normal 2 2 2 24 7" xfId="23357"/>
    <cellStyle name="Normal 2 2 2 24 8" xfId="23358"/>
    <cellStyle name="Normal 2 2 2 24 9" xfId="23359"/>
    <cellStyle name="Normal 2 2 2 25" xfId="23360"/>
    <cellStyle name="Normal 2 2 2 25 10" xfId="23361"/>
    <cellStyle name="Normal 2 2 2 25 2" xfId="23362"/>
    <cellStyle name="Normal 2 2 2 25 2 2" xfId="23363"/>
    <cellStyle name="Normal 2 2 2 25 2 2 2" xfId="23364"/>
    <cellStyle name="Normal 2 2 2 25 2 2 3" xfId="23365"/>
    <cellStyle name="Normal 2 2 2 25 2 3" xfId="23366"/>
    <cellStyle name="Normal 2 2 2 25 2 4" xfId="23367"/>
    <cellStyle name="Normal 2 2 2 25 2 5" xfId="23368"/>
    <cellStyle name="Normal 2 2 2 25 2 6" xfId="23369"/>
    <cellStyle name="Normal 2 2 2 25 3" xfId="23370"/>
    <cellStyle name="Normal 2 2 2 25 3 2" xfId="23371"/>
    <cellStyle name="Normal 2 2 2 25 3 2 2" xfId="23372"/>
    <cellStyle name="Normal 2 2 2 25 3 2 3" xfId="23373"/>
    <cellStyle name="Normal 2 2 2 25 3 3" xfId="23374"/>
    <cellStyle name="Normal 2 2 2 25 3 4" xfId="23375"/>
    <cellStyle name="Normal 2 2 2 25 3 5" xfId="23376"/>
    <cellStyle name="Normal 2 2 2 25 3 6" xfId="23377"/>
    <cellStyle name="Normal 2 2 2 25 4" xfId="23378"/>
    <cellStyle name="Normal 2 2 2 25 4 2" xfId="23379"/>
    <cellStyle name="Normal 2 2 2 25 4 2 2" xfId="23380"/>
    <cellStyle name="Normal 2 2 2 25 4 3" xfId="23381"/>
    <cellStyle name="Normal 2 2 2 25 4 4" xfId="23382"/>
    <cellStyle name="Normal 2 2 2 25 4 5" xfId="23383"/>
    <cellStyle name="Normal 2 2 2 25 5" xfId="23384"/>
    <cellStyle name="Normal 2 2 2 25 5 2" xfId="23385"/>
    <cellStyle name="Normal 2 2 2 25 5 3" xfId="23386"/>
    <cellStyle name="Normal 2 2 2 25 5 4" xfId="23387"/>
    <cellStyle name="Normal 2 2 2 25 6" xfId="23388"/>
    <cellStyle name="Normal 2 2 2 25 6 2" xfId="23389"/>
    <cellStyle name="Normal 2 2 2 25 7" xfId="23390"/>
    <cellStyle name="Normal 2 2 2 25 8" xfId="23391"/>
    <cellStyle name="Normal 2 2 2 25 9" xfId="23392"/>
    <cellStyle name="Normal 2 2 2 26" xfId="23393"/>
    <cellStyle name="Normal 2 2 2 26 10" xfId="23394"/>
    <cellStyle name="Normal 2 2 2 26 2" xfId="23395"/>
    <cellStyle name="Normal 2 2 2 26 2 2" xfId="23396"/>
    <cellStyle name="Normal 2 2 2 26 2 2 2" xfId="23397"/>
    <cellStyle name="Normal 2 2 2 26 2 2 3" xfId="23398"/>
    <cellStyle name="Normal 2 2 2 26 2 3" xfId="23399"/>
    <cellStyle name="Normal 2 2 2 26 2 4" xfId="23400"/>
    <cellStyle name="Normal 2 2 2 26 2 5" xfId="23401"/>
    <cellStyle name="Normal 2 2 2 26 2 6" xfId="23402"/>
    <cellStyle name="Normal 2 2 2 26 3" xfId="23403"/>
    <cellStyle name="Normal 2 2 2 26 3 2" xfId="23404"/>
    <cellStyle name="Normal 2 2 2 26 3 2 2" xfId="23405"/>
    <cellStyle name="Normal 2 2 2 26 3 2 3" xfId="23406"/>
    <cellStyle name="Normal 2 2 2 26 3 3" xfId="23407"/>
    <cellStyle name="Normal 2 2 2 26 3 4" xfId="23408"/>
    <cellStyle name="Normal 2 2 2 26 3 5" xfId="23409"/>
    <cellStyle name="Normal 2 2 2 26 3 6" xfId="23410"/>
    <cellStyle name="Normal 2 2 2 26 4" xfId="23411"/>
    <cellStyle name="Normal 2 2 2 26 4 2" xfId="23412"/>
    <cellStyle name="Normal 2 2 2 26 4 2 2" xfId="23413"/>
    <cellStyle name="Normal 2 2 2 26 4 3" xfId="23414"/>
    <cellStyle name="Normal 2 2 2 26 4 4" xfId="23415"/>
    <cellStyle name="Normal 2 2 2 26 4 5" xfId="23416"/>
    <cellStyle name="Normal 2 2 2 26 5" xfId="23417"/>
    <cellStyle name="Normal 2 2 2 26 5 2" xfId="23418"/>
    <cellStyle name="Normal 2 2 2 26 5 3" xfId="23419"/>
    <cellStyle name="Normal 2 2 2 26 5 4" xfId="23420"/>
    <cellStyle name="Normal 2 2 2 26 6" xfId="23421"/>
    <cellStyle name="Normal 2 2 2 26 6 2" xfId="23422"/>
    <cellStyle name="Normal 2 2 2 26 7" xfId="23423"/>
    <cellStyle name="Normal 2 2 2 26 8" xfId="23424"/>
    <cellStyle name="Normal 2 2 2 26 9" xfId="23425"/>
    <cellStyle name="Normal 2 2 2 27" xfId="23426"/>
    <cellStyle name="Normal 2 2 2 27 10" xfId="23427"/>
    <cellStyle name="Normal 2 2 2 27 2" xfId="23428"/>
    <cellStyle name="Normal 2 2 2 27 2 2" xfId="23429"/>
    <cellStyle name="Normal 2 2 2 27 2 2 2" xfId="23430"/>
    <cellStyle name="Normal 2 2 2 27 2 2 3" xfId="23431"/>
    <cellStyle name="Normal 2 2 2 27 2 3" xfId="23432"/>
    <cellStyle name="Normal 2 2 2 27 2 4" xfId="23433"/>
    <cellStyle name="Normal 2 2 2 27 2 5" xfId="23434"/>
    <cellStyle name="Normal 2 2 2 27 2 6" xfId="23435"/>
    <cellStyle name="Normal 2 2 2 27 3" xfId="23436"/>
    <cellStyle name="Normal 2 2 2 27 3 2" xfId="23437"/>
    <cellStyle name="Normal 2 2 2 27 3 2 2" xfId="23438"/>
    <cellStyle name="Normal 2 2 2 27 3 2 3" xfId="23439"/>
    <cellStyle name="Normal 2 2 2 27 3 3" xfId="23440"/>
    <cellStyle name="Normal 2 2 2 27 3 4" xfId="23441"/>
    <cellStyle name="Normal 2 2 2 27 3 5" xfId="23442"/>
    <cellStyle name="Normal 2 2 2 27 3 6" xfId="23443"/>
    <cellStyle name="Normal 2 2 2 27 4" xfId="23444"/>
    <cellStyle name="Normal 2 2 2 27 4 2" xfId="23445"/>
    <cellStyle name="Normal 2 2 2 27 4 2 2" xfId="23446"/>
    <cellStyle name="Normal 2 2 2 27 4 3" xfId="23447"/>
    <cellStyle name="Normal 2 2 2 27 4 4" xfId="23448"/>
    <cellStyle name="Normal 2 2 2 27 4 5" xfId="23449"/>
    <cellStyle name="Normal 2 2 2 27 5" xfId="23450"/>
    <cellStyle name="Normal 2 2 2 27 5 2" xfId="23451"/>
    <cellStyle name="Normal 2 2 2 27 5 3" xfId="23452"/>
    <cellStyle name="Normal 2 2 2 27 5 4" xfId="23453"/>
    <cellStyle name="Normal 2 2 2 27 6" xfId="23454"/>
    <cellStyle name="Normal 2 2 2 27 6 2" xfId="23455"/>
    <cellStyle name="Normal 2 2 2 27 7" xfId="23456"/>
    <cellStyle name="Normal 2 2 2 27 8" xfId="23457"/>
    <cellStyle name="Normal 2 2 2 27 9" xfId="23458"/>
    <cellStyle name="Normal 2 2 2 28" xfId="23459"/>
    <cellStyle name="Normal 2 2 2 28 10" xfId="23460"/>
    <cellStyle name="Normal 2 2 2 28 2" xfId="23461"/>
    <cellStyle name="Normal 2 2 2 28 2 2" xfId="23462"/>
    <cellStyle name="Normal 2 2 2 28 2 2 2" xfId="23463"/>
    <cellStyle name="Normal 2 2 2 28 2 2 3" xfId="23464"/>
    <cellStyle name="Normal 2 2 2 28 2 3" xfId="23465"/>
    <cellStyle name="Normal 2 2 2 28 2 4" xfId="23466"/>
    <cellStyle name="Normal 2 2 2 28 2 5" xfId="23467"/>
    <cellStyle name="Normal 2 2 2 28 2 6" xfId="23468"/>
    <cellStyle name="Normal 2 2 2 28 3" xfId="23469"/>
    <cellStyle name="Normal 2 2 2 28 3 2" xfId="23470"/>
    <cellStyle name="Normal 2 2 2 28 3 2 2" xfId="23471"/>
    <cellStyle name="Normal 2 2 2 28 3 2 3" xfId="23472"/>
    <cellStyle name="Normal 2 2 2 28 3 3" xfId="23473"/>
    <cellStyle name="Normal 2 2 2 28 3 4" xfId="23474"/>
    <cellStyle name="Normal 2 2 2 28 3 5" xfId="23475"/>
    <cellStyle name="Normal 2 2 2 28 3 6" xfId="23476"/>
    <cellStyle name="Normal 2 2 2 28 4" xfId="23477"/>
    <cellStyle name="Normal 2 2 2 28 4 2" xfId="23478"/>
    <cellStyle name="Normal 2 2 2 28 4 2 2" xfId="23479"/>
    <cellStyle name="Normal 2 2 2 28 4 3" xfId="23480"/>
    <cellStyle name="Normal 2 2 2 28 4 4" xfId="23481"/>
    <cellStyle name="Normal 2 2 2 28 4 5" xfId="23482"/>
    <cellStyle name="Normal 2 2 2 28 5" xfId="23483"/>
    <cellStyle name="Normal 2 2 2 28 5 2" xfId="23484"/>
    <cellStyle name="Normal 2 2 2 28 5 3" xfId="23485"/>
    <cellStyle name="Normal 2 2 2 28 5 4" xfId="23486"/>
    <cellStyle name="Normal 2 2 2 28 6" xfId="23487"/>
    <cellStyle name="Normal 2 2 2 28 6 2" xfId="23488"/>
    <cellStyle name="Normal 2 2 2 28 7" xfId="23489"/>
    <cellStyle name="Normal 2 2 2 28 8" xfId="23490"/>
    <cellStyle name="Normal 2 2 2 28 9" xfId="23491"/>
    <cellStyle name="Normal 2 2 2 29" xfId="23492"/>
    <cellStyle name="Normal 2 2 2 29 10" xfId="23493"/>
    <cellStyle name="Normal 2 2 2 29 2" xfId="23494"/>
    <cellStyle name="Normal 2 2 2 29 2 2" xfId="23495"/>
    <cellStyle name="Normal 2 2 2 29 2 2 2" xfId="23496"/>
    <cellStyle name="Normal 2 2 2 29 2 2 3" xfId="23497"/>
    <cellStyle name="Normal 2 2 2 29 2 3" xfId="23498"/>
    <cellStyle name="Normal 2 2 2 29 2 4" xfId="23499"/>
    <cellStyle name="Normal 2 2 2 29 2 5" xfId="23500"/>
    <cellStyle name="Normal 2 2 2 29 2 6" xfId="23501"/>
    <cellStyle name="Normal 2 2 2 29 3" xfId="23502"/>
    <cellStyle name="Normal 2 2 2 29 3 2" xfId="23503"/>
    <cellStyle name="Normal 2 2 2 29 3 2 2" xfId="23504"/>
    <cellStyle name="Normal 2 2 2 29 3 2 3" xfId="23505"/>
    <cellStyle name="Normal 2 2 2 29 3 3" xfId="23506"/>
    <cellStyle name="Normal 2 2 2 29 3 4" xfId="23507"/>
    <cellStyle name="Normal 2 2 2 29 3 5" xfId="23508"/>
    <cellStyle name="Normal 2 2 2 29 3 6" xfId="23509"/>
    <cellStyle name="Normal 2 2 2 29 4" xfId="23510"/>
    <cellStyle name="Normal 2 2 2 29 4 2" xfId="23511"/>
    <cellStyle name="Normal 2 2 2 29 4 2 2" xfId="23512"/>
    <cellStyle name="Normal 2 2 2 29 4 3" xfId="23513"/>
    <cellStyle name="Normal 2 2 2 29 4 4" xfId="23514"/>
    <cellStyle name="Normal 2 2 2 29 4 5" xfId="23515"/>
    <cellStyle name="Normal 2 2 2 29 5" xfId="23516"/>
    <cellStyle name="Normal 2 2 2 29 5 2" xfId="23517"/>
    <cellStyle name="Normal 2 2 2 29 5 3" xfId="23518"/>
    <cellStyle name="Normal 2 2 2 29 5 4" xfId="23519"/>
    <cellStyle name="Normal 2 2 2 29 6" xfId="23520"/>
    <cellStyle name="Normal 2 2 2 29 6 2" xfId="23521"/>
    <cellStyle name="Normal 2 2 2 29 7" xfId="23522"/>
    <cellStyle name="Normal 2 2 2 29 8" xfId="23523"/>
    <cellStyle name="Normal 2 2 2 29 9" xfId="23524"/>
    <cellStyle name="Normal 2 2 2 3" xfId="23525"/>
    <cellStyle name="Normal 2 2 2 3 10" xfId="23526"/>
    <cellStyle name="Normal 2 2 2 3 11" xfId="23527"/>
    <cellStyle name="Normal 2 2 2 3 2" xfId="23528"/>
    <cellStyle name="Normal 2 2 2 3 2 2" xfId="23529"/>
    <cellStyle name="Normal 2 2 2 3 2 2 2" xfId="23530"/>
    <cellStyle name="Normal 2 2 2 3 2 2 2 2" xfId="23531"/>
    <cellStyle name="Normal 2 2 2 3 2 2 2 3" xfId="23532"/>
    <cellStyle name="Normal 2 2 2 3 2 2 3" xfId="23533"/>
    <cellStyle name="Normal 2 2 2 3 2 2 4" xfId="23534"/>
    <cellStyle name="Normal 2 2 2 3 2 2 5" xfId="23535"/>
    <cellStyle name="Normal 2 2 2 3 2 2 6" xfId="23536"/>
    <cellStyle name="Normal 2 2 2 3 2 3" xfId="23537"/>
    <cellStyle name="Normal 2 2 2 3 2 3 2" xfId="23538"/>
    <cellStyle name="Normal 2 2 2 3 2 3 2 2" xfId="23539"/>
    <cellStyle name="Normal 2 2 2 3 2 3 3" xfId="23540"/>
    <cellStyle name="Normal 2 2 2 3 2 3 4" xfId="23541"/>
    <cellStyle name="Normal 2 2 2 3 2 3 5" xfId="23542"/>
    <cellStyle name="Normal 2 2 2 3 2 4" xfId="23543"/>
    <cellStyle name="Normal 2 2 2 3 2 4 2" xfId="23544"/>
    <cellStyle name="Normal 2 2 2 3 2 4 3" xfId="23545"/>
    <cellStyle name="Normal 2 2 2 3 2 4 4" xfId="23546"/>
    <cellStyle name="Normal 2 2 2 3 2 5" xfId="23547"/>
    <cellStyle name="Normal 2 2 2 3 2 5 2" xfId="23548"/>
    <cellStyle name="Normal 2 2 2 3 2 6" xfId="23549"/>
    <cellStyle name="Normal 2 2 2 3 2 7" xfId="23550"/>
    <cellStyle name="Normal 2 2 2 3 2 8" xfId="23551"/>
    <cellStyle name="Normal 2 2 2 3 2 9" xfId="23552"/>
    <cellStyle name="Normal 2 2 2 3 3" xfId="23553"/>
    <cellStyle name="Normal 2 2 2 3 3 2" xfId="23554"/>
    <cellStyle name="Normal 2 2 2 3 3 2 2" xfId="23555"/>
    <cellStyle name="Normal 2 2 2 3 3 2 2 2" xfId="23556"/>
    <cellStyle name="Normal 2 2 2 3 3 2 2 3" xfId="23557"/>
    <cellStyle name="Normal 2 2 2 3 3 2 3" xfId="23558"/>
    <cellStyle name="Normal 2 2 2 3 3 2 4" xfId="23559"/>
    <cellStyle name="Normal 2 2 2 3 3 2 5" xfId="23560"/>
    <cellStyle name="Normal 2 2 2 3 3 2 6" xfId="23561"/>
    <cellStyle name="Normal 2 2 2 3 3 3" xfId="23562"/>
    <cellStyle name="Normal 2 2 2 3 3 3 2" xfId="23563"/>
    <cellStyle name="Normal 2 2 2 3 3 3 2 2" xfId="23564"/>
    <cellStyle name="Normal 2 2 2 3 3 3 3" xfId="23565"/>
    <cellStyle name="Normal 2 2 2 3 3 3 4" xfId="23566"/>
    <cellStyle name="Normal 2 2 2 3 3 3 5" xfId="23567"/>
    <cellStyle name="Normal 2 2 2 3 3 4" xfId="23568"/>
    <cellStyle name="Normal 2 2 2 3 3 4 2" xfId="23569"/>
    <cellStyle name="Normal 2 2 2 3 3 4 3" xfId="23570"/>
    <cellStyle name="Normal 2 2 2 3 3 4 4" xfId="23571"/>
    <cellStyle name="Normal 2 2 2 3 3 5" xfId="23572"/>
    <cellStyle name="Normal 2 2 2 3 3 5 2" xfId="23573"/>
    <cellStyle name="Normal 2 2 2 3 3 6" xfId="23574"/>
    <cellStyle name="Normal 2 2 2 3 3 7" xfId="23575"/>
    <cellStyle name="Normal 2 2 2 3 3 8" xfId="23576"/>
    <cellStyle name="Normal 2 2 2 3 3 9" xfId="23577"/>
    <cellStyle name="Normal 2 2 2 3 4" xfId="23578"/>
    <cellStyle name="Normal 2 2 2 3 4 2" xfId="23579"/>
    <cellStyle name="Normal 2 2 2 3 4 2 2" xfId="23580"/>
    <cellStyle name="Normal 2 2 2 3 4 2 3" xfId="23581"/>
    <cellStyle name="Normal 2 2 2 3 4 3" xfId="23582"/>
    <cellStyle name="Normal 2 2 2 3 4 4" xfId="23583"/>
    <cellStyle name="Normal 2 2 2 3 4 5" xfId="23584"/>
    <cellStyle name="Normal 2 2 2 3 4 6" xfId="23585"/>
    <cellStyle name="Normal 2 2 2 3 5" xfId="23586"/>
    <cellStyle name="Normal 2 2 2 3 5 2" xfId="23587"/>
    <cellStyle name="Normal 2 2 2 3 5 2 2" xfId="23588"/>
    <cellStyle name="Normal 2 2 2 3 5 3" xfId="23589"/>
    <cellStyle name="Normal 2 2 2 3 5 4" xfId="23590"/>
    <cellStyle name="Normal 2 2 2 3 5 5" xfId="23591"/>
    <cellStyle name="Normal 2 2 2 3 6" xfId="23592"/>
    <cellStyle name="Normal 2 2 2 3 6 2" xfId="23593"/>
    <cellStyle name="Normal 2 2 2 3 6 3" xfId="23594"/>
    <cellStyle name="Normal 2 2 2 3 6 4" xfId="23595"/>
    <cellStyle name="Normal 2 2 2 3 7" xfId="23596"/>
    <cellStyle name="Normal 2 2 2 3 7 2" xfId="23597"/>
    <cellStyle name="Normal 2 2 2 3 8" xfId="23598"/>
    <cellStyle name="Normal 2 2 2 3 9" xfId="23599"/>
    <cellStyle name="Normal 2 2 2 30" xfId="23600"/>
    <cellStyle name="Normal 2 2 2 30 10" xfId="23601"/>
    <cellStyle name="Normal 2 2 2 30 2" xfId="23602"/>
    <cellStyle name="Normal 2 2 2 30 2 2" xfId="23603"/>
    <cellStyle name="Normal 2 2 2 30 2 2 2" xfId="23604"/>
    <cellStyle name="Normal 2 2 2 30 2 2 3" xfId="23605"/>
    <cellStyle name="Normal 2 2 2 30 2 3" xfId="23606"/>
    <cellStyle name="Normal 2 2 2 30 2 4" xfId="23607"/>
    <cellStyle name="Normal 2 2 2 30 2 5" xfId="23608"/>
    <cellStyle name="Normal 2 2 2 30 2 6" xfId="23609"/>
    <cellStyle name="Normal 2 2 2 30 3" xfId="23610"/>
    <cellStyle name="Normal 2 2 2 30 3 2" xfId="23611"/>
    <cellStyle name="Normal 2 2 2 30 3 2 2" xfId="23612"/>
    <cellStyle name="Normal 2 2 2 30 3 2 3" xfId="23613"/>
    <cellStyle name="Normal 2 2 2 30 3 3" xfId="23614"/>
    <cellStyle name="Normal 2 2 2 30 3 4" xfId="23615"/>
    <cellStyle name="Normal 2 2 2 30 3 5" xfId="23616"/>
    <cellStyle name="Normal 2 2 2 30 3 6" xfId="23617"/>
    <cellStyle name="Normal 2 2 2 30 4" xfId="23618"/>
    <cellStyle name="Normal 2 2 2 30 4 2" xfId="23619"/>
    <cellStyle name="Normal 2 2 2 30 4 2 2" xfId="23620"/>
    <cellStyle name="Normal 2 2 2 30 4 3" xfId="23621"/>
    <cellStyle name="Normal 2 2 2 30 4 4" xfId="23622"/>
    <cellStyle name="Normal 2 2 2 30 4 5" xfId="23623"/>
    <cellStyle name="Normal 2 2 2 30 5" xfId="23624"/>
    <cellStyle name="Normal 2 2 2 30 5 2" xfId="23625"/>
    <cellStyle name="Normal 2 2 2 30 5 3" xfId="23626"/>
    <cellStyle name="Normal 2 2 2 30 5 4" xfId="23627"/>
    <cellStyle name="Normal 2 2 2 30 6" xfId="23628"/>
    <cellStyle name="Normal 2 2 2 30 6 2" xfId="23629"/>
    <cellStyle name="Normal 2 2 2 30 7" xfId="23630"/>
    <cellStyle name="Normal 2 2 2 30 8" xfId="23631"/>
    <cellStyle name="Normal 2 2 2 30 9" xfId="23632"/>
    <cellStyle name="Normal 2 2 2 31" xfId="23633"/>
    <cellStyle name="Normal 2 2 2 31 10" xfId="23634"/>
    <cellStyle name="Normal 2 2 2 31 2" xfId="23635"/>
    <cellStyle name="Normal 2 2 2 31 2 2" xfId="23636"/>
    <cellStyle name="Normal 2 2 2 31 2 2 2" xfId="23637"/>
    <cellStyle name="Normal 2 2 2 31 2 2 3" xfId="23638"/>
    <cellStyle name="Normal 2 2 2 31 2 3" xfId="23639"/>
    <cellStyle name="Normal 2 2 2 31 2 4" xfId="23640"/>
    <cellStyle name="Normal 2 2 2 31 2 5" xfId="23641"/>
    <cellStyle name="Normal 2 2 2 31 2 6" xfId="23642"/>
    <cellStyle name="Normal 2 2 2 31 3" xfId="23643"/>
    <cellStyle name="Normal 2 2 2 31 3 2" xfId="23644"/>
    <cellStyle name="Normal 2 2 2 31 3 2 2" xfId="23645"/>
    <cellStyle name="Normal 2 2 2 31 3 2 3" xfId="23646"/>
    <cellStyle name="Normal 2 2 2 31 3 3" xfId="23647"/>
    <cellStyle name="Normal 2 2 2 31 3 4" xfId="23648"/>
    <cellStyle name="Normal 2 2 2 31 3 5" xfId="23649"/>
    <cellStyle name="Normal 2 2 2 31 3 6" xfId="23650"/>
    <cellStyle name="Normal 2 2 2 31 4" xfId="23651"/>
    <cellStyle name="Normal 2 2 2 31 4 2" xfId="23652"/>
    <cellStyle name="Normal 2 2 2 31 4 2 2" xfId="23653"/>
    <cellStyle name="Normal 2 2 2 31 4 3" xfId="23654"/>
    <cellStyle name="Normal 2 2 2 31 4 4" xfId="23655"/>
    <cellStyle name="Normal 2 2 2 31 4 5" xfId="23656"/>
    <cellStyle name="Normal 2 2 2 31 5" xfId="23657"/>
    <cellStyle name="Normal 2 2 2 31 5 2" xfId="23658"/>
    <cellStyle name="Normal 2 2 2 31 5 3" xfId="23659"/>
    <cellStyle name="Normal 2 2 2 31 5 4" xfId="23660"/>
    <cellStyle name="Normal 2 2 2 31 6" xfId="23661"/>
    <cellStyle name="Normal 2 2 2 31 6 2" xfId="23662"/>
    <cellStyle name="Normal 2 2 2 31 7" xfId="23663"/>
    <cellStyle name="Normal 2 2 2 31 8" xfId="23664"/>
    <cellStyle name="Normal 2 2 2 31 9" xfId="23665"/>
    <cellStyle name="Normal 2 2 2 32" xfId="23666"/>
    <cellStyle name="Normal 2 2 2 32 10" xfId="23667"/>
    <cellStyle name="Normal 2 2 2 32 2" xfId="23668"/>
    <cellStyle name="Normal 2 2 2 32 2 2" xfId="23669"/>
    <cellStyle name="Normal 2 2 2 32 2 2 2" xfId="23670"/>
    <cellStyle name="Normal 2 2 2 32 2 2 3" xfId="23671"/>
    <cellStyle name="Normal 2 2 2 32 2 3" xfId="23672"/>
    <cellStyle name="Normal 2 2 2 32 2 4" xfId="23673"/>
    <cellStyle name="Normal 2 2 2 32 2 5" xfId="23674"/>
    <cellStyle name="Normal 2 2 2 32 2 6" xfId="23675"/>
    <cellStyle name="Normal 2 2 2 32 3" xfId="23676"/>
    <cellStyle name="Normal 2 2 2 32 3 2" xfId="23677"/>
    <cellStyle name="Normal 2 2 2 32 3 2 2" xfId="23678"/>
    <cellStyle name="Normal 2 2 2 32 3 2 3" xfId="23679"/>
    <cellStyle name="Normal 2 2 2 32 3 3" xfId="23680"/>
    <cellStyle name="Normal 2 2 2 32 3 4" xfId="23681"/>
    <cellStyle name="Normal 2 2 2 32 3 5" xfId="23682"/>
    <cellStyle name="Normal 2 2 2 32 3 6" xfId="23683"/>
    <cellStyle name="Normal 2 2 2 32 4" xfId="23684"/>
    <cellStyle name="Normal 2 2 2 32 4 2" xfId="23685"/>
    <cellStyle name="Normal 2 2 2 32 4 2 2" xfId="23686"/>
    <cellStyle name="Normal 2 2 2 32 4 3" xfId="23687"/>
    <cellStyle name="Normal 2 2 2 32 4 4" xfId="23688"/>
    <cellStyle name="Normal 2 2 2 32 4 5" xfId="23689"/>
    <cellStyle name="Normal 2 2 2 32 5" xfId="23690"/>
    <cellStyle name="Normal 2 2 2 32 5 2" xfId="23691"/>
    <cellStyle name="Normal 2 2 2 32 5 3" xfId="23692"/>
    <cellStyle name="Normal 2 2 2 32 5 4" xfId="23693"/>
    <cellStyle name="Normal 2 2 2 32 6" xfId="23694"/>
    <cellStyle name="Normal 2 2 2 32 6 2" xfId="23695"/>
    <cellStyle name="Normal 2 2 2 32 7" xfId="23696"/>
    <cellStyle name="Normal 2 2 2 32 8" xfId="23697"/>
    <cellStyle name="Normal 2 2 2 32 9" xfId="23698"/>
    <cellStyle name="Normal 2 2 2 33" xfId="23699"/>
    <cellStyle name="Normal 2 2 2 33 2" xfId="23700"/>
    <cellStyle name="Normal 2 2 2 33 2 2" xfId="23701"/>
    <cellStyle name="Normal 2 2 2 33 2 2 2" xfId="23702"/>
    <cellStyle name="Normal 2 2 2 33 2 2 3" xfId="23703"/>
    <cellStyle name="Normal 2 2 2 33 2 3" xfId="23704"/>
    <cellStyle name="Normal 2 2 2 33 2 4" xfId="23705"/>
    <cellStyle name="Normal 2 2 2 33 2 5" xfId="23706"/>
    <cellStyle name="Normal 2 2 2 33 2 6" xfId="23707"/>
    <cellStyle name="Normal 2 2 2 33 3" xfId="23708"/>
    <cellStyle name="Normal 2 2 2 33 3 2" xfId="23709"/>
    <cellStyle name="Normal 2 2 2 33 3 2 2" xfId="23710"/>
    <cellStyle name="Normal 2 2 2 33 3 3" xfId="23711"/>
    <cellStyle name="Normal 2 2 2 33 3 4" xfId="23712"/>
    <cellStyle name="Normal 2 2 2 33 3 5" xfId="23713"/>
    <cellStyle name="Normal 2 2 2 33 4" xfId="23714"/>
    <cellStyle name="Normal 2 2 2 33 4 2" xfId="23715"/>
    <cellStyle name="Normal 2 2 2 33 4 3" xfId="23716"/>
    <cellStyle name="Normal 2 2 2 33 4 4" xfId="23717"/>
    <cellStyle name="Normal 2 2 2 33 5" xfId="23718"/>
    <cellStyle name="Normal 2 2 2 33 5 2" xfId="23719"/>
    <cellStyle name="Normal 2 2 2 33 6" xfId="23720"/>
    <cellStyle name="Normal 2 2 2 33 7" xfId="23721"/>
    <cellStyle name="Normal 2 2 2 33 8" xfId="23722"/>
    <cellStyle name="Normal 2 2 2 33 9" xfId="23723"/>
    <cellStyle name="Normal 2 2 2 34" xfId="23724"/>
    <cellStyle name="Normal 2 2 2 34 2" xfId="23725"/>
    <cellStyle name="Normal 2 2 2 34 3" xfId="23726"/>
    <cellStyle name="Normal 2 2 2 34 4" xfId="23727"/>
    <cellStyle name="Normal 2 2 2 35" xfId="23728"/>
    <cellStyle name="Normal 2 2 2 35 2" xfId="23729"/>
    <cellStyle name="Normal 2 2 2 35 2 2" xfId="23730"/>
    <cellStyle name="Normal 2 2 2 35 2 3" xfId="23731"/>
    <cellStyle name="Normal 2 2 2 35 3" xfId="23732"/>
    <cellStyle name="Normal 2 2 2 35 4" xfId="23733"/>
    <cellStyle name="Normal 2 2 2 35 5" xfId="23734"/>
    <cellStyle name="Normal 2 2 2 35 6" xfId="23735"/>
    <cellStyle name="Normal 2 2 2 36" xfId="23736"/>
    <cellStyle name="Normal 2 2 2 36 2" xfId="23737"/>
    <cellStyle name="Normal 2 2 2 36 2 2" xfId="23738"/>
    <cellStyle name="Normal 2 2 2 36 3" xfId="23739"/>
    <cellStyle name="Normal 2 2 2 36 4" xfId="23740"/>
    <cellStyle name="Normal 2 2 2 36 5" xfId="23741"/>
    <cellStyle name="Normal 2 2 2 36 6" xfId="23742"/>
    <cellStyle name="Normal 2 2 2 37" xfId="23743"/>
    <cellStyle name="Normal 2 2 2 37 2" xfId="23744"/>
    <cellStyle name="Normal 2 2 2 37 3" xfId="23745"/>
    <cellStyle name="Normal 2 2 2 38" xfId="23746"/>
    <cellStyle name="Normal 2 2 2 39" xfId="23747"/>
    <cellStyle name="Normal 2 2 2 4" xfId="23748"/>
    <cellStyle name="Normal 2 2 2 4 10" xfId="23749"/>
    <cellStyle name="Normal 2 2 2 4 11" xfId="23750"/>
    <cellStyle name="Normal 2 2 2 4 2" xfId="23751"/>
    <cellStyle name="Normal 2 2 2 4 2 2" xfId="23752"/>
    <cellStyle name="Normal 2 2 2 4 2 2 2" xfId="23753"/>
    <cellStyle name="Normal 2 2 2 4 2 2 2 2" xfId="23754"/>
    <cellStyle name="Normal 2 2 2 4 2 2 2 3" xfId="23755"/>
    <cellStyle name="Normal 2 2 2 4 2 2 3" xfId="23756"/>
    <cellStyle name="Normal 2 2 2 4 2 2 4" xfId="23757"/>
    <cellStyle name="Normal 2 2 2 4 2 2 5" xfId="23758"/>
    <cellStyle name="Normal 2 2 2 4 2 2 6" xfId="23759"/>
    <cellStyle name="Normal 2 2 2 4 2 3" xfId="23760"/>
    <cellStyle name="Normal 2 2 2 4 2 3 2" xfId="23761"/>
    <cellStyle name="Normal 2 2 2 4 2 3 2 2" xfId="23762"/>
    <cellStyle name="Normal 2 2 2 4 2 3 3" xfId="23763"/>
    <cellStyle name="Normal 2 2 2 4 2 3 4" xfId="23764"/>
    <cellStyle name="Normal 2 2 2 4 2 3 5" xfId="23765"/>
    <cellStyle name="Normal 2 2 2 4 2 4" xfId="23766"/>
    <cellStyle name="Normal 2 2 2 4 2 4 2" xfId="23767"/>
    <cellStyle name="Normal 2 2 2 4 2 4 3" xfId="23768"/>
    <cellStyle name="Normal 2 2 2 4 2 4 4" xfId="23769"/>
    <cellStyle name="Normal 2 2 2 4 2 5" xfId="23770"/>
    <cellStyle name="Normal 2 2 2 4 2 5 2" xfId="23771"/>
    <cellStyle name="Normal 2 2 2 4 2 6" xfId="23772"/>
    <cellStyle name="Normal 2 2 2 4 2 7" xfId="23773"/>
    <cellStyle name="Normal 2 2 2 4 2 8" xfId="23774"/>
    <cellStyle name="Normal 2 2 2 4 2 9" xfId="23775"/>
    <cellStyle name="Normal 2 2 2 4 3" xfId="23776"/>
    <cellStyle name="Normal 2 2 2 4 3 2" xfId="23777"/>
    <cellStyle name="Normal 2 2 2 4 3 2 2" xfId="23778"/>
    <cellStyle name="Normal 2 2 2 4 3 2 2 2" xfId="23779"/>
    <cellStyle name="Normal 2 2 2 4 3 2 2 3" xfId="23780"/>
    <cellStyle name="Normal 2 2 2 4 3 2 3" xfId="23781"/>
    <cellStyle name="Normal 2 2 2 4 3 2 4" xfId="23782"/>
    <cellStyle name="Normal 2 2 2 4 3 2 5" xfId="23783"/>
    <cellStyle name="Normal 2 2 2 4 3 2 6" xfId="23784"/>
    <cellStyle name="Normal 2 2 2 4 3 3" xfId="23785"/>
    <cellStyle name="Normal 2 2 2 4 3 3 2" xfId="23786"/>
    <cellStyle name="Normal 2 2 2 4 3 3 2 2" xfId="23787"/>
    <cellStyle name="Normal 2 2 2 4 3 3 3" xfId="23788"/>
    <cellStyle name="Normal 2 2 2 4 3 3 4" xfId="23789"/>
    <cellStyle name="Normal 2 2 2 4 3 3 5" xfId="23790"/>
    <cellStyle name="Normal 2 2 2 4 3 4" xfId="23791"/>
    <cellStyle name="Normal 2 2 2 4 3 4 2" xfId="23792"/>
    <cellStyle name="Normal 2 2 2 4 3 4 3" xfId="23793"/>
    <cellStyle name="Normal 2 2 2 4 3 4 4" xfId="23794"/>
    <cellStyle name="Normal 2 2 2 4 3 5" xfId="23795"/>
    <cellStyle name="Normal 2 2 2 4 3 5 2" xfId="23796"/>
    <cellStyle name="Normal 2 2 2 4 3 6" xfId="23797"/>
    <cellStyle name="Normal 2 2 2 4 3 7" xfId="23798"/>
    <cellStyle name="Normal 2 2 2 4 3 8" xfId="23799"/>
    <cellStyle name="Normal 2 2 2 4 3 9" xfId="23800"/>
    <cellStyle name="Normal 2 2 2 4 4" xfId="23801"/>
    <cellStyle name="Normal 2 2 2 4 4 2" xfId="23802"/>
    <cellStyle name="Normal 2 2 2 4 4 2 2" xfId="23803"/>
    <cellStyle name="Normal 2 2 2 4 4 2 3" xfId="23804"/>
    <cellStyle name="Normal 2 2 2 4 4 3" xfId="23805"/>
    <cellStyle name="Normal 2 2 2 4 4 4" xfId="23806"/>
    <cellStyle name="Normal 2 2 2 4 4 5" xfId="23807"/>
    <cellStyle name="Normal 2 2 2 4 4 6" xfId="23808"/>
    <cellStyle name="Normal 2 2 2 4 5" xfId="23809"/>
    <cellStyle name="Normal 2 2 2 4 5 2" xfId="23810"/>
    <cellStyle name="Normal 2 2 2 4 5 2 2" xfId="23811"/>
    <cellStyle name="Normal 2 2 2 4 5 3" xfId="23812"/>
    <cellStyle name="Normal 2 2 2 4 5 4" xfId="23813"/>
    <cellStyle name="Normal 2 2 2 4 5 5" xfId="23814"/>
    <cellStyle name="Normal 2 2 2 4 6" xfId="23815"/>
    <cellStyle name="Normal 2 2 2 4 6 2" xfId="23816"/>
    <cellStyle name="Normal 2 2 2 4 6 3" xfId="23817"/>
    <cellStyle name="Normal 2 2 2 4 6 4" xfId="23818"/>
    <cellStyle name="Normal 2 2 2 4 7" xfId="23819"/>
    <cellStyle name="Normal 2 2 2 4 7 2" xfId="23820"/>
    <cellStyle name="Normal 2 2 2 4 8" xfId="23821"/>
    <cellStyle name="Normal 2 2 2 4 9" xfId="23822"/>
    <cellStyle name="Normal 2 2 2 40" xfId="23823"/>
    <cellStyle name="Normal 2 2 2 41" xfId="23824"/>
    <cellStyle name="Normal 2 2 2 5" xfId="23825"/>
    <cellStyle name="Normal 2 2 2 5 10" xfId="23826"/>
    <cellStyle name="Normal 2 2 2 5 11" xfId="23827"/>
    <cellStyle name="Normal 2 2 2 5 2" xfId="23828"/>
    <cellStyle name="Normal 2 2 2 5 2 2" xfId="23829"/>
    <cellStyle name="Normal 2 2 2 5 2 2 2" xfId="23830"/>
    <cellStyle name="Normal 2 2 2 5 2 2 2 2" xfId="23831"/>
    <cellStyle name="Normal 2 2 2 5 2 2 2 3" xfId="23832"/>
    <cellStyle name="Normal 2 2 2 5 2 2 3" xfId="23833"/>
    <cellStyle name="Normal 2 2 2 5 2 2 4" xfId="23834"/>
    <cellStyle name="Normal 2 2 2 5 2 2 5" xfId="23835"/>
    <cellStyle name="Normal 2 2 2 5 2 2 6" xfId="23836"/>
    <cellStyle name="Normal 2 2 2 5 2 3" xfId="23837"/>
    <cellStyle name="Normal 2 2 2 5 2 3 2" xfId="23838"/>
    <cellStyle name="Normal 2 2 2 5 2 3 2 2" xfId="23839"/>
    <cellStyle name="Normal 2 2 2 5 2 3 3" xfId="23840"/>
    <cellStyle name="Normal 2 2 2 5 2 3 4" xfId="23841"/>
    <cellStyle name="Normal 2 2 2 5 2 3 5" xfId="23842"/>
    <cellStyle name="Normal 2 2 2 5 2 4" xfId="23843"/>
    <cellStyle name="Normal 2 2 2 5 2 4 2" xfId="23844"/>
    <cellStyle name="Normal 2 2 2 5 2 4 3" xfId="23845"/>
    <cellStyle name="Normal 2 2 2 5 2 4 4" xfId="23846"/>
    <cellStyle name="Normal 2 2 2 5 2 5" xfId="23847"/>
    <cellStyle name="Normal 2 2 2 5 2 5 2" xfId="23848"/>
    <cellStyle name="Normal 2 2 2 5 2 6" xfId="23849"/>
    <cellStyle name="Normal 2 2 2 5 2 7" xfId="23850"/>
    <cellStyle name="Normal 2 2 2 5 2 8" xfId="23851"/>
    <cellStyle name="Normal 2 2 2 5 2 9" xfId="23852"/>
    <cellStyle name="Normal 2 2 2 5 3" xfId="23853"/>
    <cellStyle name="Normal 2 2 2 5 3 2" xfId="23854"/>
    <cellStyle name="Normal 2 2 2 5 3 2 2" xfId="23855"/>
    <cellStyle name="Normal 2 2 2 5 3 2 2 2" xfId="23856"/>
    <cellStyle name="Normal 2 2 2 5 3 2 2 3" xfId="23857"/>
    <cellStyle name="Normal 2 2 2 5 3 2 3" xfId="23858"/>
    <cellStyle name="Normal 2 2 2 5 3 2 4" xfId="23859"/>
    <cellStyle name="Normal 2 2 2 5 3 2 5" xfId="23860"/>
    <cellStyle name="Normal 2 2 2 5 3 2 6" xfId="23861"/>
    <cellStyle name="Normal 2 2 2 5 3 3" xfId="23862"/>
    <cellStyle name="Normal 2 2 2 5 3 3 2" xfId="23863"/>
    <cellStyle name="Normal 2 2 2 5 3 3 2 2" xfId="23864"/>
    <cellStyle name="Normal 2 2 2 5 3 3 3" xfId="23865"/>
    <cellStyle name="Normal 2 2 2 5 3 3 4" xfId="23866"/>
    <cellStyle name="Normal 2 2 2 5 3 3 5" xfId="23867"/>
    <cellStyle name="Normal 2 2 2 5 3 4" xfId="23868"/>
    <cellStyle name="Normal 2 2 2 5 3 4 2" xfId="23869"/>
    <cellStyle name="Normal 2 2 2 5 3 4 3" xfId="23870"/>
    <cellStyle name="Normal 2 2 2 5 3 4 4" xfId="23871"/>
    <cellStyle name="Normal 2 2 2 5 3 5" xfId="23872"/>
    <cellStyle name="Normal 2 2 2 5 3 5 2" xfId="23873"/>
    <cellStyle name="Normal 2 2 2 5 3 6" xfId="23874"/>
    <cellStyle name="Normal 2 2 2 5 3 7" xfId="23875"/>
    <cellStyle name="Normal 2 2 2 5 3 8" xfId="23876"/>
    <cellStyle name="Normal 2 2 2 5 3 9" xfId="23877"/>
    <cellStyle name="Normal 2 2 2 5 4" xfId="23878"/>
    <cellStyle name="Normal 2 2 2 5 4 2" xfId="23879"/>
    <cellStyle name="Normal 2 2 2 5 4 2 2" xfId="23880"/>
    <cellStyle name="Normal 2 2 2 5 4 2 3" xfId="23881"/>
    <cellStyle name="Normal 2 2 2 5 4 3" xfId="23882"/>
    <cellStyle name="Normal 2 2 2 5 4 4" xfId="23883"/>
    <cellStyle name="Normal 2 2 2 5 4 5" xfId="23884"/>
    <cellStyle name="Normal 2 2 2 5 4 6" xfId="23885"/>
    <cellStyle name="Normal 2 2 2 5 5" xfId="23886"/>
    <cellStyle name="Normal 2 2 2 5 5 2" xfId="23887"/>
    <cellStyle name="Normal 2 2 2 5 5 2 2" xfId="23888"/>
    <cellStyle name="Normal 2 2 2 5 5 3" xfId="23889"/>
    <cellStyle name="Normal 2 2 2 5 5 4" xfId="23890"/>
    <cellStyle name="Normal 2 2 2 5 5 5" xfId="23891"/>
    <cellStyle name="Normal 2 2 2 5 6" xfId="23892"/>
    <cellStyle name="Normal 2 2 2 5 6 2" xfId="23893"/>
    <cellStyle name="Normal 2 2 2 5 6 3" xfId="23894"/>
    <cellStyle name="Normal 2 2 2 5 6 4" xfId="23895"/>
    <cellStyle name="Normal 2 2 2 5 7" xfId="23896"/>
    <cellStyle name="Normal 2 2 2 5 7 2" xfId="23897"/>
    <cellStyle name="Normal 2 2 2 5 8" xfId="23898"/>
    <cellStyle name="Normal 2 2 2 5 9" xfId="23899"/>
    <cellStyle name="Normal 2 2 2 6" xfId="23900"/>
    <cellStyle name="Normal 2 2 2 6 10" xfId="23901"/>
    <cellStyle name="Normal 2 2 2 6 11" xfId="23902"/>
    <cellStyle name="Normal 2 2 2 6 2" xfId="23903"/>
    <cellStyle name="Normal 2 2 2 6 2 2" xfId="23904"/>
    <cellStyle name="Normal 2 2 2 6 2 2 2" xfId="23905"/>
    <cellStyle name="Normal 2 2 2 6 2 2 2 2" xfId="23906"/>
    <cellStyle name="Normal 2 2 2 6 2 2 2 3" xfId="23907"/>
    <cellStyle name="Normal 2 2 2 6 2 2 3" xfId="23908"/>
    <cellStyle name="Normal 2 2 2 6 2 2 4" xfId="23909"/>
    <cellStyle name="Normal 2 2 2 6 2 2 5" xfId="23910"/>
    <cellStyle name="Normal 2 2 2 6 2 2 6" xfId="23911"/>
    <cellStyle name="Normal 2 2 2 6 2 3" xfId="23912"/>
    <cellStyle name="Normal 2 2 2 6 2 3 2" xfId="23913"/>
    <cellStyle name="Normal 2 2 2 6 2 3 2 2" xfId="23914"/>
    <cellStyle name="Normal 2 2 2 6 2 3 3" xfId="23915"/>
    <cellStyle name="Normal 2 2 2 6 2 3 4" xfId="23916"/>
    <cellStyle name="Normal 2 2 2 6 2 3 5" xfId="23917"/>
    <cellStyle name="Normal 2 2 2 6 2 4" xfId="23918"/>
    <cellStyle name="Normal 2 2 2 6 2 4 2" xfId="23919"/>
    <cellStyle name="Normal 2 2 2 6 2 4 3" xfId="23920"/>
    <cellStyle name="Normal 2 2 2 6 2 4 4" xfId="23921"/>
    <cellStyle name="Normal 2 2 2 6 2 5" xfId="23922"/>
    <cellStyle name="Normal 2 2 2 6 2 5 2" xfId="23923"/>
    <cellStyle name="Normal 2 2 2 6 2 6" xfId="23924"/>
    <cellStyle name="Normal 2 2 2 6 2 7" xfId="23925"/>
    <cellStyle name="Normal 2 2 2 6 2 8" xfId="23926"/>
    <cellStyle name="Normal 2 2 2 6 2 9" xfId="23927"/>
    <cellStyle name="Normal 2 2 2 6 3" xfId="23928"/>
    <cellStyle name="Normal 2 2 2 6 3 2" xfId="23929"/>
    <cellStyle name="Normal 2 2 2 6 3 2 2" xfId="23930"/>
    <cellStyle name="Normal 2 2 2 6 3 2 2 2" xfId="23931"/>
    <cellStyle name="Normal 2 2 2 6 3 2 2 3" xfId="23932"/>
    <cellStyle name="Normal 2 2 2 6 3 2 3" xfId="23933"/>
    <cellStyle name="Normal 2 2 2 6 3 2 4" xfId="23934"/>
    <cellStyle name="Normal 2 2 2 6 3 2 5" xfId="23935"/>
    <cellStyle name="Normal 2 2 2 6 3 2 6" xfId="23936"/>
    <cellStyle name="Normal 2 2 2 6 3 3" xfId="23937"/>
    <cellStyle name="Normal 2 2 2 6 3 3 2" xfId="23938"/>
    <cellStyle name="Normal 2 2 2 6 3 3 2 2" xfId="23939"/>
    <cellStyle name="Normal 2 2 2 6 3 3 3" xfId="23940"/>
    <cellStyle name="Normal 2 2 2 6 3 3 4" xfId="23941"/>
    <cellStyle name="Normal 2 2 2 6 3 3 5" xfId="23942"/>
    <cellStyle name="Normal 2 2 2 6 3 4" xfId="23943"/>
    <cellStyle name="Normal 2 2 2 6 3 4 2" xfId="23944"/>
    <cellStyle name="Normal 2 2 2 6 3 4 3" xfId="23945"/>
    <cellStyle name="Normal 2 2 2 6 3 4 4" xfId="23946"/>
    <cellStyle name="Normal 2 2 2 6 3 5" xfId="23947"/>
    <cellStyle name="Normal 2 2 2 6 3 5 2" xfId="23948"/>
    <cellStyle name="Normal 2 2 2 6 3 6" xfId="23949"/>
    <cellStyle name="Normal 2 2 2 6 3 7" xfId="23950"/>
    <cellStyle name="Normal 2 2 2 6 3 8" xfId="23951"/>
    <cellStyle name="Normal 2 2 2 6 3 9" xfId="23952"/>
    <cellStyle name="Normal 2 2 2 6 4" xfId="23953"/>
    <cellStyle name="Normal 2 2 2 6 4 2" xfId="23954"/>
    <cellStyle name="Normal 2 2 2 6 4 2 2" xfId="23955"/>
    <cellStyle name="Normal 2 2 2 6 4 2 3" xfId="23956"/>
    <cellStyle name="Normal 2 2 2 6 4 3" xfId="23957"/>
    <cellStyle name="Normal 2 2 2 6 4 4" xfId="23958"/>
    <cellStyle name="Normal 2 2 2 6 4 5" xfId="23959"/>
    <cellStyle name="Normal 2 2 2 6 4 6" xfId="23960"/>
    <cellStyle name="Normal 2 2 2 6 5" xfId="23961"/>
    <cellStyle name="Normal 2 2 2 6 5 2" xfId="23962"/>
    <cellStyle name="Normal 2 2 2 6 5 2 2" xfId="23963"/>
    <cellStyle name="Normal 2 2 2 6 5 3" xfId="23964"/>
    <cellStyle name="Normal 2 2 2 6 5 4" xfId="23965"/>
    <cellStyle name="Normal 2 2 2 6 5 5" xfId="23966"/>
    <cellStyle name="Normal 2 2 2 6 6" xfId="23967"/>
    <cellStyle name="Normal 2 2 2 6 6 2" xfId="23968"/>
    <cellStyle name="Normal 2 2 2 6 6 3" xfId="23969"/>
    <cellStyle name="Normal 2 2 2 6 6 4" xfId="23970"/>
    <cellStyle name="Normal 2 2 2 6 7" xfId="23971"/>
    <cellStyle name="Normal 2 2 2 6 7 2" xfId="23972"/>
    <cellStyle name="Normal 2 2 2 6 8" xfId="23973"/>
    <cellStyle name="Normal 2 2 2 6 9" xfId="23974"/>
    <cellStyle name="Normal 2 2 2 7" xfId="23975"/>
    <cellStyle name="Normal 2 2 2 7 10" xfId="23976"/>
    <cellStyle name="Normal 2 2 2 7 11" xfId="23977"/>
    <cellStyle name="Normal 2 2 2 7 2" xfId="23978"/>
    <cellStyle name="Normal 2 2 2 7 2 2" xfId="23979"/>
    <cellStyle name="Normal 2 2 2 7 2 2 2" xfId="23980"/>
    <cellStyle name="Normal 2 2 2 7 2 2 2 2" xfId="23981"/>
    <cellStyle name="Normal 2 2 2 7 2 2 2 3" xfId="23982"/>
    <cellStyle name="Normal 2 2 2 7 2 2 3" xfId="23983"/>
    <cellStyle name="Normal 2 2 2 7 2 2 4" xfId="23984"/>
    <cellStyle name="Normal 2 2 2 7 2 2 5" xfId="23985"/>
    <cellStyle name="Normal 2 2 2 7 2 2 6" xfId="23986"/>
    <cellStyle name="Normal 2 2 2 7 2 3" xfId="23987"/>
    <cellStyle name="Normal 2 2 2 7 2 3 2" xfId="23988"/>
    <cellStyle name="Normal 2 2 2 7 2 3 2 2" xfId="23989"/>
    <cellStyle name="Normal 2 2 2 7 2 3 3" xfId="23990"/>
    <cellStyle name="Normal 2 2 2 7 2 3 4" xfId="23991"/>
    <cellStyle name="Normal 2 2 2 7 2 3 5" xfId="23992"/>
    <cellStyle name="Normal 2 2 2 7 2 4" xfId="23993"/>
    <cellStyle name="Normal 2 2 2 7 2 4 2" xfId="23994"/>
    <cellStyle name="Normal 2 2 2 7 2 4 3" xfId="23995"/>
    <cellStyle name="Normal 2 2 2 7 2 4 4" xfId="23996"/>
    <cellStyle name="Normal 2 2 2 7 2 5" xfId="23997"/>
    <cellStyle name="Normal 2 2 2 7 2 5 2" xfId="23998"/>
    <cellStyle name="Normal 2 2 2 7 2 6" xfId="23999"/>
    <cellStyle name="Normal 2 2 2 7 2 7" xfId="24000"/>
    <cellStyle name="Normal 2 2 2 7 2 8" xfId="24001"/>
    <cellStyle name="Normal 2 2 2 7 2 9" xfId="24002"/>
    <cellStyle name="Normal 2 2 2 7 3" xfId="24003"/>
    <cellStyle name="Normal 2 2 2 7 3 2" xfId="24004"/>
    <cellStyle name="Normal 2 2 2 7 3 2 2" xfId="24005"/>
    <cellStyle name="Normal 2 2 2 7 3 2 2 2" xfId="24006"/>
    <cellStyle name="Normal 2 2 2 7 3 2 2 3" xfId="24007"/>
    <cellStyle name="Normal 2 2 2 7 3 2 3" xfId="24008"/>
    <cellStyle name="Normal 2 2 2 7 3 2 4" xfId="24009"/>
    <cellStyle name="Normal 2 2 2 7 3 2 5" xfId="24010"/>
    <cellStyle name="Normal 2 2 2 7 3 2 6" xfId="24011"/>
    <cellStyle name="Normal 2 2 2 7 3 3" xfId="24012"/>
    <cellStyle name="Normal 2 2 2 7 3 3 2" xfId="24013"/>
    <cellStyle name="Normal 2 2 2 7 3 3 2 2" xfId="24014"/>
    <cellStyle name="Normal 2 2 2 7 3 3 3" xfId="24015"/>
    <cellStyle name="Normal 2 2 2 7 3 3 4" xfId="24016"/>
    <cellStyle name="Normal 2 2 2 7 3 3 5" xfId="24017"/>
    <cellStyle name="Normal 2 2 2 7 3 4" xfId="24018"/>
    <cellStyle name="Normal 2 2 2 7 3 4 2" xfId="24019"/>
    <cellStyle name="Normal 2 2 2 7 3 4 3" xfId="24020"/>
    <cellStyle name="Normal 2 2 2 7 3 4 4" xfId="24021"/>
    <cellStyle name="Normal 2 2 2 7 3 5" xfId="24022"/>
    <cellStyle name="Normal 2 2 2 7 3 5 2" xfId="24023"/>
    <cellStyle name="Normal 2 2 2 7 3 6" xfId="24024"/>
    <cellStyle name="Normal 2 2 2 7 3 7" xfId="24025"/>
    <cellStyle name="Normal 2 2 2 7 3 8" xfId="24026"/>
    <cellStyle name="Normal 2 2 2 7 3 9" xfId="24027"/>
    <cellStyle name="Normal 2 2 2 7 4" xfId="24028"/>
    <cellStyle name="Normal 2 2 2 7 4 2" xfId="24029"/>
    <cellStyle name="Normal 2 2 2 7 4 2 2" xfId="24030"/>
    <cellStyle name="Normal 2 2 2 7 4 2 3" xfId="24031"/>
    <cellStyle name="Normal 2 2 2 7 4 3" xfId="24032"/>
    <cellStyle name="Normal 2 2 2 7 4 4" xfId="24033"/>
    <cellStyle name="Normal 2 2 2 7 4 5" xfId="24034"/>
    <cellStyle name="Normal 2 2 2 7 4 6" xfId="24035"/>
    <cellStyle name="Normal 2 2 2 7 5" xfId="24036"/>
    <cellStyle name="Normal 2 2 2 7 5 2" xfId="24037"/>
    <cellStyle name="Normal 2 2 2 7 5 2 2" xfId="24038"/>
    <cellStyle name="Normal 2 2 2 7 5 3" xfId="24039"/>
    <cellStyle name="Normal 2 2 2 7 5 4" xfId="24040"/>
    <cellStyle name="Normal 2 2 2 7 5 5" xfId="24041"/>
    <cellStyle name="Normal 2 2 2 7 6" xfId="24042"/>
    <cellStyle name="Normal 2 2 2 7 6 2" xfId="24043"/>
    <cellStyle name="Normal 2 2 2 7 6 3" xfId="24044"/>
    <cellStyle name="Normal 2 2 2 7 6 4" xfId="24045"/>
    <cellStyle name="Normal 2 2 2 7 7" xfId="24046"/>
    <cellStyle name="Normal 2 2 2 7 7 2" xfId="24047"/>
    <cellStyle name="Normal 2 2 2 7 8" xfId="24048"/>
    <cellStyle name="Normal 2 2 2 7 9" xfId="24049"/>
    <cellStyle name="Normal 2 2 2 8" xfId="24050"/>
    <cellStyle name="Normal 2 2 2 8 10" xfId="24051"/>
    <cellStyle name="Normal 2 2 2 8 2" xfId="24052"/>
    <cellStyle name="Normal 2 2 2 8 2 2" xfId="24053"/>
    <cellStyle name="Normal 2 2 2 8 2 2 2" xfId="24054"/>
    <cellStyle name="Normal 2 2 2 8 2 2 3" xfId="24055"/>
    <cellStyle name="Normal 2 2 2 8 2 3" xfId="24056"/>
    <cellStyle name="Normal 2 2 2 8 2 4" xfId="24057"/>
    <cellStyle name="Normal 2 2 2 8 2 5" xfId="24058"/>
    <cellStyle name="Normal 2 2 2 8 2 6" xfId="24059"/>
    <cellStyle name="Normal 2 2 2 8 3" xfId="24060"/>
    <cellStyle name="Normal 2 2 2 8 3 2" xfId="24061"/>
    <cellStyle name="Normal 2 2 2 8 3 2 2" xfId="24062"/>
    <cellStyle name="Normal 2 2 2 8 3 2 3" xfId="24063"/>
    <cellStyle name="Normal 2 2 2 8 3 3" xfId="24064"/>
    <cellStyle name="Normal 2 2 2 8 3 4" xfId="24065"/>
    <cellStyle name="Normal 2 2 2 8 3 5" xfId="24066"/>
    <cellStyle name="Normal 2 2 2 8 3 6" xfId="24067"/>
    <cellStyle name="Normal 2 2 2 8 4" xfId="24068"/>
    <cellStyle name="Normal 2 2 2 8 4 2" xfId="24069"/>
    <cellStyle name="Normal 2 2 2 8 4 2 2" xfId="24070"/>
    <cellStyle name="Normal 2 2 2 8 4 3" xfId="24071"/>
    <cellStyle name="Normal 2 2 2 8 4 4" xfId="24072"/>
    <cellStyle name="Normal 2 2 2 8 4 5" xfId="24073"/>
    <cellStyle name="Normal 2 2 2 8 5" xfId="24074"/>
    <cellStyle name="Normal 2 2 2 8 5 2" xfId="24075"/>
    <cellStyle name="Normal 2 2 2 8 5 3" xfId="24076"/>
    <cellStyle name="Normal 2 2 2 8 5 4" xfId="24077"/>
    <cellStyle name="Normal 2 2 2 8 6" xfId="24078"/>
    <cellStyle name="Normal 2 2 2 8 6 2" xfId="24079"/>
    <cellStyle name="Normal 2 2 2 8 7" xfId="24080"/>
    <cellStyle name="Normal 2 2 2 8 8" xfId="24081"/>
    <cellStyle name="Normal 2 2 2 8 9" xfId="24082"/>
    <cellStyle name="Normal 2 2 2 9" xfId="24083"/>
    <cellStyle name="Normal 2 2 2 9 10" xfId="24084"/>
    <cellStyle name="Normal 2 2 2 9 2" xfId="24085"/>
    <cellStyle name="Normal 2 2 2 9 2 2" xfId="24086"/>
    <cellStyle name="Normal 2 2 2 9 2 2 2" xfId="24087"/>
    <cellStyle name="Normal 2 2 2 9 2 2 3" xfId="24088"/>
    <cellStyle name="Normal 2 2 2 9 2 3" xfId="24089"/>
    <cellStyle name="Normal 2 2 2 9 2 4" xfId="24090"/>
    <cellStyle name="Normal 2 2 2 9 2 5" xfId="24091"/>
    <cellStyle name="Normal 2 2 2 9 2 6" xfId="24092"/>
    <cellStyle name="Normal 2 2 2 9 3" xfId="24093"/>
    <cellStyle name="Normal 2 2 2 9 3 2" xfId="24094"/>
    <cellStyle name="Normal 2 2 2 9 3 2 2" xfId="24095"/>
    <cellStyle name="Normal 2 2 2 9 3 2 3" xfId="24096"/>
    <cellStyle name="Normal 2 2 2 9 3 3" xfId="24097"/>
    <cellStyle name="Normal 2 2 2 9 3 4" xfId="24098"/>
    <cellStyle name="Normal 2 2 2 9 3 5" xfId="24099"/>
    <cellStyle name="Normal 2 2 2 9 3 6" xfId="24100"/>
    <cellStyle name="Normal 2 2 2 9 4" xfId="24101"/>
    <cellStyle name="Normal 2 2 2 9 4 2" xfId="24102"/>
    <cellStyle name="Normal 2 2 2 9 4 2 2" xfId="24103"/>
    <cellStyle name="Normal 2 2 2 9 4 3" xfId="24104"/>
    <cellStyle name="Normal 2 2 2 9 4 4" xfId="24105"/>
    <cellStyle name="Normal 2 2 2 9 4 5" xfId="24106"/>
    <cellStyle name="Normal 2 2 2 9 5" xfId="24107"/>
    <cellStyle name="Normal 2 2 2 9 5 2" xfId="24108"/>
    <cellStyle name="Normal 2 2 2 9 5 3" xfId="24109"/>
    <cellStyle name="Normal 2 2 2 9 5 4" xfId="24110"/>
    <cellStyle name="Normal 2 2 2 9 6" xfId="24111"/>
    <cellStyle name="Normal 2 2 2 9 6 2" xfId="24112"/>
    <cellStyle name="Normal 2 2 2 9 7" xfId="24113"/>
    <cellStyle name="Normal 2 2 2 9 8" xfId="24114"/>
    <cellStyle name="Normal 2 2 2 9 9" xfId="24115"/>
    <cellStyle name="Normal 2 2 20" xfId="24116"/>
    <cellStyle name="Normal 2 2 21" xfId="24117"/>
    <cellStyle name="Normal 2 2 22" xfId="24118"/>
    <cellStyle name="Normal 2 2 23" xfId="24119"/>
    <cellStyle name="Normal 2 2 24" xfId="24120"/>
    <cellStyle name="Normal 2 2 25" xfId="24121"/>
    <cellStyle name="Normal 2 2 25 2" xfId="24122"/>
    <cellStyle name="Normal 2 2 25 2 2" xfId="24123"/>
    <cellStyle name="Normal 2 2 25 2 2 2" xfId="24124"/>
    <cellStyle name="Normal 2 2 25 2 2 3" xfId="24125"/>
    <cellStyle name="Normal 2 2 25 2 3" xfId="24126"/>
    <cellStyle name="Normal 2 2 25 2 4" xfId="24127"/>
    <cellStyle name="Normal 2 2 25 2 5" xfId="24128"/>
    <cellStyle name="Normal 2 2 25 2 6" xfId="24129"/>
    <cellStyle name="Normal 2 2 25 3" xfId="24130"/>
    <cellStyle name="Normal 2 2 25 3 2" xfId="24131"/>
    <cellStyle name="Normal 2 2 25 3 2 2" xfId="24132"/>
    <cellStyle name="Normal 2 2 25 3 3" xfId="24133"/>
    <cellStyle name="Normal 2 2 25 3 4" xfId="24134"/>
    <cellStyle name="Normal 2 2 25 3 5" xfId="24135"/>
    <cellStyle name="Normal 2 2 25 4" xfId="24136"/>
    <cellStyle name="Normal 2 2 25 4 2" xfId="24137"/>
    <cellStyle name="Normal 2 2 25 4 3" xfId="24138"/>
    <cellStyle name="Normal 2 2 25 4 4" xfId="24139"/>
    <cellStyle name="Normal 2 2 25 5" xfId="24140"/>
    <cellStyle name="Normal 2 2 25 5 2" xfId="24141"/>
    <cellStyle name="Normal 2 2 25 6" xfId="24142"/>
    <cellStyle name="Normal 2 2 25 7" xfId="24143"/>
    <cellStyle name="Normal 2 2 25 8" xfId="24144"/>
    <cellStyle name="Normal 2 2 25 9" xfId="24145"/>
    <cellStyle name="Normal 2 2 26" xfId="24146"/>
    <cellStyle name="Normal 2 2 26 2" xfId="24147"/>
    <cellStyle name="Normal 2 2 26 2 2" xfId="24148"/>
    <cellStyle name="Normal 2 2 26 3" xfId="24149"/>
    <cellStyle name="Normal 2 2 26 4" xfId="24150"/>
    <cellStyle name="Normal 2 2 26 5" xfId="24151"/>
    <cellStyle name="Normal 2 2 26 6" xfId="24152"/>
    <cellStyle name="Normal 2 2 27" xfId="24153"/>
    <cellStyle name="Normal 2 2 27 2" xfId="24154"/>
    <cellStyle name="Normal 2 2 28" xfId="24155"/>
    <cellStyle name="Normal 2 2 28 2" xfId="24156"/>
    <cellStyle name="Normal 2 2 28 3" xfId="24157"/>
    <cellStyle name="Normal 2 2 29" xfId="24158"/>
    <cellStyle name="Normal 2 2 29 2" xfId="24159"/>
    <cellStyle name="Normal 2 2 29 3" xfId="24160"/>
    <cellStyle name="Normal 2 2 3" xfId="24161"/>
    <cellStyle name="Normal 2 2 3 2" xfId="24162"/>
    <cellStyle name="Normal 2 2 3 3" xfId="24163"/>
    <cellStyle name="Normal 2 2 3 4" xfId="24164"/>
    <cellStyle name="Normal 2 2 30" xfId="24165"/>
    <cellStyle name="Normal 2 2 31" xfId="24166"/>
    <cellStyle name="Normal 2 2 32" xfId="24167"/>
    <cellStyle name="Normal 2 2 33" xfId="24168"/>
    <cellStyle name="Normal 2 2 34" xfId="24169"/>
    <cellStyle name="Normal 2 2 35" xfId="24170"/>
    <cellStyle name="Normal 2 2 36" xfId="24171"/>
    <cellStyle name="Normal 2 2 37" xfId="24172"/>
    <cellStyle name="Normal 2 2 38" xfId="24173"/>
    <cellStyle name="Normal 2 2 39" xfId="24174"/>
    <cellStyle name="Normal 2 2 4" xfId="24175"/>
    <cellStyle name="Normal 2 2 4 2" xfId="24176"/>
    <cellStyle name="Normal 2 2 4 3" xfId="24177"/>
    <cellStyle name="Normal 2 2 4 3 2" xfId="24178"/>
    <cellStyle name="Normal 2 2 4 4" xfId="24179"/>
    <cellStyle name="Normal 2 2 40" xfId="24180"/>
    <cellStyle name="Normal 2 2 41" xfId="24181"/>
    <cellStyle name="Normal 2 2 42" xfId="24182"/>
    <cellStyle name="Normal 2 2 43" xfId="24183"/>
    <cellStyle name="Normal 2 2 44" xfId="24184"/>
    <cellStyle name="Normal 2 2 45" xfId="24185"/>
    <cellStyle name="Normal 2 2 46" xfId="24186"/>
    <cellStyle name="Normal 2 2 47" xfId="24187"/>
    <cellStyle name="Normal 2 2 48" xfId="24188"/>
    <cellStyle name="Normal 2 2 49" xfId="24189"/>
    <cellStyle name="Normal 2 2 5" xfId="24190"/>
    <cellStyle name="Normal 2 2 5 2" xfId="24191"/>
    <cellStyle name="Normal 2 2 5 3" xfId="24192"/>
    <cellStyle name="Normal 2 2 5 3 2" xfId="24193"/>
    <cellStyle name="Normal 2 2 5 4" xfId="24194"/>
    <cellStyle name="Normal 2 2 50" xfId="24195"/>
    <cellStyle name="Normal 2 2 51" xfId="24196"/>
    <cellStyle name="Normal 2 2 52" xfId="24197"/>
    <cellStyle name="Normal 2 2 53" xfId="24198"/>
    <cellStyle name="Normal 2 2 6" xfId="24199"/>
    <cellStyle name="Normal 2 2 6 2" xfId="24200"/>
    <cellStyle name="Normal 2 2 6 3" xfId="24201"/>
    <cellStyle name="Normal 2 2 6 3 2" xfId="24202"/>
    <cellStyle name="Normal 2 2 6 4" xfId="24203"/>
    <cellStyle name="Normal 2 2 7" xfId="24204"/>
    <cellStyle name="Normal 2 2 7 2" xfId="24205"/>
    <cellStyle name="Normal 2 2 7 3" xfId="24206"/>
    <cellStyle name="Normal 2 2 7 3 2" xfId="24207"/>
    <cellStyle name="Normal 2 2 7 4" xfId="24208"/>
    <cellStyle name="Normal 2 2 8" xfId="24209"/>
    <cellStyle name="Normal 2 2 8 2" xfId="24210"/>
    <cellStyle name="Normal 2 2 8 3" xfId="24211"/>
    <cellStyle name="Normal 2 2 8 3 2" xfId="24212"/>
    <cellStyle name="Normal 2 2 8 4" xfId="24213"/>
    <cellStyle name="Normal 2 2 9" xfId="24214"/>
    <cellStyle name="Normal 2 2 9 2" xfId="24215"/>
    <cellStyle name="Normal 2 2 9 3" xfId="24216"/>
    <cellStyle name="Normal 2 2 9 3 2" xfId="24217"/>
    <cellStyle name="Normal 2 2 9 4" xfId="24218"/>
    <cellStyle name="Normal 2 20" xfId="24219"/>
    <cellStyle name="Normal 2 20 10" xfId="24220"/>
    <cellStyle name="Normal 2 20 11" xfId="24221"/>
    <cellStyle name="Normal 2 20 2" xfId="24222"/>
    <cellStyle name="Normal 2 20 2 2" xfId="24223"/>
    <cellStyle name="Normal 2 20 3" xfId="24224"/>
    <cellStyle name="Normal 2 20 3 2" xfId="24225"/>
    <cellStyle name="Normal 2 20 3 2 2" xfId="24226"/>
    <cellStyle name="Normal 2 20 3 2 2 2" xfId="24227"/>
    <cellStyle name="Normal 2 20 3 2 2 3" xfId="24228"/>
    <cellStyle name="Normal 2 20 3 2 3" xfId="24229"/>
    <cellStyle name="Normal 2 20 3 2 4" xfId="24230"/>
    <cellStyle name="Normal 2 20 3 2 5" xfId="24231"/>
    <cellStyle name="Normal 2 20 3 2 6" xfId="24232"/>
    <cellStyle name="Normal 2 20 3 3" xfId="24233"/>
    <cellStyle name="Normal 2 20 3 3 2" xfId="24234"/>
    <cellStyle name="Normal 2 20 3 3 2 2" xfId="24235"/>
    <cellStyle name="Normal 2 20 3 3 3" xfId="24236"/>
    <cellStyle name="Normal 2 20 3 3 4" xfId="24237"/>
    <cellStyle name="Normal 2 20 3 3 5" xfId="24238"/>
    <cellStyle name="Normal 2 20 3 4" xfId="24239"/>
    <cellStyle name="Normal 2 20 3 4 2" xfId="24240"/>
    <cellStyle name="Normal 2 20 3 4 3" xfId="24241"/>
    <cellStyle name="Normal 2 20 3 4 4" xfId="24242"/>
    <cellStyle name="Normal 2 20 3 5" xfId="24243"/>
    <cellStyle name="Normal 2 20 3 5 2" xfId="24244"/>
    <cellStyle name="Normal 2 20 3 6" xfId="24245"/>
    <cellStyle name="Normal 2 20 3 7" xfId="24246"/>
    <cellStyle name="Normal 2 20 3 8" xfId="24247"/>
    <cellStyle name="Normal 2 20 3 9" xfId="24248"/>
    <cellStyle name="Normal 2 20 4" xfId="24249"/>
    <cellStyle name="Normal 2 20 4 2" xfId="24250"/>
    <cellStyle name="Normal 2 20 4 2 2" xfId="24251"/>
    <cellStyle name="Normal 2 20 4 2 2 2" xfId="24252"/>
    <cellStyle name="Normal 2 20 4 2 2 3" xfId="24253"/>
    <cellStyle name="Normal 2 20 4 2 3" xfId="24254"/>
    <cellStyle name="Normal 2 20 4 2 4" xfId="24255"/>
    <cellStyle name="Normal 2 20 4 2 5" xfId="24256"/>
    <cellStyle name="Normal 2 20 4 2 6" xfId="24257"/>
    <cellStyle name="Normal 2 20 4 3" xfId="24258"/>
    <cellStyle name="Normal 2 20 4 3 2" xfId="24259"/>
    <cellStyle name="Normal 2 20 4 3 2 2" xfId="24260"/>
    <cellStyle name="Normal 2 20 4 3 3" xfId="24261"/>
    <cellStyle name="Normal 2 20 4 3 4" xfId="24262"/>
    <cellStyle name="Normal 2 20 4 3 5" xfId="24263"/>
    <cellStyle name="Normal 2 20 4 4" xfId="24264"/>
    <cellStyle name="Normal 2 20 4 4 2" xfId="24265"/>
    <cellStyle name="Normal 2 20 4 4 3" xfId="24266"/>
    <cellStyle name="Normal 2 20 4 4 4" xfId="24267"/>
    <cellStyle name="Normal 2 20 4 5" xfId="24268"/>
    <cellStyle name="Normal 2 20 4 5 2" xfId="24269"/>
    <cellStyle name="Normal 2 20 4 6" xfId="24270"/>
    <cellStyle name="Normal 2 20 4 7" xfId="24271"/>
    <cellStyle name="Normal 2 20 4 8" xfId="24272"/>
    <cellStyle name="Normal 2 20 4 9" xfId="24273"/>
    <cellStyle name="Normal 2 20 5" xfId="24274"/>
    <cellStyle name="Normal 2 20 5 2" xfId="24275"/>
    <cellStyle name="Normal 2 20 5 2 2" xfId="24276"/>
    <cellStyle name="Normal 2 20 5 2 3" xfId="24277"/>
    <cellStyle name="Normal 2 20 5 3" xfId="24278"/>
    <cellStyle name="Normal 2 20 5 4" xfId="24279"/>
    <cellStyle name="Normal 2 20 5 5" xfId="24280"/>
    <cellStyle name="Normal 2 20 5 6" xfId="24281"/>
    <cellStyle name="Normal 2 20 6" xfId="24282"/>
    <cellStyle name="Normal 2 20 6 2" xfId="24283"/>
    <cellStyle name="Normal 2 20 6 2 2" xfId="24284"/>
    <cellStyle name="Normal 2 20 6 3" xfId="24285"/>
    <cellStyle name="Normal 2 20 6 4" xfId="24286"/>
    <cellStyle name="Normal 2 20 6 5" xfId="24287"/>
    <cellStyle name="Normal 2 20 6 6" xfId="24288"/>
    <cellStyle name="Normal 2 20 7" xfId="24289"/>
    <cellStyle name="Normal 2 20 7 2" xfId="24290"/>
    <cellStyle name="Normal 2 20 7 3" xfId="24291"/>
    <cellStyle name="Normal 2 20 7 4" xfId="24292"/>
    <cellStyle name="Normal 2 20 7 5" xfId="24293"/>
    <cellStyle name="Normal 2 20 8" xfId="24294"/>
    <cellStyle name="Normal 2 20 8 2" xfId="24295"/>
    <cellStyle name="Normal 2 20 9" xfId="24296"/>
    <cellStyle name="Normal 2 21" xfId="24297"/>
    <cellStyle name="Normal 2 21 2" xfId="24298"/>
    <cellStyle name="Normal 2 21 2 2" xfId="24299"/>
    <cellStyle name="Normal 2 21 3" xfId="24300"/>
    <cellStyle name="Normal 2 21 3 2" xfId="24301"/>
    <cellStyle name="Normal 2 21 3 2 2" xfId="24302"/>
    <cellStyle name="Normal 2 21 3 2 2 2" xfId="24303"/>
    <cellStyle name="Normal 2 21 3 2 2 3" xfId="24304"/>
    <cellStyle name="Normal 2 21 3 2 3" xfId="24305"/>
    <cellStyle name="Normal 2 21 3 2 4" xfId="24306"/>
    <cellStyle name="Normal 2 21 3 2 5" xfId="24307"/>
    <cellStyle name="Normal 2 21 3 2 6" xfId="24308"/>
    <cellStyle name="Normal 2 21 3 3" xfId="24309"/>
    <cellStyle name="Normal 2 21 3 3 2" xfId="24310"/>
    <cellStyle name="Normal 2 21 3 3 2 2" xfId="24311"/>
    <cellStyle name="Normal 2 21 3 3 3" xfId="24312"/>
    <cellStyle name="Normal 2 21 3 3 4" xfId="24313"/>
    <cellStyle name="Normal 2 21 3 3 5" xfId="24314"/>
    <cellStyle name="Normal 2 21 3 4" xfId="24315"/>
    <cellStyle name="Normal 2 21 3 4 2" xfId="24316"/>
    <cellStyle name="Normal 2 21 3 4 3" xfId="24317"/>
    <cellStyle name="Normal 2 21 3 4 4" xfId="24318"/>
    <cellStyle name="Normal 2 21 3 5" xfId="24319"/>
    <cellStyle name="Normal 2 21 3 5 2" xfId="24320"/>
    <cellStyle name="Normal 2 21 3 6" xfId="24321"/>
    <cellStyle name="Normal 2 21 3 7" xfId="24322"/>
    <cellStyle name="Normal 2 21 3 8" xfId="24323"/>
    <cellStyle name="Normal 2 21 3 9" xfId="24324"/>
    <cellStyle name="Normal 2 21 4" xfId="24325"/>
    <cellStyle name="Normal 2 21 4 2" xfId="24326"/>
    <cellStyle name="Normal 2 21 4 2 2" xfId="24327"/>
    <cellStyle name="Normal 2 21 4 3" xfId="24328"/>
    <cellStyle name="Normal 2 21 4 4" xfId="24329"/>
    <cellStyle name="Normal 2 21 4 5" xfId="24330"/>
    <cellStyle name="Normal 2 21 4 6" xfId="24331"/>
    <cellStyle name="Normal 2 21 5" xfId="24332"/>
    <cellStyle name="Normal 2 21 5 2" xfId="24333"/>
    <cellStyle name="Normal 2 21 5 3" xfId="24334"/>
    <cellStyle name="Normal 2 21 6" xfId="24335"/>
    <cellStyle name="Normal 2 21 7" xfId="24336"/>
    <cellStyle name="Normal 2 22" xfId="24337"/>
    <cellStyle name="Normal 2 22 2" xfId="24338"/>
    <cellStyle name="Normal 2 22 2 2" xfId="24339"/>
    <cellStyle name="Normal 2 22 3" xfId="24340"/>
    <cellStyle name="Normal 2 22 3 2" xfId="24341"/>
    <cellStyle name="Normal 2 22 3 2 2" xfId="24342"/>
    <cellStyle name="Normal 2 22 3 2 2 2" xfId="24343"/>
    <cellStyle name="Normal 2 22 3 2 2 3" xfId="24344"/>
    <cellStyle name="Normal 2 22 3 2 3" xfId="24345"/>
    <cellStyle name="Normal 2 22 3 2 4" xfId="24346"/>
    <cellStyle name="Normal 2 22 3 2 5" xfId="24347"/>
    <cellStyle name="Normal 2 22 3 2 6" xfId="24348"/>
    <cellStyle name="Normal 2 22 3 3" xfId="24349"/>
    <cellStyle name="Normal 2 22 3 3 2" xfId="24350"/>
    <cellStyle name="Normal 2 22 3 3 2 2" xfId="24351"/>
    <cellStyle name="Normal 2 22 3 3 3" xfId="24352"/>
    <cellStyle name="Normal 2 22 3 3 4" xfId="24353"/>
    <cellStyle name="Normal 2 22 3 3 5" xfId="24354"/>
    <cellStyle name="Normal 2 22 3 4" xfId="24355"/>
    <cellStyle name="Normal 2 22 3 4 2" xfId="24356"/>
    <cellStyle name="Normal 2 22 3 4 3" xfId="24357"/>
    <cellStyle name="Normal 2 22 3 4 4" xfId="24358"/>
    <cellStyle name="Normal 2 22 3 5" xfId="24359"/>
    <cellStyle name="Normal 2 22 3 5 2" xfId="24360"/>
    <cellStyle name="Normal 2 22 3 6" xfId="24361"/>
    <cellStyle name="Normal 2 22 3 7" xfId="24362"/>
    <cellStyle name="Normal 2 22 3 8" xfId="24363"/>
    <cellStyle name="Normal 2 22 3 9" xfId="24364"/>
    <cellStyle name="Normal 2 22 4" xfId="24365"/>
    <cellStyle name="Normal 2 22 4 2" xfId="24366"/>
    <cellStyle name="Normal 2 22 4 2 2" xfId="24367"/>
    <cellStyle name="Normal 2 22 4 3" xfId="24368"/>
    <cellStyle name="Normal 2 22 4 4" xfId="24369"/>
    <cellStyle name="Normal 2 22 4 5" xfId="24370"/>
    <cellStyle name="Normal 2 22 4 6" xfId="24371"/>
    <cellStyle name="Normal 2 22 5" xfId="24372"/>
    <cellStyle name="Normal 2 22 5 2" xfId="24373"/>
    <cellStyle name="Normal 2 22 5 3" xfId="24374"/>
    <cellStyle name="Normal 2 22 6" xfId="24375"/>
    <cellStyle name="Normal 2 22 7" xfId="24376"/>
    <cellStyle name="Normal 2 23" xfId="24377"/>
    <cellStyle name="Normal 2 23 2" xfId="24378"/>
    <cellStyle name="Normal 2 23 2 2" xfId="24379"/>
    <cellStyle name="Normal 2 23 3" xfId="24380"/>
    <cellStyle name="Normal 2 23 3 2" xfId="24381"/>
    <cellStyle name="Normal 2 23 3 2 2" xfId="24382"/>
    <cellStyle name="Normal 2 23 3 2 2 2" xfId="24383"/>
    <cellStyle name="Normal 2 23 3 2 2 3" xfId="24384"/>
    <cellStyle name="Normal 2 23 3 2 3" xfId="24385"/>
    <cellStyle name="Normal 2 23 3 2 4" xfId="24386"/>
    <cellStyle name="Normal 2 23 3 2 5" xfId="24387"/>
    <cellStyle name="Normal 2 23 3 2 6" xfId="24388"/>
    <cellStyle name="Normal 2 23 3 3" xfId="24389"/>
    <cellStyle name="Normal 2 23 3 3 2" xfId="24390"/>
    <cellStyle name="Normal 2 23 3 3 2 2" xfId="24391"/>
    <cellStyle name="Normal 2 23 3 3 3" xfId="24392"/>
    <cellStyle name="Normal 2 23 3 3 4" xfId="24393"/>
    <cellStyle name="Normal 2 23 3 3 5" xfId="24394"/>
    <cellStyle name="Normal 2 23 3 4" xfId="24395"/>
    <cellStyle name="Normal 2 23 3 4 2" xfId="24396"/>
    <cellStyle name="Normal 2 23 3 4 3" xfId="24397"/>
    <cellStyle name="Normal 2 23 3 4 4" xfId="24398"/>
    <cellStyle name="Normal 2 23 3 5" xfId="24399"/>
    <cellStyle name="Normal 2 23 3 5 2" xfId="24400"/>
    <cellStyle name="Normal 2 23 3 6" xfId="24401"/>
    <cellStyle name="Normal 2 23 3 7" xfId="24402"/>
    <cellStyle name="Normal 2 23 3 8" xfId="24403"/>
    <cellStyle name="Normal 2 23 3 9" xfId="24404"/>
    <cellStyle name="Normal 2 23 4" xfId="24405"/>
    <cellStyle name="Normal 2 23 4 2" xfId="24406"/>
    <cellStyle name="Normal 2 23 4 2 2" xfId="24407"/>
    <cellStyle name="Normal 2 23 4 3" xfId="24408"/>
    <cellStyle name="Normal 2 23 4 4" xfId="24409"/>
    <cellStyle name="Normal 2 23 4 5" xfId="24410"/>
    <cellStyle name="Normal 2 23 4 6" xfId="24411"/>
    <cellStyle name="Normal 2 23 5" xfId="24412"/>
    <cellStyle name="Normal 2 23 5 2" xfId="24413"/>
    <cellStyle name="Normal 2 23 5 3" xfId="24414"/>
    <cellStyle name="Normal 2 23 6" xfId="24415"/>
    <cellStyle name="Normal 2 23 7" xfId="24416"/>
    <cellStyle name="Normal 2 24" xfId="24417"/>
    <cellStyle name="Normal 2 24 2" xfId="24418"/>
    <cellStyle name="Normal 2 24 2 2" xfId="24419"/>
    <cellStyle name="Normal 2 24 3" xfId="24420"/>
    <cellStyle name="Normal 2 24 3 2" xfId="24421"/>
    <cellStyle name="Normal 2 24 3 2 2" xfId="24422"/>
    <cellStyle name="Normal 2 24 3 2 2 2" xfId="24423"/>
    <cellStyle name="Normal 2 24 3 2 2 3" xfId="24424"/>
    <cellStyle name="Normal 2 24 3 2 3" xfId="24425"/>
    <cellStyle name="Normal 2 24 3 2 4" xfId="24426"/>
    <cellStyle name="Normal 2 24 3 2 5" xfId="24427"/>
    <cellStyle name="Normal 2 24 3 2 6" xfId="24428"/>
    <cellStyle name="Normal 2 24 3 3" xfId="24429"/>
    <cellStyle name="Normal 2 24 3 3 2" xfId="24430"/>
    <cellStyle name="Normal 2 24 3 3 2 2" xfId="24431"/>
    <cellStyle name="Normal 2 24 3 3 3" xfId="24432"/>
    <cellStyle name="Normal 2 24 3 3 4" xfId="24433"/>
    <cellStyle name="Normal 2 24 3 3 5" xfId="24434"/>
    <cellStyle name="Normal 2 24 3 4" xfId="24435"/>
    <cellStyle name="Normal 2 24 3 4 2" xfId="24436"/>
    <cellStyle name="Normal 2 24 3 4 3" xfId="24437"/>
    <cellStyle name="Normal 2 24 3 4 4" xfId="24438"/>
    <cellStyle name="Normal 2 24 3 5" xfId="24439"/>
    <cellStyle name="Normal 2 24 3 5 2" xfId="24440"/>
    <cellStyle name="Normal 2 24 3 6" xfId="24441"/>
    <cellStyle name="Normal 2 24 3 7" xfId="24442"/>
    <cellStyle name="Normal 2 24 3 8" xfId="24443"/>
    <cellStyle name="Normal 2 24 3 9" xfId="24444"/>
    <cellStyle name="Normal 2 24 4" xfId="24445"/>
    <cellStyle name="Normal 2 24 4 2" xfId="24446"/>
    <cellStyle name="Normal 2 24 4 2 2" xfId="24447"/>
    <cellStyle name="Normal 2 24 4 3" xfId="24448"/>
    <cellStyle name="Normal 2 24 4 4" xfId="24449"/>
    <cellStyle name="Normal 2 24 4 5" xfId="24450"/>
    <cellStyle name="Normal 2 24 4 6" xfId="24451"/>
    <cellStyle name="Normal 2 24 5" xfId="24452"/>
    <cellStyle name="Normal 2 24 5 2" xfId="24453"/>
    <cellStyle name="Normal 2 24 5 3" xfId="24454"/>
    <cellStyle name="Normal 2 24 6" xfId="24455"/>
    <cellStyle name="Normal 2 24 7" xfId="24456"/>
    <cellStyle name="Normal 2 25" xfId="24457"/>
    <cellStyle name="Normal 2 25 2" xfId="24458"/>
    <cellStyle name="Normal 2 25 2 2" xfId="24459"/>
    <cellStyle name="Normal 2 25 3" xfId="24460"/>
    <cellStyle name="Normal 2 25 3 2" xfId="24461"/>
    <cellStyle name="Normal 2 25 3 2 2" xfId="24462"/>
    <cellStyle name="Normal 2 25 3 2 2 2" xfId="24463"/>
    <cellStyle name="Normal 2 25 3 2 2 3" xfId="24464"/>
    <cellStyle name="Normal 2 25 3 2 3" xfId="24465"/>
    <cellStyle name="Normal 2 25 3 2 4" xfId="24466"/>
    <cellStyle name="Normal 2 25 3 2 5" xfId="24467"/>
    <cellStyle name="Normal 2 25 3 2 6" xfId="24468"/>
    <cellStyle name="Normal 2 25 3 3" xfId="24469"/>
    <cellStyle name="Normal 2 25 3 3 2" xfId="24470"/>
    <cellStyle name="Normal 2 25 3 3 2 2" xfId="24471"/>
    <cellStyle name="Normal 2 25 3 3 3" xfId="24472"/>
    <cellStyle name="Normal 2 25 3 3 4" xfId="24473"/>
    <cellStyle name="Normal 2 25 3 3 5" xfId="24474"/>
    <cellStyle name="Normal 2 25 3 4" xfId="24475"/>
    <cellStyle name="Normal 2 25 3 4 2" xfId="24476"/>
    <cellStyle name="Normal 2 25 3 4 3" xfId="24477"/>
    <cellStyle name="Normal 2 25 3 4 4" xfId="24478"/>
    <cellStyle name="Normal 2 25 3 5" xfId="24479"/>
    <cellStyle name="Normal 2 25 3 5 2" xfId="24480"/>
    <cellStyle name="Normal 2 25 3 6" xfId="24481"/>
    <cellStyle name="Normal 2 25 3 7" xfId="24482"/>
    <cellStyle name="Normal 2 25 3 8" xfId="24483"/>
    <cellStyle name="Normal 2 25 3 9" xfId="24484"/>
    <cellStyle name="Normal 2 25 4" xfId="24485"/>
    <cellStyle name="Normal 2 25 4 2" xfId="24486"/>
    <cellStyle name="Normal 2 25 4 2 2" xfId="24487"/>
    <cellStyle name="Normal 2 25 4 3" xfId="24488"/>
    <cellStyle name="Normal 2 25 4 4" xfId="24489"/>
    <cellStyle name="Normal 2 25 4 5" xfId="24490"/>
    <cellStyle name="Normal 2 25 4 6" xfId="24491"/>
    <cellStyle name="Normal 2 25 5" xfId="24492"/>
    <cellStyle name="Normal 2 25 5 2" xfId="24493"/>
    <cellStyle name="Normal 2 25 5 3" xfId="24494"/>
    <cellStyle name="Normal 2 25 6" xfId="24495"/>
    <cellStyle name="Normal 2 25 7" xfId="24496"/>
    <cellStyle name="Normal 2 26" xfId="24497"/>
    <cellStyle name="Normal 2 26 2" xfId="24498"/>
    <cellStyle name="Normal 2 26 2 2" xfId="24499"/>
    <cellStyle name="Normal 2 26 3" xfId="24500"/>
    <cellStyle name="Normal 2 26 3 2" xfId="24501"/>
    <cellStyle name="Normal 2 26 3 2 2" xfId="24502"/>
    <cellStyle name="Normal 2 26 3 2 2 2" xfId="24503"/>
    <cellStyle name="Normal 2 26 3 2 2 3" xfId="24504"/>
    <cellStyle name="Normal 2 26 3 2 3" xfId="24505"/>
    <cellStyle name="Normal 2 26 3 2 4" xfId="24506"/>
    <cellStyle name="Normal 2 26 3 2 5" xfId="24507"/>
    <cellStyle name="Normal 2 26 3 2 6" xfId="24508"/>
    <cellStyle name="Normal 2 26 3 3" xfId="24509"/>
    <cellStyle name="Normal 2 26 3 3 2" xfId="24510"/>
    <cellStyle name="Normal 2 26 3 3 2 2" xfId="24511"/>
    <cellStyle name="Normal 2 26 3 3 3" xfId="24512"/>
    <cellStyle name="Normal 2 26 3 3 4" xfId="24513"/>
    <cellStyle name="Normal 2 26 3 3 5" xfId="24514"/>
    <cellStyle name="Normal 2 26 3 4" xfId="24515"/>
    <cellStyle name="Normal 2 26 3 4 2" xfId="24516"/>
    <cellStyle name="Normal 2 26 3 4 3" xfId="24517"/>
    <cellStyle name="Normal 2 26 3 4 4" xfId="24518"/>
    <cellStyle name="Normal 2 26 3 5" xfId="24519"/>
    <cellStyle name="Normal 2 26 3 5 2" xfId="24520"/>
    <cellStyle name="Normal 2 26 3 6" xfId="24521"/>
    <cellStyle name="Normal 2 26 3 7" xfId="24522"/>
    <cellStyle name="Normal 2 26 3 8" xfId="24523"/>
    <cellStyle name="Normal 2 26 3 9" xfId="24524"/>
    <cellStyle name="Normal 2 26 4" xfId="24525"/>
    <cellStyle name="Normal 2 26 4 2" xfId="24526"/>
    <cellStyle name="Normal 2 26 4 2 2" xfId="24527"/>
    <cellStyle name="Normal 2 26 4 3" xfId="24528"/>
    <cellStyle name="Normal 2 26 4 4" xfId="24529"/>
    <cellStyle name="Normal 2 26 4 5" xfId="24530"/>
    <cellStyle name="Normal 2 26 4 6" xfId="24531"/>
    <cellStyle name="Normal 2 26 5" xfId="24532"/>
    <cellStyle name="Normal 2 26 5 2" xfId="24533"/>
    <cellStyle name="Normal 2 26 5 3" xfId="24534"/>
    <cellStyle name="Normal 2 26 6" xfId="24535"/>
    <cellStyle name="Normal 2 26 7" xfId="24536"/>
    <cellStyle name="Normal 2 27" xfId="24537"/>
    <cellStyle name="Normal 2 27 2" xfId="24538"/>
    <cellStyle name="Normal 2 27 2 2" xfId="24539"/>
    <cellStyle name="Normal 2 27 3" xfId="24540"/>
    <cellStyle name="Normal 2 27 3 2" xfId="24541"/>
    <cellStyle name="Normal 2 27 3 2 2" xfId="24542"/>
    <cellStyle name="Normal 2 27 3 2 2 2" xfId="24543"/>
    <cellStyle name="Normal 2 27 3 2 2 3" xfId="24544"/>
    <cellStyle name="Normal 2 27 3 2 3" xfId="24545"/>
    <cellStyle name="Normal 2 27 3 2 4" xfId="24546"/>
    <cellStyle name="Normal 2 27 3 2 5" xfId="24547"/>
    <cellStyle name="Normal 2 27 3 2 6" xfId="24548"/>
    <cellStyle name="Normal 2 27 3 3" xfId="24549"/>
    <cellStyle name="Normal 2 27 3 3 2" xfId="24550"/>
    <cellStyle name="Normal 2 27 3 3 2 2" xfId="24551"/>
    <cellStyle name="Normal 2 27 3 3 3" xfId="24552"/>
    <cellStyle name="Normal 2 27 3 3 4" xfId="24553"/>
    <cellStyle name="Normal 2 27 3 3 5" xfId="24554"/>
    <cellStyle name="Normal 2 27 3 4" xfId="24555"/>
    <cellStyle name="Normal 2 27 3 4 2" xfId="24556"/>
    <cellStyle name="Normal 2 27 3 4 3" xfId="24557"/>
    <cellStyle name="Normal 2 27 3 4 4" xfId="24558"/>
    <cellStyle name="Normal 2 27 3 5" xfId="24559"/>
    <cellStyle name="Normal 2 27 3 5 2" xfId="24560"/>
    <cellStyle name="Normal 2 27 3 6" xfId="24561"/>
    <cellStyle name="Normal 2 27 3 7" xfId="24562"/>
    <cellStyle name="Normal 2 27 3 8" xfId="24563"/>
    <cellStyle name="Normal 2 27 3 9" xfId="24564"/>
    <cellStyle name="Normal 2 27 4" xfId="24565"/>
    <cellStyle name="Normal 2 27 4 2" xfId="24566"/>
    <cellStyle name="Normal 2 27 4 2 2" xfId="24567"/>
    <cellStyle name="Normal 2 27 4 3" xfId="24568"/>
    <cellStyle name="Normal 2 27 4 4" xfId="24569"/>
    <cellStyle name="Normal 2 27 4 5" xfId="24570"/>
    <cellStyle name="Normal 2 27 4 6" xfId="24571"/>
    <cellStyle name="Normal 2 27 5" xfId="24572"/>
    <cellStyle name="Normal 2 27 5 2" xfId="24573"/>
    <cellStyle name="Normal 2 27 5 3" xfId="24574"/>
    <cellStyle name="Normal 2 27 6" xfId="24575"/>
    <cellStyle name="Normal 2 27 7" xfId="24576"/>
    <cellStyle name="Normal 2 28" xfId="24577"/>
    <cellStyle name="Normal 2 28 2" xfId="24578"/>
    <cellStyle name="Normal 2 28 2 2" xfId="24579"/>
    <cellStyle name="Normal 2 28 3" xfId="24580"/>
    <cellStyle name="Normal 2 28 3 2" xfId="24581"/>
    <cellStyle name="Normal 2 28 3 2 2" xfId="24582"/>
    <cellStyle name="Normal 2 28 3 2 2 2" xfId="24583"/>
    <cellStyle name="Normal 2 28 3 2 2 3" xfId="24584"/>
    <cellStyle name="Normal 2 28 3 2 3" xfId="24585"/>
    <cellStyle name="Normal 2 28 3 2 4" xfId="24586"/>
    <cellStyle name="Normal 2 28 3 2 5" xfId="24587"/>
    <cellStyle name="Normal 2 28 3 2 6" xfId="24588"/>
    <cellStyle name="Normal 2 28 3 3" xfId="24589"/>
    <cellStyle name="Normal 2 28 3 3 2" xfId="24590"/>
    <cellStyle name="Normal 2 28 3 3 2 2" xfId="24591"/>
    <cellStyle name="Normal 2 28 3 3 3" xfId="24592"/>
    <cellStyle name="Normal 2 28 3 3 4" xfId="24593"/>
    <cellStyle name="Normal 2 28 3 3 5" xfId="24594"/>
    <cellStyle name="Normal 2 28 3 4" xfId="24595"/>
    <cellStyle name="Normal 2 28 3 4 2" xfId="24596"/>
    <cellStyle name="Normal 2 28 3 4 3" xfId="24597"/>
    <cellStyle name="Normal 2 28 3 4 4" xfId="24598"/>
    <cellStyle name="Normal 2 28 3 5" xfId="24599"/>
    <cellStyle name="Normal 2 28 3 5 2" xfId="24600"/>
    <cellStyle name="Normal 2 28 3 6" xfId="24601"/>
    <cellStyle name="Normal 2 28 3 7" xfId="24602"/>
    <cellStyle name="Normal 2 28 3 8" xfId="24603"/>
    <cellStyle name="Normal 2 28 3 9" xfId="24604"/>
    <cellStyle name="Normal 2 28 4" xfId="24605"/>
    <cellStyle name="Normal 2 28 4 2" xfId="24606"/>
    <cellStyle name="Normal 2 28 4 2 2" xfId="24607"/>
    <cellStyle name="Normal 2 28 4 3" xfId="24608"/>
    <cellStyle name="Normal 2 28 4 4" xfId="24609"/>
    <cellStyle name="Normal 2 28 4 5" xfId="24610"/>
    <cellStyle name="Normal 2 28 4 6" xfId="24611"/>
    <cellStyle name="Normal 2 28 5" xfId="24612"/>
    <cellStyle name="Normal 2 28 5 2" xfId="24613"/>
    <cellStyle name="Normal 2 28 5 3" xfId="24614"/>
    <cellStyle name="Normal 2 28 6" xfId="24615"/>
    <cellStyle name="Normal 2 28 6 2" xfId="24616"/>
    <cellStyle name="Normal 2 28 7" xfId="24617"/>
    <cellStyle name="Normal 2 28 8" xfId="24618"/>
    <cellStyle name="Normal 2 29" xfId="24619"/>
    <cellStyle name="Normal 2 29 2" xfId="24620"/>
    <cellStyle name="Normal 2 29 2 2" xfId="24621"/>
    <cellStyle name="Normal 2 29 2 2 2" xfId="24622"/>
    <cellStyle name="Normal 2 29 2 3" xfId="24623"/>
    <cellStyle name="Normal 2 29 3" xfId="24624"/>
    <cellStyle name="Normal 2 29 3 2" xfId="24625"/>
    <cellStyle name="Normal 2 29 3 2 2" xfId="24626"/>
    <cellStyle name="Normal 2 29 3 2 2 2" xfId="24627"/>
    <cellStyle name="Normal 2 29 3 2 2 3" xfId="24628"/>
    <cellStyle name="Normal 2 29 3 2 3" xfId="24629"/>
    <cellStyle name="Normal 2 29 3 2 4" xfId="24630"/>
    <cellStyle name="Normal 2 29 3 2 5" xfId="24631"/>
    <cellStyle name="Normal 2 29 3 2 6" xfId="24632"/>
    <cellStyle name="Normal 2 29 3 3" xfId="24633"/>
    <cellStyle name="Normal 2 29 3 3 2" xfId="24634"/>
    <cellStyle name="Normal 2 29 3 3 2 2" xfId="24635"/>
    <cellStyle name="Normal 2 29 3 3 3" xfId="24636"/>
    <cellStyle name="Normal 2 29 3 3 4" xfId="24637"/>
    <cellStyle name="Normal 2 29 3 3 5" xfId="24638"/>
    <cellStyle name="Normal 2 29 3 4" xfId="24639"/>
    <cellStyle name="Normal 2 29 3 4 2" xfId="24640"/>
    <cellStyle name="Normal 2 29 3 4 3" xfId="24641"/>
    <cellStyle name="Normal 2 29 3 4 4" xfId="24642"/>
    <cellStyle name="Normal 2 29 3 5" xfId="24643"/>
    <cellStyle name="Normal 2 29 3 5 2" xfId="24644"/>
    <cellStyle name="Normal 2 29 3 6" xfId="24645"/>
    <cellStyle name="Normal 2 29 3 7" xfId="24646"/>
    <cellStyle name="Normal 2 29 3 8" xfId="24647"/>
    <cellStyle name="Normal 2 29 3 9" xfId="24648"/>
    <cellStyle name="Normal 2 29 4" xfId="24649"/>
    <cellStyle name="Normal 2 29 4 2" xfId="24650"/>
    <cellStyle name="Normal 2 29 4 2 2" xfId="24651"/>
    <cellStyle name="Normal 2 29 4 3" xfId="24652"/>
    <cellStyle name="Normal 2 29 4 4" xfId="24653"/>
    <cellStyle name="Normal 2 29 4 5" xfId="24654"/>
    <cellStyle name="Normal 2 29 4 6" xfId="24655"/>
    <cellStyle name="Normal 2 29 5" xfId="24656"/>
    <cellStyle name="Normal 2 29 5 2" xfId="24657"/>
    <cellStyle name="Normal 2 29 5 3" xfId="24658"/>
    <cellStyle name="Normal 2 29 6" xfId="24659"/>
    <cellStyle name="Normal 2 29 6 2" xfId="24660"/>
    <cellStyle name="Normal 2 29 7" xfId="24661"/>
    <cellStyle name="Normal 2 29 8" xfId="24662"/>
    <cellStyle name="Normal 2 3" xfId="24663"/>
    <cellStyle name="Normal 2 3 2" xfId="24664"/>
    <cellStyle name="Normal 2 3 2 10" xfId="24665"/>
    <cellStyle name="Normal 2 3 2 10 10" xfId="24666"/>
    <cellStyle name="Normal 2 3 2 10 2" xfId="24667"/>
    <cellStyle name="Normal 2 3 2 10 2 2" xfId="24668"/>
    <cellStyle name="Normal 2 3 2 10 2 2 2" xfId="24669"/>
    <cellStyle name="Normal 2 3 2 10 2 2 3" xfId="24670"/>
    <cellStyle name="Normal 2 3 2 10 2 3" xfId="24671"/>
    <cellStyle name="Normal 2 3 2 10 2 4" xfId="24672"/>
    <cellStyle name="Normal 2 3 2 10 2 5" xfId="24673"/>
    <cellStyle name="Normal 2 3 2 10 2 6" xfId="24674"/>
    <cellStyle name="Normal 2 3 2 10 3" xfId="24675"/>
    <cellStyle name="Normal 2 3 2 10 3 2" xfId="24676"/>
    <cellStyle name="Normal 2 3 2 10 3 2 2" xfId="24677"/>
    <cellStyle name="Normal 2 3 2 10 3 2 3" xfId="24678"/>
    <cellStyle name="Normal 2 3 2 10 3 3" xfId="24679"/>
    <cellStyle name="Normal 2 3 2 10 3 4" xfId="24680"/>
    <cellStyle name="Normal 2 3 2 10 3 5" xfId="24681"/>
    <cellStyle name="Normal 2 3 2 10 3 6" xfId="24682"/>
    <cellStyle name="Normal 2 3 2 10 4" xfId="24683"/>
    <cellStyle name="Normal 2 3 2 10 4 2" xfId="24684"/>
    <cellStyle name="Normal 2 3 2 10 4 2 2" xfId="24685"/>
    <cellStyle name="Normal 2 3 2 10 4 3" xfId="24686"/>
    <cellStyle name="Normal 2 3 2 10 4 4" xfId="24687"/>
    <cellStyle name="Normal 2 3 2 10 4 5" xfId="24688"/>
    <cellStyle name="Normal 2 3 2 10 5" xfId="24689"/>
    <cellStyle name="Normal 2 3 2 10 5 2" xfId="24690"/>
    <cellStyle name="Normal 2 3 2 10 5 3" xfId="24691"/>
    <cellStyle name="Normal 2 3 2 10 5 4" xfId="24692"/>
    <cellStyle name="Normal 2 3 2 10 6" xfId="24693"/>
    <cellStyle name="Normal 2 3 2 10 6 2" xfId="24694"/>
    <cellStyle name="Normal 2 3 2 10 7" xfId="24695"/>
    <cellStyle name="Normal 2 3 2 10 8" xfId="24696"/>
    <cellStyle name="Normal 2 3 2 10 9" xfId="24697"/>
    <cellStyle name="Normal 2 3 2 11" xfId="24698"/>
    <cellStyle name="Normal 2 3 2 11 10" xfId="24699"/>
    <cellStyle name="Normal 2 3 2 11 2" xfId="24700"/>
    <cellStyle name="Normal 2 3 2 11 2 2" xfId="24701"/>
    <cellStyle name="Normal 2 3 2 11 2 2 2" xfId="24702"/>
    <cellStyle name="Normal 2 3 2 11 2 2 3" xfId="24703"/>
    <cellStyle name="Normal 2 3 2 11 2 3" xfId="24704"/>
    <cellStyle name="Normal 2 3 2 11 2 4" xfId="24705"/>
    <cellStyle name="Normal 2 3 2 11 2 5" xfId="24706"/>
    <cellStyle name="Normal 2 3 2 11 2 6" xfId="24707"/>
    <cellStyle name="Normal 2 3 2 11 3" xfId="24708"/>
    <cellStyle name="Normal 2 3 2 11 3 2" xfId="24709"/>
    <cellStyle name="Normal 2 3 2 11 3 2 2" xfId="24710"/>
    <cellStyle name="Normal 2 3 2 11 3 2 3" xfId="24711"/>
    <cellStyle name="Normal 2 3 2 11 3 3" xfId="24712"/>
    <cellStyle name="Normal 2 3 2 11 3 4" xfId="24713"/>
    <cellStyle name="Normal 2 3 2 11 3 5" xfId="24714"/>
    <cellStyle name="Normal 2 3 2 11 3 6" xfId="24715"/>
    <cellStyle name="Normal 2 3 2 11 4" xfId="24716"/>
    <cellStyle name="Normal 2 3 2 11 4 2" xfId="24717"/>
    <cellStyle name="Normal 2 3 2 11 4 2 2" xfId="24718"/>
    <cellStyle name="Normal 2 3 2 11 4 3" xfId="24719"/>
    <cellStyle name="Normal 2 3 2 11 4 4" xfId="24720"/>
    <cellStyle name="Normal 2 3 2 11 4 5" xfId="24721"/>
    <cellStyle name="Normal 2 3 2 11 5" xfId="24722"/>
    <cellStyle name="Normal 2 3 2 11 5 2" xfId="24723"/>
    <cellStyle name="Normal 2 3 2 11 5 3" xfId="24724"/>
    <cellStyle name="Normal 2 3 2 11 5 4" xfId="24725"/>
    <cellStyle name="Normal 2 3 2 11 6" xfId="24726"/>
    <cellStyle name="Normal 2 3 2 11 6 2" xfId="24727"/>
    <cellStyle name="Normal 2 3 2 11 7" xfId="24728"/>
    <cellStyle name="Normal 2 3 2 11 8" xfId="24729"/>
    <cellStyle name="Normal 2 3 2 11 9" xfId="24730"/>
    <cellStyle name="Normal 2 3 2 12" xfId="24731"/>
    <cellStyle name="Normal 2 3 2 12 10" xfId="24732"/>
    <cellStyle name="Normal 2 3 2 12 2" xfId="24733"/>
    <cellStyle name="Normal 2 3 2 12 2 2" xfId="24734"/>
    <cellStyle name="Normal 2 3 2 12 2 2 2" xfId="24735"/>
    <cellStyle name="Normal 2 3 2 12 2 2 3" xfId="24736"/>
    <cellStyle name="Normal 2 3 2 12 2 3" xfId="24737"/>
    <cellStyle name="Normal 2 3 2 12 2 4" xfId="24738"/>
    <cellStyle name="Normal 2 3 2 12 2 5" xfId="24739"/>
    <cellStyle name="Normal 2 3 2 12 2 6" xfId="24740"/>
    <cellStyle name="Normal 2 3 2 12 3" xfId="24741"/>
    <cellStyle name="Normal 2 3 2 12 3 2" xfId="24742"/>
    <cellStyle name="Normal 2 3 2 12 3 2 2" xfId="24743"/>
    <cellStyle name="Normal 2 3 2 12 3 2 3" xfId="24744"/>
    <cellStyle name="Normal 2 3 2 12 3 3" xfId="24745"/>
    <cellStyle name="Normal 2 3 2 12 3 4" xfId="24746"/>
    <cellStyle name="Normal 2 3 2 12 3 5" xfId="24747"/>
    <cellStyle name="Normal 2 3 2 12 3 6" xfId="24748"/>
    <cellStyle name="Normal 2 3 2 12 4" xfId="24749"/>
    <cellStyle name="Normal 2 3 2 12 4 2" xfId="24750"/>
    <cellStyle name="Normal 2 3 2 12 4 2 2" xfId="24751"/>
    <cellStyle name="Normal 2 3 2 12 4 3" xfId="24752"/>
    <cellStyle name="Normal 2 3 2 12 4 4" xfId="24753"/>
    <cellStyle name="Normal 2 3 2 12 4 5" xfId="24754"/>
    <cellStyle name="Normal 2 3 2 12 5" xfId="24755"/>
    <cellStyle name="Normal 2 3 2 12 5 2" xfId="24756"/>
    <cellStyle name="Normal 2 3 2 12 5 3" xfId="24757"/>
    <cellStyle name="Normal 2 3 2 12 5 4" xfId="24758"/>
    <cellStyle name="Normal 2 3 2 12 6" xfId="24759"/>
    <cellStyle name="Normal 2 3 2 12 6 2" xfId="24760"/>
    <cellStyle name="Normal 2 3 2 12 7" xfId="24761"/>
    <cellStyle name="Normal 2 3 2 12 8" xfId="24762"/>
    <cellStyle name="Normal 2 3 2 12 9" xfId="24763"/>
    <cellStyle name="Normal 2 3 2 13" xfId="24764"/>
    <cellStyle name="Normal 2 3 2 13 2" xfId="24765"/>
    <cellStyle name="Normal 2 3 2 13 2 2" xfId="24766"/>
    <cellStyle name="Normal 2 3 2 13 2 2 2" xfId="24767"/>
    <cellStyle name="Normal 2 3 2 13 2 2 3" xfId="24768"/>
    <cellStyle name="Normal 2 3 2 13 2 3" xfId="24769"/>
    <cellStyle name="Normal 2 3 2 13 2 4" xfId="24770"/>
    <cellStyle name="Normal 2 3 2 13 2 5" xfId="24771"/>
    <cellStyle name="Normal 2 3 2 13 2 6" xfId="24772"/>
    <cellStyle name="Normal 2 3 2 13 3" xfId="24773"/>
    <cellStyle name="Normal 2 3 2 13 3 2" xfId="24774"/>
    <cellStyle name="Normal 2 3 2 13 3 2 2" xfId="24775"/>
    <cellStyle name="Normal 2 3 2 13 3 3" xfId="24776"/>
    <cellStyle name="Normal 2 3 2 13 3 4" xfId="24777"/>
    <cellStyle name="Normal 2 3 2 13 3 5" xfId="24778"/>
    <cellStyle name="Normal 2 3 2 13 4" xfId="24779"/>
    <cellStyle name="Normal 2 3 2 13 4 2" xfId="24780"/>
    <cellStyle name="Normal 2 3 2 13 4 3" xfId="24781"/>
    <cellStyle name="Normal 2 3 2 13 4 4" xfId="24782"/>
    <cellStyle name="Normal 2 3 2 13 5" xfId="24783"/>
    <cellStyle name="Normal 2 3 2 13 5 2" xfId="24784"/>
    <cellStyle name="Normal 2 3 2 13 6" xfId="24785"/>
    <cellStyle name="Normal 2 3 2 13 7" xfId="24786"/>
    <cellStyle name="Normal 2 3 2 13 8" xfId="24787"/>
    <cellStyle name="Normal 2 3 2 13 9" xfId="24788"/>
    <cellStyle name="Normal 2 3 2 14" xfId="24789"/>
    <cellStyle name="Normal 2 3 2 14 2" xfId="24790"/>
    <cellStyle name="Normal 2 3 2 14 2 2" xfId="24791"/>
    <cellStyle name="Normal 2 3 2 14 2 2 2" xfId="24792"/>
    <cellStyle name="Normal 2 3 2 14 2 2 3" xfId="24793"/>
    <cellStyle name="Normal 2 3 2 14 2 3" xfId="24794"/>
    <cellStyle name="Normal 2 3 2 14 2 4" xfId="24795"/>
    <cellStyle name="Normal 2 3 2 14 2 5" xfId="24796"/>
    <cellStyle name="Normal 2 3 2 14 2 6" xfId="24797"/>
    <cellStyle name="Normal 2 3 2 14 3" xfId="24798"/>
    <cellStyle name="Normal 2 3 2 14 3 2" xfId="24799"/>
    <cellStyle name="Normal 2 3 2 14 3 2 2" xfId="24800"/>
    <cellStyle name="Normal 2 3 2 14 3 3" xfId="24801"/>
    <cellStyle name="Normal 2 3 2 14 3 4" xfId="24802"/>
    <cellStyle name="Normal 2 3 2 14 3 5" xfId="24803"/>
    <cellStyle name="Normal 2 3 2 14 4" xfId="24804"/>
    <cellStyle name="Normal 2 3 2 14 4 2" xfId="24805"/>
    <cellStyle name="Normal 2 3 2 14 4 3" xfId="24806"/>
    <cellStyle name="Normal 2 3 2 14 4 4" xfId="24807"/>
    <cellStyle name="Normal 2 3 2 14 5" xfId="24808"/>
    <cellStyle name="Normal 2 3 2 14 5 2" xfId="24809"/>
    <cellStyle name="Normal 2 3 2 14 6" xfId="24810"/>
    <cellStyle name="Normal 2 3 2 14 7" xfId="24811"/>
    <cellStyle name="Normal 2 3 2 14 8" xfId="24812"/>
    <cellStyle name="Normal 2 3 2 14 9" xfId="24813"/>
    <cellStyle name="Normal 2 3 2 15" xfId="24814"/>
    <cellStyle name="Normal 2 3 2 15 2" xfId="24815"/>
    <cellStyle name="Normal 2 3 2 15 2 2" xfId="24816"/>
    <cellStyle name="Normal 2 3 2 15 2 3" xfId="24817"/>
    <cellStyle name="Normal 2 3 2 15 3" xfId="24818"/>
    <cellStyle name="Normal 2 3 2 15 4" xfId="24819"/>
    <cellStyle name="Normal 2 3 2 15 5" xfId="24820"/>
    <cellStyle name="Normal 2 3 2 15 6" xfId="24821"/>
    <cellStyle name="Normal 2 3 2 16" xfId="24822"/>
    <cellStyle name="Normal 2 3 2 16 2" xfId="24823"/>
    <cellStyle name="Normal 2 3 2 16 2 2" xfId="24824"/>
    <cellStyle name="Normal 2 3 2 16 3" xfId="24825"/>
    <cellStyle name="Normal 2 3 2 16 4" xfId="24826"/>
    <cellStyle name="Normal 2 3 2 16 5" xfId="24827"/>
    <cellStyle name="Normal 2 3 2 17" xfId="24828"/>
    <cellStyle name="Normal 2 3 2 17 2" xfId="24829"/>
    <cellStyle name="Normal 2 3 2 17 2 2" xfId="24830"/>
    <cellStyle name="Normal 2 3 2 17 3" xfId="24831"/>
    <cellStyle name="Normal 2 3 2 17 4" xfId="24832"/>
    <cellStyle name="Normal 2 3 2 17 5" xfId="24833"/>
    <cellStyle name="Normal 2 3 2 18" xfId="24834"/>
    <cellStyle name="Normal 2 3 2 18 2" xfId="24835"/>
    <cellStyle name="Normal 2 3 2 19" xfId="24836"/>
    <cellStyle name="Normal 2 3 2 2" xfId="24837"/>
    <cellStyle name="Normal 2 3 2 2 10" xfId="24838"/>
    <cellStyle name="Normal 2 3 2 2 11" xfId="24839"/>
    <cellStyle name="Normal 2 3 2 2 2" xfId="24840"/>
    <cellStyle name="Normal 2 3 2 2 2 2" xfId="24841"/>
    <cellStyle name="Normal 2 3 2 2 2 2 2" xfId="24842"/>
    <cellStyle name="Normal 2 3 2 2 2 2 2 2" xfId="24843"/>
    <cellStyle name="Normal 2 3 2 2 2 2 2 3" xfId="24844"/>
    <cellStyle name="Normal 2 3 2 2 2 2 3" xfId="24845"/>
    <cellStyle name="Normal 2 3 2 2 2 2 4" xfId="24846"/>
    <cellStyle name="Normal 2 3 2 2 2 2 5" xfId="24847"/>
    <cellStyle name="Normal 2 3 2 2 2 2 6" xfId="24848"/>
    <cellStyle name="Normal 2 3 2 2 2 3" xfId="24849"/>
    <cellStyle name="Normal 2 3 2 2 2 3 2" xfId="24850"/>
    <cellStyle name="Normal 2 3 2 2 2 3 2 2" xfId="24851"/>
    <cellStyle name="Normal 2 3 2 2 2 3 3" xfId="24852"/>
    <cellStyle name="Normal 2 3 2 2 2 3 4" xfId="24853"/>
    <cellStyle name="Normal 2 3 2 2 2 3 5" xfId="24854"/>
    <cellStyle name="Normal 2 3 2 2 2 4" xfId="24855"/>
    <cellStyle name="Normal 2 3 2 2 2 4 2" xfId="24856"/>
    <cellStyle name="Normal 2 3 2 2 2 4 3" xfId="24857"/>
    <cellStyle name="Normal 2 3 2 2 2 4 4" xfId="24858"/>
    <cellStyle name="Normal 2 3 2 2 2 5" xfId="24859"/>
    <cellStyle name="Normal 2 3 2 2 2 5 2" xfId="24860"/>
    <cellStyle name="Normal 2 3 2 2 2 6" xfId="24861"/>
    <cellStyle name="Normal 2 3 2 2 2 7" xfId="24862"/>
    <cellStyle name="Normal 2 3 2 2 2 8" xfId="24863"/>
    <cellStyle name="Normal 2 3 2 2 2 9" xfId="24864"/>
    <cellStyle name="Normal 2 3 2 2 3" xfId="24865"/>
    <cellStyle name="Normal 2 3 2 2 3 2" xfId="24866"/>
    <cellStyle name="Normal 2 3 2 2 3 2 2" xfId="24867"/>
    <cellStyle name="Normal 2 3 2 2 3 2 2 2" xfId="24868"/>
    <cellStyle name="Normal 2 3 2 2 3 2 2 3" xfId="24869"/>
    <cellStyle name="Normal 2 3 2 2 3 2 3" xfId="24870"/>
    <cellStyle name="Normal 2 3 2 2 3 2 4" xfId="24871"/>
    <cellStyle name="Normal 2 3 2 2 3 2 5" xfId="24872"/>
    <cellStyle name="Normal 2 3 2 2 3 2 6" xfId="24873"/>
    <cellStyle name="Normal 2 3 2 2 3 3" xfId="24874"/>
    <cellStyle name="Normal 2 3 2 2 3 3 2" xfId="24875"/>
    <cellStyle name="Normal 2 3 2 2 3 3 2 2" xfId="24876"/>
    <cellStyle name="Normal 2 3 2 2 3 3 3" xfId="24877"/>
    <cellStyle name="Normal 2 3 2 2 3 3 4" xfId="24878"/>
    <cellStyle name="Normal 2 3 2 2 3 3 5" xfId="24879"/>
    <cellStyle name="Normal 2 3 2 2 3 4" xfId="24880"/>
    <cellStyle name="Normal 2 3 2 2 3 4 2" xfId="24881"/>
    <cellStyle name="Normal 2 3 2 2 3 4 3" xfId="24882"/>
    <cellStyle name="Normal 2 3 2 2 3 4 4" xfId="24883"/>
    <cellStyle name="Normal 2 3 2 2 3 5" xfId="24884"/>
    <cellStyle name="Normal 2 3 2 2 3 5 2" xfId="24885"/>
    <cellStyle name="Normal 2 3 2 2 3 6" xfId="24886"/>
    <cellStyle name="Normal 2 3 2 2 3 7" xfId="24887"/>
    <cellStyle name="Normal 2 3 2 2 3 8" xfId="24888"/>
    <cellStyle name="Normal 2 3 2 2 3 9" xfId="24889"/>
    <cellStyle name="Normal 2 3 2 2 4" xfId="24890"/>
    <cellStyle name="Normal 2 3 2 2 4 2" xfId="24891"/>
    <cellStyle name="Normal 2 3 2 2 4 2 2" xfId="24892"/>
    <cellStyle name="Normal 2 3 2 2 4 2 3" xfId="24893"/>
    <cellStyle name="Normal 2 3 2 2 4 3" xfId="24894"/>
    <cellStyle name="Normal 2 3 2 2 4 4" xfId="24895"/>
    <cellStyle name="Normal 2 3 2 2 4 5" xfId="24896"/>
    <cellStyle name="Normal 2 3 2 2 4 6" xfId="24897"/>
    <cellStyle name="Normal 2 3 2 2 5" xfId="24898"/>
    <cellStyle name="Normal 2 3 2 2 5 2" xfId="24899"/>
    <cellStyle name="Normal 2 3 2 2 5 2 2" xfId="24900"/>
    <cellStyle name="Normal 2 3 2 2 5 3" xfId="24901"/>
    <cellStyle name="Normal 2 3 2 2 5 4" xfId="24902"/>
    <cellStyle name="Normal 2 3 2 2 5 5" xfId="24903"/>
    <cellStyle name="Normal 2 3 2 2 6" xfId="24904"/>
    <cellStyle name="Normal 2 3 2 2 6 2" xfId="24905"/>
    <cellStyle name="Normal 2 3 2 2 6 3" xfId="24906"/>
    <cellStyle name="Normal 2 3 2 2 6 4" xfId="24907"/>
    <cellStyle name="Normal 2 3 2 2 7" xfId="24908"/>
    <cellStyle name="Normal 2 3 2 2 7 2" xfId="24909"/>
    <cellStyle name="Normal 2 3 2 2 8" xfId="24910"/>
    <cellStyle name="Normal 2 3 2 2 9" xfId="24911"/>
    <cellStyle name="Normal 2 3 2 20" xfId="24912"/>
    <cellStyle name="Normal 2 3 2 21" xfId="24913"/>
    <cellStyle name="Normal 2 3 2 22" xfId="24914"/>
    <cellStyle name="Normal 2 3 2 3" xfId="24915"/>
    <cellStyle name="Normal 2 3 2 3 10" xfId="24916"/>
    <cellStyle name="Normal 2 3 2 3 11" xfId="24917"/>
    <cellStyle name="Normal 2 3 2 3 2" xfId="24918"/>
    <cellStyle name="Normal 2 3 2 3 2 2" xfId="24919"/>
    <cellStyle name="Normal 2 3 2 3 2 2 2" xfId="24920"/>
    <cellStyle name="Normal 2 3 2 3 2 2 2 2" xfId="24921"/>
    <cellStyle name="Normal 2 3 2 3 2 2 2 3" xfId="24922"/>
    <cellStyle name="Normal 2 3 2 3 2 2 3" xfId="24923"/>
    <cellStyle name="Normal 2 3 2 3 2 2 4" xfId="24924"/>
    <cellStyle name="Normal 2 3 2 3 2 2 5" xfId="24925"/>
    <cellStyle name="Normal 2 3 2 3 2 2 6" xfId="24926"/>
    <cellStyle name="Normal 2 3 2 3 2 3" xfId="24927"/>
    <cellStyle name="Normal 2 3 2 3 2 3 2" xfId="24928"/>
    <cellStyle name="Normal 2 3 2 3 2 3 2 2" xfId="24929"/>
    <cellStyle name="Normal 2 3 2 3 2 3 3" xfId="24930"/>
    <cellStyle name="Normal 2 3 2 3 2 3 4" xfId="24931"/>
    <cellStyle name="Normal 2 3 2 3 2 3 5" xfId="24932"/>
    <cellStyle name="Normal 2 3 2 3 2 4" xfId="24933"/>
    <cellStyle name="Normal 2 3 2 3 2 4 2" xfId="24934"/>
    <cellStyle name="Normal 2 3 2 3 2 4 3" xfId="24935"/>
    <cellStyle name="Normal 2 3 2 3 2 4 4" xfId="24936"/>
    <cellStyle name="Normal 2 3 2 3 2 5" xfId="24937"/>
    <cellStyle name="Normal 2 3 2 3 2 5 2" xfId="24938"/>
    <cellStyle name="Normal 2 3 2 3 2 6" xfId="24939"/>
    <cellStyle name="Normal 2 3 2 3 2 7" xfId="24940"/>
    <cellStyle name="Normal 2 3 2 3 2 8" xfId="24941"/>
    <cellStyle name="Normal 2 3 2 3 2 9" xfId="24942"/>
    <cellStyle name="Normal 2 3 2 3 3" xfId="24943"/>
    <cellStyle name="Normal 2 3 2 3 3 2" xfId="24944"/>
    <cellStyle name="Normal 2 3 2 3 3 2 2" xfId="24945"/>
    <cellStyle name="Normal 2 3 2 3 3 2 2 2" xfId="24946"/>
    <cellStyle name="Normal 2 3 2 3 3 2 2 3" xfId="24947"/>
    <cellStyle name="Normal 2 3 2 3 3 2 3" xfId="24948"/>
    <cellStyle name="Normal 2 3 2 3 3 2 4" xfId="24949"/>
    <cellStyle name="Normal 2 3 2 3 3 2 5" xfId="24950"/>
    <cellStyle name="Normal 2 3 2 3 3 2 6" xfId="24951"/>
    <cellStyle name="Normal 2 3 2 3 3 3" xfId="24952"/>
    <cellStyle name="Normal 2 3 2 3 3 3 2" xfId="24953"/>
    <cellStyle name="Normal 2 3 2 3 3 3 2 2" xfId="24954"/>
    <cellStyle name="Normal 2 3 2 3 3 3 3" xfId="24955"/>
    <cellStyle name="Normal 2 3 2 3 3 3 4" xfId="24956"/>
    <cellStyle name="Normal 2 3 2 3 3 3 5" xfId="24957"/>
    <cellStyle name="Normal 2 3 2 3 3 4" xfId="24958"/>
    <cellStyle name="Normal 2 3 2 3 3 4 2" xfId="24959"/>
    <cellStyle name="Normal 2 3 2 3 3 4 3" xfId="24960"/>
    <cellStyle name="Normal 2 3 2 3 3 4 4" xfId="24961"/>
    <cellStyle name="Normal 2 3 2 3 3 5" xfId="24962"/>
    <cellStyle name="Normal 2 3 2 3 3 5 2" xfId="24963"/>
    <cellStyle name="Normal 2 3 2 3 3 6" xfId="24964"/>
    <cellStyle name="Normal 2 3 2 3 3 7" xfId="24965"/>
    <cellStyle name="Normal 2 3 2 3 3 8" xfId="24966"/>
    <cellStyle name="Normal 2 3 2 3 3 9" xfId="24967"/>
    <cellStyle name="Normal 2 3 2 3 4" xfId="24968"/>
    <cellStyle name="Normal 2 3 2 3 4 2" xfId="24969"/>
    <cellStyle name="Normal 2 3 2 3 4 2 2" xfId="24970"/>
    <cellStyle name="Normal 2 3 2 3 4 2 3" xfId="24971"/>
    <cellStyle name="Normal 2 3 2 3 4 3" xfId="24972"/>
    <cellStyle name="Normal 2 3 2 3 4 4" xfId="24973"/>
    <cellStyle name="Normal 2 3 2 3 4 5" xfId="24974"/>
    <cellStyle name="Normal 2 3 2 3 4 6" xfId="24975"/>
    <cellStyle name="Normal 2 3 2 3 5" xfId="24976"/>
    <cellStyle name="Normal 2 3 2 3 5 2" xfId="24977"/>
    <cellStyle name="Normal 2 3 2 3 5 2 2" xfId="24978"/>
    <cellStyle name="Normal 2 3 2 3 5 3" xfId="24979"/>
    <cellStyle name="Normal 2 3 2 3 5 4" xfId="24980"/>
    <cellStyle name="Normal 2 3 2 3 5 5" xfId="24981"/>
    <cellStyle name="Normal 2 3 2 3 6" xfId="24982"/>
    <cellStyle name="Normal 2 3 2 3 6 2" xfId="24983"/>
    <cellStyle name="Normal 2 3 2 3 6 3" xfId="24984"/>
    <cellStyle name="Normal 2 3 2 3 6 4" xfId="24985"/>
    <cellStyle name="Normal 2 3 2 3 7" xfId="24986"/>
    <cellStyle name="Normal 2 3 2 3 7 2" xfId="24987"/>
    <cellStyle name="Normal 2 3 2 3 8" xfId="24988"/>
    <cellStyle name="Normal 2 3 2 3 9" xfId="24989"/>
    <cellStyle name="Normal 2 3 2 4" xfId="24990"/>
    <cellStyle name="Normal 2 3 2 4 10" xfId="24991"/>
    <cellStyle name="Normal 2 3 2 4 11" xfId="24992"/>
    <cellStyle name="Normal 2 3 2 4 2" xfId="24993"/>
    <cellStyle name="Normal 2 3 2 4 2 2" xfId="24994"/>
    <cellStyle name="Normal 2 3 2 4 2 2 2" xfId="24995"/>
    <cellStyle name="Normal 2 3 2 4 2 2 2 2" xfId="24996"/>
    <cellStyle name="Normal 2 3 2 4 2 2 2 3" xfId="24997"/>
    <cellStyle name="Normal 2 3 2 4 2 2 3" xfId="24998"/>
    <cellStyle name="Normal 2 3 2 4 2 2 4" xfId="24999"/>
    <cellStyle name="Normal 2 3 2 4 2 2 5" xfId="25000"/>
    <cellStyle name="Normal 2 3 2 4 2 2 6" xfId="25001"/>
    <cellStyle name="Normal 2 3 2 4 2 3" xfId="25002"/>
    <cellStyle name="Normal 2 3 2 4 2 3 2" xfId="25003"/>
    <cellStyle name="Normal 2 3 2 4 2 3 2 2" xfId="25004"/>
    <cellStyle name="Normal 2 3 2 4 2 3 3" xfId="25005"/>
    <cellStyle name="Normal 2 3 2 4 2 3 4" xfId="25006"/>
    <cellStyle name="Normal 2 3 2 4 2 3 5" xfId="25007"/>
    <cellStyle name="Normal 2 3 2 4 2 4" xfId="25008"/>
    <cellStyle name="Normal 2 3 2 4 2 4 2" xfId="25009"/>
    <cellStyle name="Normal 2 3 2 4 2 4 3" xfId="25010"/>
    <cellStyle name="Normal 2 3 2 4 2 4 4" xfId="25011"/>
    <cellStyle name="Normal 2 3 2 4 2 5" xfId="25012"/>
    <cellStyle name="Normal 2 3 2 4 2 5 2" xfId="25013"/>
    <cellStyle name="Normal 2 3 2 4 2 6" xfId="25014"/>
    <cellStyle name="Normal 2 3 2 4 2 7" xfId="25015"/>
    <cellStyle name="Normal 2 3 2 4 2 8" xfId="25016"/>
    <cellStyle name="Normal 2 3 2 4 2 9" xfId="25017"/>
    <cellStyle name="Normal 2 3 2 4 3" xfId="25018"/>
    <cellStyle name="Normal 2 3 2 4 3 2" xfId="25019"/>
    <cellStyle name="Normal 2 3 2 4 3 2 2" xfId="25020"/>
    <cellStyle name="Normal 2 3 2 4 3 2 2 2" xfId="25021"/>
    <cellStyle name="Normal 2 3 2 4 3 2 2 3" xfId="25022"/>
    <cellStyle name="Normal 2 3 2 4 3 2 3" xfId="25023"/>
    <cellStyle name="Normal 2 3 2 4 3 2 4" xfId="25024"/>
    <cellStyle name="Normal 2 3 2 4 3 2 5" xfId="25025"/>
    <cellStyle name="Normal 2 3 2 4 3 2 6" xfId="25026"/>
    <cellStyle name="Normal 2 3 2 4 3 3" xfId="25027"/>
    <cellStyle name="Normal 2 3 2 4 3 3 2" xfId="25028"/>
    <cellStyle name="Normal 2 3 2 4 3 3 2 2" xfId="25029"/>
    <cellStyle name="Normal 2 3 2 4 3 3 3" xfId="25030"/>
    <cellStyle name="Normal 2 3 2 4 3 3 4" xfId="25031"/>
    <cellStyle name="Normal 2 3 2 4 3 3 5" xfId="25032"/>
    <cellStyle name="Normal 2 3 2 4 3 4" xfId="25033"/>
    <cellStyle name="Normal 2 3 2 4 3 4 2" xfId="25034"/>
    <cellStyle name="Normal 2 3 2 4 3 4 3" xfId="25035"/>
    <cellStyle name="Normal 2 3 2 4 3 4 4" xfId="25036"/>
    <cellStyle name="Normal 2 3 2 4 3 5" xfId="25037"/>
    <cellStyle name="Normal 2 3 2 4 3 5 2" xfId="25038"/>
    <cellStyle name="Normal 2 3 2 4 3 6" xfId="25039"/>
    <cellStyle name="Normal 2 3 2 4 3 7" xfId="25040"/>
    <cellStyle name="Normal 2 3 2 4 3 8" xfId="25041"/>
    <cellStyle name="Normal 2 3 2 4 3 9" xfId="25042"/>
    <cellStyle name="Normal 2 3 2 4 4" xfId="25043"/>
    <cellStyle name="Normal 2 3 2 4 4 2" xfId="25044"/>
    <cellStyle name="Normal 2 3 2 4 4 2 2" xfId="25045"/>
    <cellStyle name="Normal 2 3 2 4 4 2 3" xfId="25046"/>
    <cellStyle name="Normal 2 3 2 4 4 3" xfId="25047"/>
    <cellStyle name="Normal 2 3 2 4 4 4" xfId="25048"/>
    <cellStyle name="Normal 2 3 2 4 4 5" xfId="25049"/>
    <cellStyle name="Normal 2 3 2 4 4 6" xfId="25050"/>
    <cellStyle name="Normal 2 3 2 4 5" xfId="25051"/>
    <cellStyle name="Normal 2 3 2 4 5 2" xfId="25052"/>
    <cellStyle name="Normal 2 3 2 4 5 2 2" xfId="25053"/>
    <cellStyle name="Normal 2 3 2 4 5 3" xfId="25054"/>
    <cellStyle name="Normal 2 3 2 4 5 4" xfId="25055"/>
    <cellStyle name="Normal 2 3 2 4 5 5" xfId="25056"/>
    <cellStyle name="Normal 2 3 2 4 6" xfId="25057"/>
    <cellStyle name="Normal 2 3 2 4 6 2" xfId="25058"/>
    <cellStyle name="Normal 2 3 2 4 6 3" xfId="25059"/>
    <cellStyle name="Normal 2 3 2 4 6 4" xfId="25060"/>
    <cellStyle name="Normal 2 3 2 4 7" xfId="25061"/>
    <cellStyle name="Normal 2 3 2 4 7 2" xfId="25062"/>
    <cellStyle name="Normal 2 3 2 4 8" xfId="25063"/>
    <cellStyle name="Normal 2 3 2 4 9" xfId="25064"/>
    <cellStyle name="Normal 2 3 2 5" xfId="25065"/>
    <cellStyle name="Normal 2 3 2 5 10" xfId="25066"/>
    <cellStyle name="Normal 2 3 2 5 11" xfId="25067"/>
    <cellStyle name="Normal 2 3 2 5 2" xfId="25068"/>
    <cellStyle name="Normal 2 3 2 5 2 2" xfId="25069"/>
    <cellStyle name="Normal 2 3 2 5 2 2 2" xfId="25070"/>
    <cellStyle name="Normal 2 3 2 5 2 2 2 2" xfId="25071"/>
    <cellStyle name="Normal 2 3 2 5 2 2 2 3" xfId="25072"/>
    <cellStyle name="Normal 2 3 2 5 2 2 3" xfId="25073"/>
    <cellStyle name="Normal 2 3 2 5 2 2 4" xfId="25074"/>
    <cellStyle name="Normal 2 3 2 5 2 2 5" xfId="25075"/>
    <cellStyle name="Normal 2 3 2 5 2 2 6" xfId="25076"/>
    <cellStyle name="Normal 2 3 2 5 2 3" xfId="25077"/>
    <cellStyle name="Normal 2 3 2 5 2 3 2" xfId="25078"/>
    <cellStyle name="Normal 2 3 2 5 2 3 2 2" xfId="25079"/>
    <cellStyle name="Normal 2 3 2 5 2 3 3" xfId="25080"/>
    <cellStyle name="Normal 2 3 2 5 2 3 4" xfId="25081"/>
    <cellStyle name="Normal 2 3 2 5 2 3 5" xfId="25082"/>
    <cellStyle name="Normal 2 3 2 5 2 4" xfId="25083"/>
    <cellStyle name="Normal 2 3 2 5 2 4 2" xfId="25084"/>
    <cellStyle name="Normal 2 3 2 5 2 4 3" xfId="25085"/>
    <cellStyle name="Normal 2 3 2 5 2 4 4" xfId="25086"/>
    <cellStyle name="Normal 2 3 2 5 2 5" xfId="25087"/>
    <cellStyle name="Normal 2 3 2 5 2 5 2" xfId="25088"/>
    <cellStyle name="Normal 2 3 2 5 2 6" xfId="25089"/>
    <cellStyle name="Normal 2 3 2 5 2 7" xfId="25090"/>
    <cellStyle name="Normal 2 3 2 5 2 8" xfId="25091"/>
    <cellStyle name="Normal 2 3 2 5 2 9" xfId="25092"/>
    <cellStyle name="Normal 2 3 2 5 3" xfId="25093"/>
    <cellStyle name="Normal 2 3 2 5 3 2" xfId="25094"/>
    <cellStyle name="Normal 2 3 2 5 3 2 2" xfId="25095"/>
    <cellStyle name="Normal 2 3 2 5 3 2 2 2" xfId="25096"/>
    <cellStyle name="Normal 2 3 2 5 3 2 2 3" xfId="25097"/>
    <cellStyle name="Normal 2 3 2 5 3 2 3" xfId="25098"/>
    <cellStyle name="Normal 2 3 2 5 3 2 4" xfId="25099"/>
    <cellStyle name="Normal 2 3 2 5 3 2 5" xfId="25100"/>
    <cellStyle name="Normal 2 3 2 5 3 2 6" xfId="25101"/>
    <cellStyle name="Normal 2 3 2 5 3 3" xfId="25102"/>
    <cellStyle name="Normal 2 3 2 5 3 3 2" xfId="25103"/>
    <cellStyle name="Normal 2 3 2 5 3 3 2 2" xfId="25104"/>
    <cellStyle name="Normal 2 3 2 5 3 3 3" xfId="25105"/>
    <cellStyle name="Normal 2 3 2 5 3 3 4" xfId="25106"/>
    <cellStyle name="Normal 2 3 2 5 3 3 5" xfId="25107"/>
    <cellStyle name="Normal 2 3 2 5 3 4" xfId="25108"/>
    <cellStyle name="Normal 2 3 2 5 3 4 2" xfId="25109"/>
    <cellStyle name="Normal 2 3 2 5 3 4 3" xfId="25110"/>
    <cellStyle name="Normal 2 3 2 5 3 4 4" xfId="25111"/>
    <cellStyle name="Normal 2 3 2 5 3 5" xfId="25112"/>
    <cellStyle name="Normal 2 3 2 5 3 5 2" xfId="25113"/>
    <cellStyle name="Normal 2 3 2 5 3 6" xfId="25114"/>
    <cellStyle name="Normal 2 3 2 5 3 7" xfId="25115"/>
    <cellStyle name="Normal 2 3 2 5 3 8" xfId="25116"/>
    <cellStyle name="Normal 2 3 2 5 3 9" xfId="25117"/>
    <cellStyle name="Normal 2 3 2 5 4" xfId="25118"/>
    <cellStyle name="Normal 2 3 2 5 4 2" xfId="25119"/>
    <cellStyle name="Normal 2 3 2 5 4 2 2" xfId="25120"/>
    <cellStyle name="Normal 2 3 2 5 4 2 3" xfId="25121"/>
    <cellStyle name="Normal 2 3 2 5 4 3" xfId="25122"/>
    <cellStyle name="Normal 2 3 2 5 4 4" xfId="25123"/>
    <cellStyle name="Normal 2 3 2 5 4 5" xfId="25124"/>
    <cellStyle name="Normal 2 3 2 5 4 6" xfId="25125"/>
    <cellStyle name="Normal 2 3 2 5 5" xfId="25126"/>
    <cellStyle name="Normal 2 3 2 5 5 2" xfId="25127"/>
    <cellStyle name="Normal 2 3 2 5 5 2 2" xfId="25128"/>
    <cellStyle name="Normal 2 3 2 5 5 3" xfId="25129"/>
    <cellStyle name="Normal 2 3 2 5 5 4" xfId="25130"/>
    <cellStyle name="Normal 2 3 2 5 5 5" xfId="25131"/>
    <cellStyle name="Normal 2 3 2 5 6" xfId="25132"/>
    <cellStyle name="Normal 2 3 2 5 6 2" xfId="25133"/>
    <cellStyle name="Normal 2 3 2 5 6 3" xfId="25134"/>
    <cellStyle name="Normal 2 3 2 5 6 4" xfId="25135"/>
    <cellStyle name="Normal 2 3 2 5 7" xfId="25136"/>
    <cellStyle name="Normal 2 3 2 5 7 2" xfId="25137"/>
    <cellStyle name="Normal 2 3 2 5 8" xfId="25138"/>
    <cellStyle name="Normal 2 3 2 5 9" xfId="25139"/>
    <cellStyle name="Normal 2 3 2 6" xfId="25140"/>
    <cellStyle name="Normal 2 3 2 6 10" xfId="25141"/>
    <cellStyle name="Normal 2 3 2 6 11" xfId="25142"/>
    <cellStyle name="Normal 2 3 2 6 2" xfId="25143"/>
    <cellStyle name="Normal 2 3 2 6 2 2" xfId="25144"/>
    <cellStyle name="Normal 2 3 2 6 2 2 2" xfId="25145"/>
    <cellStyle name="Normal 2 3 2 6 2 2 2 2" xfId="25146"/>
    <cellStyle name="Normal 2 3 2 6 2 2 2 3" xfId="25147"/>
    <cellStyle name="Normal 2 3 2 6 2 2 3" xfId="25148"/>
    <cellStyle name="Normal 2 3 2 6 2 2 4" xfId="25149"/>
    <cellStyle name="Normal 2 3 2 6 2 2 5" xfId="25150"/>
    <cellStyle name="Normal 2 3 2 6 2 2 6" xfId="25151"/>
    <cellStyle name="Normal 2 3 2 6 2 3" xfId="25152"/>
    <cellStyle name="Normal 2 3 2 6 2 3 2" xfId="25153"/>
    <cellStyle name="Normal 2 3 2 6 2 3 2 2" xfId="25154"/>
    <cellStyle name="Normal 2 3 2 6 2 3 3" xfId="25155"/>
    <cellStyle name="Normal 2 3 2 6 2 3 4" xfId="25156"/>
    <cellStyle name="Normal 2 3 2 6 2 3 5" xfId="25157"/>
    <cellStyle name="Normal 2 3 2 6 2 4" xfId="25158"/>
    <cellStyle name="Normal 2 3 2 6 2 4 2" xfId="25159"/>
    <cellStyle name="Normal 2 3 2 6 2 4 3" xfId="25160"/>
    <cellStyle name="Normal 2 3 2 6 2 4 4" xfId="25161"/>
    <cellStyle name="Normal 2 3 2 6 2 5" xfId="25162"/>
    <cellStyle name="Normal 2 3 2 6 2 5 2" xfId="25163"/>
    <cellStyle name="Normal 2 3 2 6 2 6" xfId="25164"/>
    <cellStyle name="Normal 2 3 2 6 2 7" xfId="25165"/>
    <cellStyle name="Normal 2 3 2 6 2 8" xfId="25166"/>
    <cellStyle name="Normal 2 3 2 6 2 9" xfId="25167"/>
    <cellStyle name="Normal 2 3 2 6 3" xfId="25168"/>
    <cellStyle name="Normal 2 3 2 6 3 2" xfId="25169"/>
    <cellStyle name="Normal 2 3 2 6 3 2 2" xfId="25170"/>
    <cellStyle name="Normal 2 3 2 6 3 2 2 2" xfId="25171"/>
    <cellStyle name="Normal 2 3 2 6 3 2 2 3" xfId="25172"/>
    <cellStyle name="Normal 2 3 2 6 3 2 3" xfId="25173"/>
    <cellStyle name="Normal 2 3 2 6 3 2 4" xfId="25174"/>
    <cellStyle name="Normal 2 3 2 6 3 2 5" xfId="25175"/>
    <cellStyle name="Normal 2 3 2 6 3 2 6" xfId="25176"/>
    <cellStyle name="Normal 2 3 2 6 3 3" xfId="25177"/>
    <cellStyle name="Normal 2 3 2 6 3 3 2" xfId="25178"/>
    <cellStyle name="Normal 2 3 2 6 3 3 2 2" xfId="25179"/>
    <cellStyle name="Normal 2 3 2 6 3 3 3" xfId="25180"/>
    <cellStyle name="Normal 2 3 2 6 3 3 4" xfId="25181"/>
    <cellStyle name="Normal 2 3 2 6 3 3 5" xfId="25182"/>
    <cellStyle name="Normal 2 3 2 6 3 4" xfId="25183"/>
    <cellStyle name="Normal 2 3 2 6 3 4 2" xfId="25184"/>
    <cellStyle name="Normal 2 3 2 6 3 4 3" xfId="25185"/>
    <cellStyle name="Normal 2 3 2 6 3 4 4" xfId="25186"/>
    <cellStyle name="Normal 2 3 2 6 3 5" xfId="25187"/>
    <cellStyle name="Normal 2 3 2 6 3 5 2" xfId="25188"/>
    <cellStyle name="Normal 2 3 2 6 3 6" xfId="25189"/>
    <cellStyle name="Normal 2 3 2 6 3 7" xfId="25190"/>
    <cellStyle name="Normal 2 3 2 6 3 8" xfId="25191"/>
    <cellStyle name="Normal 2 3 2 6 3 9" xfId="25192"/>
    <cellStyle name="Normal 2 3 2 6 4" xfId="25193"/>
    <cellStyle name="Normal 2 3 2 6 4 2" xfId="25194"/>
    <cellStyle name="Normal 2 3 2 6 4 2 2" xfId="25195"/>
    <cellStyle name="Normal 2 3 2 6 4 2 3" xfId="25196"/>
    <cellStyle name="Normal 2 3 2 6 4 3" xfId="25197"/>
    <cellStyle name="Normal 2 3 2 6 4 4" xfId="25198"/>
    <cellStyle name="Normal 2 3 2 6 4 5" xfId="25199"/>
    <cellStyle name="Normal 2 3 2 6 4 6" xfId="25200"/>
    <cellStyle name="Normal 2 3 2 6 5" xfId="25201"/>
    <cellStyle name="Normal 2 3 2 6 5 2" xfId="25202"/>
    <cellStyle name="Normal 2 3 2 6 5 2 2" xfId="25203"/>
    <cellStyle name="Normal 2 3 2 6 5 3" xfId="25204"/>
    <cellStyle name="Normal 2 3 2 6 5 4" xfId="25205"/>
    <cellStyle name="Normal 2 3 2 6 5 5" xfId="25206"/>
    <cellStyle name="Normal 2 3 2 6 6" xfId="25207"/>
    <cellStyle name="Normal 2 3 2 6 6 2" xfId="25208"/>
    <cellStyle name="Normal 2 3 2 6 6 3" xfId="25209"/>
    <cellStyle name="Normal 2 3 2 6 6 4" xfId="25210"/>
    <cellStyle name="Normal 2 3 2 6 7" xfId="25211"/>
    <cellStyle name="Normal 2 3 2 6 7 2" xfId="25212"/>
    <cellStyle name="Normal 2 3 2 6 8" xfId="25213"/>
    <cellStyle name="Normal 2 3 2 6 9" xfId="25214"/>
    <cellStyle name="Normal 2 3 2 7" xfId="25215"/>
    <cellStyle name="Normal 2 3 2 7 10" xfId="25216"/>
    <cellStyle name="Normal 2 3 2 7 11" xfId="25217"/>
    <cellStyle name="Normal 2 3 2 7 2" xfId="25218"/>
    <cellStyle name="Normal 2 3 2 7 2 2" xfId="25219"/>
    <cellStyle name="Normal 2 3 2 7 2 2 2" xfId="25220"/>
    <cellStyle name="Normal 2 3 2 7 2 2 2 2" xfId="25221"/>
    <cellStyle name="Normal 2 3 2 7 2 2 2 3" xfId="25222"/>
    <cellStyle name="Normal 2 3 2 7 2 2 3" xfId="25223"/>
    <cellStyle name="Normal 2 3 2 7 2 2 4" xfId="25224"/>
    <cellStyle name="Normal 2 3 2 7 2 2 5" xfId="25225"/>
    <cellStyle name="Normal 2 3 2 7 2 2 6" xfId="25226"/>
    <cellStyle name="Normal 2 3 2 7 2 3" xfId="25227"/>
    <cellStyle name="Normal 2 3 2 7 2 3 2" xfId="25228"/>
    <cellStyle name="Normal 2 3 2 7 2 3 2 2" xfId="25229"/>
    <cellStyle name="Normal 2 3 2 7 2 3 3" xfId="25230"/>
    <cellStyle name="Normal 2 3 2 7 2 3 4" xfId="25231"/>
    <cellStyle name="Normal 2 3 2 7 2 3 5" xfId="25232"/>
    <cellStyle name="Normal 2 3 2 7 2 4" xfId="25233"/>
    <cellStyle name="Normal 2 3 2 7 2 4 2" xfId="25234"/>
    <cellStyle name="Normal 2 3 2 7 2 4 3" xfId="25235"/>
    <cellStyle name="Normal 2 3 2 7 2 4 4" xfId="25236"/>
    <cellStyle name="Normal 2 3 2 7 2 5" xfId="25237"/>
    <cellStyle name="Normal 2 3 2 7 2 5 2" xfId="25238"/>
    <cellStyle name="Normal 2 3 2 7 2 6" xfId="25239"/>
    <cellStyle name="Normal 2 3 2 7 2 7" xfId="25240"/>
    <cellStyle name="Normal 2 3 2 7 2 8" xfId="25241"/>
    <cellStyle name="Normal 2 3 2 7 2 9" xfId="25242"/>
    <cellStyle name="Normal 2 3 2 7 3" xfId="25243"/>
    <cellStyle name="Normal 2 3 2 7 3 2" xfId="25244"/>
    <cellStyle name="Normal 2 3 2 7 3 2 2" xfId="25245"/>
    <cellStyle name="Normal 2 3 2 7 3 2 2 2" xfId="25246"/>
    <cellStyle name="Normal 2 3 2 7 3 2 2 3" xfId="25247"/>
    <cellStyle name="Normal 2 3 2 7 3 2 3" xfId="25248"/>
    <cellStyle name="Normal 2 3 2 7 3 2 4" xfId="25249"/>
    <cellStyle name="Normal 2 3 2 7 3 2 5" xfId="25250"/>
    <cellStyle name="Normal 2 3 2 7 3 2 6" xfId="25251"/>
    <cellStyle name="Normal 2 3 2 7 3 3" xfId="25252"/>
    <cellStyle name="Normal 2 3 2 7 3 3 2" xfId="25253"/>
    <cellStyle name="Normal 2 3 2 7 3 3 2 2" xfId="25254"/>
    <cellStyle name="Normal 2 3 2 7 3 3 3" xfId="25255"/>
    <cellStyle name="Normal 2 3 2 7 3 3 4" xfId="25256"/>
    <cellStyle name="Normal 2 3 2 7 3 3 5" xfId="25257"/>
    <cellStyle name="Normal 2 3 2 7 3 4" xfId="25258"/>
    <cellStyle name="Normal 2 3 2 7 3 4 2" xfId="25259"/>
    <cellStyle name="Normal 2 3 2 7 3 4 3" xfId="25260"/>
    <cellStyle name="Normal 2 3 2 7 3 4 4" xfId="25261"/>
    <cellStyle name="Normal 2 3 2 7 3 5" xfId="25262"/>
    <cellStyle name="Normal 2 3 2 7 3 5 2" xfId="25263"/>
    <cellStyle name="Normal 2 3 2 7 3 6" xfId="25264"/>
    <cellStyle name="Normal 2 3 2 7 3 7" xfId="25265"/>
    <cellStyle name="Normal 2 3 2 7 3 8" xfId="25266"/>
    <cellStyle name="Normal 2 3 2 7 3 9" xfId="25267"/>
    <cellStyle name="Normal 2 3 2 7 4" xfId="25268"/>
    <cellStyle name="Normal 2 3 2 7 4 2" xfId="25269"/>
    <cellStyle name="Normal 2 3 2 7 4 2 2" xfId="25270"/>
    <cellStyle name="Normal 2 3 2 7 4 2 3" xfId="25271"/>
    <cellStyle name="Normal 2 3 2 7 4 3" xfId="25272"/>
    <cellStyle name="Normal 2 3 2 7 4 4" xfId="25273"/>
    <cellStyle name="Normal 2 3 2 7 4 5" xfId="25274"/>
    <cellStyle name="Normal 2 3 2 7 4 6" xfId="25275"/>
    <cellStyle name="Normal 2 3 2 7 5" xfId="25276"/>
    <cellStyle name="Normal 2 3 2 7 5 2" xfId="25277"/>
    <cellStyle name="Normal 2 3 2 7 5 2 2" xfId="25278"/>
    <cellStyle name="Normal 2 3 2 7 5 3" xfId="25279"/>
    <cellStyle name="Normal 2 3 2 7 5 4" xfId="25280"/>
    <cellStyle name="Normal 2 3 2 7 5 5" xfId="25281"/>
    <cellStyle name="Normal 2 3 2 7 6" xfId="25282"/>
    <cellStyle name="Normal 2 3 2 7 6 2" xfId="25283"/>
    <cellStyle name="Normal 2 3 2 7 6 3" xfId="25284"/>
    <cellStyle name="Normal 2 3 2 7 6 4" xfId="25285"/>
    <cellStyle name="Normal 2 3 2 7 7" xfId="25286"/>
    <cellStyle name="Normal 2 3 2 7 7 2" xfId="25287"/>
    <cellStyle name="Normal 2 3 2 7 8" xfId="25288"/>
    <cellStyle name="Normal 2 3 2 7 9" xfId="25289"/>
    <cellStyle name="Normal 2 3 2 8" xfId="25290"/>
    <cellStyle name="Normal 2 3 2 8 10" xfId="25291"/>
    <cellStyle name="Normal 2 3 2 8 2" xfId="25292"/>
    <cellStyle name="Normal 2 3 2 8 2 2" xfId="25293"/>
    <cellStyle name="Normal 2 3 2 8 2 2 2" xfId="25294"/>
    <cellStyle name="Normal 2 3 2 8 2 2 3" xfId="25295"/>
    <cellStyle name="Normal 2 3 2 8 2 3" xfId="25296"/>
    <cellStyle name="Normal 2 3 2 8 2 4" xfId="25297"/>
    <cellStyle name="Normal 2 3 2 8 2 5" xfId="25298"/>
    <cellStyle name="Normal 2 3 2 8 2 6" xfId="25299"/>
    <cellStyle name="Normal 2 3 2 8 3" xfId="25300"/>
    <cellStyle name="Normal 2 3 2 8 3 2" xfId="25301"/>
    <cellStyle name="Normal 2 3 2 8 3 2 2" xfId="25302"/>
    <cellStyle name="Normal 2 3 2 8 3 2 3" xfId="25303"/>
    <cellStyle name="Normal 2 3 2 8 3 3" xfId="25304"/>
    <cellStyle name="Normal 2 3 2 8 3 4" xfId="25305"/>
    <cellStyle name="Normal 2 3 2 8 3 5" xfId="25306"/>
    <cellStyle name="Normal 2 3 2 8 3 6" xfId="25307"/>
    <cellStyle name="Normal 2 3 2 8 4" xfId="25308"/>
    <cellStyle name="Normal 2 3 2 8 4 2" xfId="25309"/>
    <cellStyle name="Normal 2 3 2 8 4 2 2" xfId="25310"/>
    <cellStyle name="Normal 2 3 2 8 4 3" xfId="25311"/>
    <cellStyle name="Normal 2 3 2 8 4 4" xfId="25312"/>
    <cellStyle name="Normal 2 3 2 8 4 5" xfId="25313"/>
    <cellStyle name="Normal 2 3 2 8 5" xfId="25314"/>
    <cellStyle name="Normal 2 3 2 8 5 2" xfId="25315"/>
    <cellStyle name="Normal 2 3 2 8 5 3" xfId="25316"/>
    <cellStyle name="Normal 2 3 2 8 5 4" xfId="25317"/>
    <cellStyle name="Normal 2 3 2 8 6" xfId="25318"/>
    <cellStyle name="Normal 2 3 2 8 6 2" xfId="25319"/>
    <cellStyle name="Normal 2 3 2 8 7" xfId="25320"/>
    <cellStyle name="Normal 2 3 2 8 8" xfId="25321"/>
    <cellStyle name="Normal 2 3 2 8 9" xfId="25322"/>
    <cellStyle name="Normal 2 3 2 9" xfId="25323"/>
    <cellStyle name="Normal 2 3 2 9 10" xfId="25324"/>
    <cellStyle name="Normal 2 3 2 9 2" xfId="25325"/>
    <cellStyle name="Normal 2 3 2 9 2 2" xfId="25326"/>
    <cellStyle name="Normal 2 3 2 9 2 2 2" xfId="25327"/>
    <cellStyle name="Normal 2 3 2 9 2 2 3" xfId="25328"/>
    <cellStyle name="Normal 2 3 2 9 2 3" xfId="25329"/>
    <cellStyle name="Normal 2 3 2 9 2 4" xfId="25330"/>
    <cellStyle name="Normal 2 3 2 9 2 5" xfId="25331"/>
    <cellStyle name="Normal 2 3 2 9 2 6" xfId="25332"/>
    <cellStyle name="Normal 2 3 2 9 3" xfId="25333"/>
    <cellStyle name="Normal 2 3 2 9 3 2" xfId="25334"/>
    <cellStyle name="Normal 2 3 2 9 3 2 2" xfId="25335"/>
    <cellStyle name="Normal 2 3 2 9 3 2 3" xfId="25336"/>
    <cellStyle name="Normal 2 3 2 9 3 3" xfId="25337"/>
    <cellStyle name="Normal 2 3 2 9 3 4" xfId="25338"/>
    <cellStyle name="Normal 2 3 2 9 3 5" xfId="25339"/>
    <cellStyle name="Normal 2 3 2 9 3 6" xfId="25340"/>
    <cellStyle name="Normal 2 3 2 9 4" xfId="25341"/>
    <cellStyle name="Normal 2 3 2 9 4 2" xfId="25342"/>
    <cellStyle name="Normal 2 3 2 9 4 2 2" xfId="25343"/>
    <cellStyle name="Normal 2 3 2 9 4 3" xfId="25344"/>
    <cellStyle name="Normal 2 3 2 9 4 4" xfId="25345"/>
    <cellStyle name="Normal 2 3 2 9 4 5" xfId="25346"/>
    <cellStyle name="Normal 2 3 2 9 5" xfId="25347"/>
    <cellStyle name="Normal 2 3 2 9 5 2" xfId="25348"/>
    <cellStyle name="Normal 2 3 2 9 5 3" xfId="25349"/>
    <cellStyle name="Normal 2 3 2 9 5 4" xfId="25350"/>
    <cellStyle name="Normal 2 3 2 9 6" xfId="25351"/>
    <cellStyle name="Normal 2 3 2 9 6 2" xfId="25352"/>
    <cellStyle name="Normal 2 3 2 9 7" xfId="25353"/>
    <cellStyle name="Normal 2 3 2 9 8" xfId="25354"/>
    <cellStyle name="Normal 2 3 2 9 9" xfId="25355"/>
    <cellStyle name="Normal 2 3 3" xfId="25356"/>
    <cellStyle name="Normal 2 3 3 2" xfId="25357"/>
    <cellStyle name="Normal 2 3 4" xfId="25358"/>
    <cellStyle name="Normal 2 3 4 2" xfId="25359"/>
    <cellStyle name="Normal 2 3 5" xfId="25360"/>
    <cellStyle name="Normal 2 3 6" xfId="25361"/>
    <cellStyle name="Normal 2 3 7" xfId="25362"/>
    <cellStyle name="Normal 2 3 8" xfId="25363"/>
    <cellStyle name="Normal 2 3 9" xfId="25364"/>
    <cellStyle name="Normal 2 30" xfId="25365"/>
    <cellStyle name="Normal 2 30 2" xfId="25366"/>
    <cellStyle name="Normal 2 30 2 2" xfId="25367"/>
    <cellStyle name="Normal 2 30 2 2 2" xfId="25368"/>
    <cellStyle name="Normal 2 30 2 3" xfId="25369"/>
    <cellStyle name="Normal 2 30 3" xfId="25370"/>
    <cellStyle name="Normal 2 30 3 2" xfId="25371"/>
    <cellStyle name="Normal 2 30 3 2 2" xfId="25372"/>
    <cellStyle name="Normal 2 30 3 2 2 2" xfId="25373"/>
    <cellStyle name="Normal 2 30 3 2 2 3" xfId="25374"/>
    <cellStyle name="Normal 2 30 3 2 3" xfId="25375"/>
    <cellStyle name="Normal 2 30 3 2 4" xfId="25376"/>
    <cellStyle name="Normal 2 30 3 2 5" xfId="25377"/>
    <cellStyle name="Normal 2 30 3 2 6" xfId="25378"/>
    <cellStyle name="Normal 2 30 3 3" xfId="25379"/>
    <cellStyle name="Normal 2 30 3 3 2" xfId="25380"/>
    <cellStyle name="Normal 2 30 3 3 2 2" xfId="25381"/>
    <cellStyle name="Normal 2 30 3 3 3" xfId="25382"/>
    <cellStyle name="Normal 2 30 3 3 4" xfId="25383"/>
    <cellStyle name="Normal 2 30 3 3 5" xfId="25384"/>
    <cellStyle name="Normal 2 30 3 4" xfId="25385"/>
    <cellStyle name="Normal 2 30 3 4 2" xfId="25386"/>
    <cellStyle name="Normal 2 30 3 4 3" xfId="25387"/>
    <cellStyle name="Normal 2 30 3 4 4" xfId="25388"/>
    <cellStyle name="Normal 2 30 3 5" xfId="25389"/>
    <cellStyle name="Normal 2 30 3 5 2" xfId="25390"/>
    <cellStyle name="Normal 2 30 3 6" xfId="25391"/>
    <cellStyle name="Normal 2 30 3 7" xfId="25392"/>
    <cellStyle name="Normal 2 30 3 8" xfId="25393"/>
    <cellStyle name="Normal 2 30 3 9" xfId="25394"/>
    <cellStyle name="Normal 2 30 4" xfId="25395"/>
    <cellStyle name="Normal 2 30 4 2" xfId="25396"/>
    <cellStyle name="Normal 2 30 4 2 2" xfId="25397"/>
    <cellStyle name="Normal 2 30 4 3" xfId="25398"/>
    <cellStyle name="Normal 2 30 4 4" xfId="25399"/>
    <cellStyle name="Normal 2 30 4 5" xfId="25400"/>
    <cellStyle name="Normal 2 30 4 6" xfId="25401"/>
    <cellStyle name="Normal 2 30 5" xfId="25402"/>
    <cellStyle name="Normal 2 30 5 2" xfId="25403"/>
    <cellStyle name="Normal 2 30 5 3" xfId="25404"/>
    <cellStyle name="Normal 2 30 6" xfId="25405"/>
    <cellStyle name="Normal 2 30 6 2" xfId="25406"/>
    <cellStyle name="Normal 2 30 7" xfId="25407"/>
    <cellStyle name="Normal 2 30 8" xfId="25408"/>
    <cellStyle name="Normal 2 31" xfId="25409"/>
    <cellStyle name="Normal 2 31 2" xfId="25410"/>
    <cellStyle name="Normal 2 31 2 2" xfId="25411"/>
    <cellStyle name="Normal 2 31 2 2 2" xfId="25412"/>
    <cellStyle name="Normal 2 31 2 3" xfId="25413"/>
    <cellStyle name="Normal 2 31 3" xfId="25414"/>
    <cellStyle name="Normal 2 31 3 2" xfId="25415"/>
    <cellStyle name="Normal 2 31 3 2 2" xfId="25416"/>
    <cellStyle name="Normal 2 31 3 2 2 2" xfId="25417"/>
    <cellStyle name="Normal 2 31 3 2 2 3" xfId="25418"/>
    <cellStyle name="Normal 2 31 3 2 3" xfId="25419"/>
    <cellStyle name="Normal 2 31 3 2 4" xfId="25420"/>
    <cellStyle name="Normal 2 31 3 2 5" xfId="25421"/>
    <cellStyle name="Normal 2 31 3 2 6" xfId="25422"/>
    <cellStyle name="Normal 2 31 3 3" xfId="25423"/>
    <cellStyle name="Normal 2 31 3 3 2" xfId="25424"/>
    <cellStyle name="Normal 2 31 3 3 2 2" xfId="25425"/>
    <cellStyle name="Normal 2 31 3 3 3" xfId="25426"/>
    <cellStyle name="Normal 2 31 3 3 4" xfId="25427"/>
    <cellStyle name="Normal 2 31 3 3 5" xfId="25428"/>
    <cellStyle name="Normal 2 31 3 4" xfId="25429"/>
    <cellStyle name="Normal 2 31 3 4 2" xfId="25430"/>
    <cellStyle name="Normal 2 31 3 4 3" xfId="25431"/>
    <cellStyle name="Normal 2 31 3 4 4" xfId="25432"/>
    <cellStyle name="Normal 2 31 3 5" xfId="25433"/>
    <cellStyle name="Normal 2 31 3 5 2" xfId="25434"/>
    <cellStyle name="Normal 2 31 3 6" xfId="25435"/>
    <cellStyle name="Normal 2 31 3 7" xfId="25436"/>
    <cellStyle name="Normal 2 31 3 8" xfId="25437"/>
    <cellStyle name="Normal 2 31 3 9" xfId="25438"/>
    <cellStyle name="Normal 2 31 4" xfId="25439"/>
    <cellStyle name="Normal 2 31 4 2" xfId="25440"/>
    <cellStyle name="Normal 2 31 4 2 2" xfId="25441"/>
    <cellStyle name="Normal 2 31 4 3" xfId="25442"/>
    <cellStyle name="Normal 2 31 4 4" xfId="25443"/>
    <cellStyle name="Normal 2 31 4 5" xfId="25444"/>
    <cellStyle name="Normal 2 31 4 6" xfId="25445"/>
    <cellStyle name="Normal 2 31 5" xfId="25446"/>
    <cellStyle name="Normal 2 31 5 2" xfId="25447"/>
    <cellStyle name="Normal 2 31 5 3" xfId="25448"/>
    <cellStyle name="Normal 2 31 6" xfId="25449"/>
    <cellStyle name="Normal 2 31 6 2" xfId="25450"/>
    <cellStyle name="Normal 2 31 7" xfId="25451"/>
    <cellStyle name="Normal 2 31 8" xfId="25452"/>
    <cellStyle name="Normal 2 32" xfId="25453"/>
    <cellStyle name="Normal 2 32 2" xfId="25454"/>
    <cellStyle name="Normal 2 32 2 2" xfId="25455"/>
    <cellStyle name="Normal 2 32 2 2 2" xfId="25456"/>
    <cellStyle name="Normal 2 32 2 3" xfId="25457"/>
    <cellStyle name="Normal 2 32 3" xfId="25458"/>
    <cellStyle name="Normal 2 32 3 2" xfId="25459"/>
    <cellStyle name="Normal 2 32 3 2 2" xfId="25460"/>
    <cellStyle name="Normal 2 32 3 2 2 2" xfId="25461"/>
    <cellStyle name="Normal 2 32 3 2 2 3" xfId="25462"/>
    <cellStyle name="Normal 2 32 3 2 3" xfId="25463"/>
    <cellStyle name="Normal 2 32 3 2 4" xfId="25464"/>
    <cellStyle name="Normal 2 32 3 2 5" xfId="25465"/>
    <cellStyle name="Normal 2 32 3 2 6" xfId="25466"/>
    <cellStyle name="Normal 2 32 3 3" xfId="25467"/>
    <cellStyle name="Normal 2 32 3 3 2" xfId="25468"/>
    <cellStyle name="Normal 2 32 3 3 2 2" xfId="25469"/>
    <cellStyle name="Normal 2 32 3 3 3" xfId="25470"/>
    <cellStyle name="Normal 2 32 3 3 4" xfId="25471"/>
    <cellStyle name="Normal 2 32 3 3 5" xfId="25472"/>
    <cellStyle name="Normal 2 32 3 4" xfId="25473"/>
    <cellStyle name="Normal 2 32 3 4 2" xfId="25474"/>
    <cellStyle name="Normal 2 32 3 4 3" xfId="25475"/>
    <cellStyle name="Normal 2 32 3 4 4" xfId="25476"/>
    <cellStyle name="Normal 2 32 3 5" xfId="25477"/>
    <cellStyle name="Normal 2 32 3 5 2" xfId="25478"/>
    <cellStyle name="Normal 2 32 3 6" xfId="25479"/>
    <cellStyle name="Normal 2 32 3 7" xfId="25480"/>
    <cellStyle name="Normal 2 32 3 8" xfId="25481"/>
    <cellStyle name="Normal 2 32 3 9" xfId="25482"/>
    <cellStyle name="Normal 2 32 4" xfId="25483"/>
    <cellStyle name="Normal 2 32 4 2" xfId="25484"/>
    <cellStyle name="Normal 2 32 4 2 2" xfId="25485"/>
    <cellStyle name="Normal 2 32 4 3" xfId="25486"/>
    <cellStyle name="Normal 2 32 4 4" xfId="25487"/>
    <cellStyle name="Normal 2 32 4 5" xfId="25488"/>
    <cellStyle name="Normal 2 32 4 6" xfId="25489"/>
    <cellStyle name="Normal 2 32 5" xfId="25490"/>
    <cellStyle name="Normal 2 32 5 2" xfId="25491"/>
    <cellStyle name="Normal 2 32 5 3" xfId="25492"/>
    <cellStyle name="Normal 2 32 6" xfId="25493"/>
    <cellStyle name="Normal 2 32 6 2" xfId="25494"/>
    <cellStyle name="Normal 2 32 7" xfId="25495"/>
    <cellStyle name="Normal 2 32 8" xfId="25496"/>
    <cellStyle name="Normal 2 33" xfId="25497"/>
    <cellStyle name="Normal 2 33 2" xfId="25498"/>
    <cellStyle name="Normal 2 33 2 2" xfId="25499"/>
    <cellStyle name="Normal 2 33 2 2 2" xfId="25500"/>
    <cellStyle name="Normal 2 33 2 3" xfId="25501"/>
    <cellStyle name="Normal 2 33 3" xfId="25502"/>
    <cellStyle name="Normal 2 33 3 2" xfId="25503"/>
    <cellStyle name="Normal 2 33 3 2 2" xfId="25504"/>
    <cellStyle name="Normal 2 33 3 2 2 2" xfId="25505"/>
    <cellStyle name="Normal 2 33 3 2 2 3" xfId="25506"/>
    <cellStyle name="Normal 2 33 3 2 3" xfId="25507"/>
    <cellStyle name="Normal 2 33 3 2 4" xfId="25508"/>
    <cellStyle name="Normal 2 33 3 2 5" xfId="25509"/>
    <cellStyle name="Normal 2 33 3 2 6" xfId="25510"/>
    <cellStyle name="Normal 2 33 3 3" xfId="25511"/>
    <cellStyle name="Normal 2 33 3 3 2" xfId="25512"/>
    <cellStyle name="Normal 2 33 3 3 2 2" xfId="25513"/>
    <cellStyle name="Normal 2 33 3 3 3" xfId="25514"/>
    <cellStyle name="Normal 2 33 3 3 4" xfId="25515"/>
    <cellStyle name="Normal 2 33 3 3 5" xfId="25516"/>
    <cellStyle name="Normal 2 33 3 4" xfId="25517"/>
    <cellStyle name="Normal 2 33 3 4 2" xfId="25518"/>
    <cellStyle name="Normal 2 33 3 4 3" xfId="25519"/>
    <cellStyle name="Normal 2 33 3 4 4" xfId="25520"/>
    <cellStyle name="Normal 2 33 3 5" xfId="25521"/>
    <cellStyle name="Normal 2 33 3 5 2" xfId="25522"/>
    <cellStyle name="Normal 2 33 3 6" xfId="25523"/>
    <cellStyle name="Normal 2 33 3 7" xfId="25524"/>
    <cellStyle name="Normal 2 33 3 8" xfId="25525"/>
    <cellStyle name="Normal 2 33 3 9" xfId="25526"/>
    <cellStyle name="Normal 2 33 4" xfId="25527"/>
    <cellStyle name="Normal 2 33 4 2" xfId="25528"/>
    <cellStyle name="Normal 2 33 4 2 2" xfId="25529"/>
    <cellStyle name="Normal 2 33 4 3" xfId="25530"/>
    <cellStyle name="Normal 2 33 4 4" xfId="25531"/>
    <cellStyle name="Normal 2 33 4 5" xfId="25532"/>
    <cellStyle name="Normal 2 33 4 6" xfId="25533"/>
    <cellStyle name="Normal 2 33 5" xfId="25534"/>
    <cellStyle name="Normal 2 33 5 2" xfId="25535"/>
    <cellStyle name="Normal 2 33 5 3" xfId="25536"/>
    <cellStyle name="Normal 2 33 6" xfId="25537"/>
    <cellStyle name="Normal 2 33 6 2" xfId="25538"/>
    <cellStyle name="Normal 2 33 7" xfId="25539"/>
    <cellStyle name="Normal 2 33 8" xfId="25540"/>
    <cellStyle name="Normal 2 34" xfId="25541"/>
    <cellStyle name="Normal 2 34 2" xfId="25542"/>
    <cellStyle name="Normal 2 34 2 2" xfId="25543"/>
    <cellStyle name="Normal 2 34 2 2 2" xfId="25544"/>
    <cellStyle name="Normal 2 34 2 3" xfId="25545"/>
    <cellStyle name="Normal 2 34 3" xfId="25546"/>
    <cellStyle name="Normal 2 34 3 2" xfId="25547"/>
    <cellStyle name="Normal 2 34 3 2 2" xfId="25548"/>
    <cellStyle name="Normal 2 34 3 2 2 2" xfId="25549"/>
    <cellStyle name="Normal 2 34 3 2 2 3" xfId="25550"/>
    <cellStyle name="Normal 2 34 3 2 3" xfId="25551"/>
    <cellStyle name="Normal 2 34 3 2 4" xfId="25552"/>
    <cellStyle name="Normal 2 34 3 2 5" xfId="25553"/>
    <cellStyle name="Normal 2 34 3 2 6" xfId="25554"/>
    <cellStyle name="Normal 2 34 3 3" xfId="25555"/>
    <cellStyle name="Normal 2 34 3 3 2" xfId="25556"/>
    <cellStyle name="Normal 2 34 3 3 2 2" xfId="25557"/>
    <cellStyle name="Normal 2 34 3 3 3" xfId="25558"/>
    <cellStyle name="Normal 2 34 3 3 4" xfId="25559"/>
    <cellStyle name="Normal 2 34 3 3 5" xfId="25560"/>
    <cellStyle name="Normal 2 34 3 4" xfId="25561"/>
    <cellStyle name="Normal 2 34 3 4 2" xfId="25562"/>
    <cellStyle name="Normal 2 34 3 4 3" xfId="25563"/>
    <cellStyle name="Normal 2 34 3 4 4" xfId="25564"/>
    <cellStyle name="Normal 2 34 3 5" xfId="25565"/>
    <cellStyle name="Normal 2 34 3 5 2" xfId="25566"/>
    <cellStyle name="Normal 2 34 3 6" xfId="25567"/>
    <cellStyle name="Normal 2 34 3 7" xfId="25568"/>
    <cellStyle name="Normal 2 34 3 8" xfId="25569"/>
    <cellStyle name="Normal 2 34 3 9" xfId="25570"/>
    <cellStyle name="Normal 2 34 4" xfId="25571"/>
    <cellStyle name="Normal 2 34 4 2" xfId="25572"/>
    <cellStyle name="Normal 2 34 4 2 2" xfId="25573"/>
    <cellStyle name="Normal 2 34 4 3" xfId="25574"/>
    <cellStyle name="Normal 2 34 4 4" xfId="25575"/>
    <cellStyle name="Normal 2 34 4 5" xfId="25576"/>
    <cellStyle name="Normal 2 34 4 6" xfId="25577"/>
    <cellStyle name="Normal 2 34 5" xfId="25578"/>
    <cellStyle name="Normal 2 34 5 2" xfId="25579"/>
    <cellStyle name="Normal 2 34 5 3" xfId="25580"/>
    <cellStyle name="Normal 2 34 6" xfId="25581"/>
    <cellStyle name="Normal 2 34 6 2" xfId="25582"/>
    <cellStyle name="Normal 2 34 7" xfId="25583"/>
    <cellStyle name="Normal 2 34 8" xfId="25584"/>
    <cellStyle name="Normal 2 35" xfId="25585"/>
    <cellStyle name="Normal 2 35 2" xfId="25586"/>
    <cellStyle name="Normal 2 35 2 2" xfId="25587"/>
    <cellStyle name="Normal 2 35 2 2 2" xfId="25588"/>
    <cellStyle name="Normal 2 35 2 3" xfId="25589"/>
    <cellStyle name="Normal 2 35 3" xfId="25590"/>
    <cellStyle name="Normal 2 35 3 2" xfId="25591"/>
    <cellStyle name="Normal 2 35 3 2 2" xfId="25592"/>
    <cellStyle name="Normal 2 35 3 2 2 2" xfId="25593"/>
    <cellStyle name="Normal 2 35 3 2 2 3" xfId="25594"/>
    <cellStyle name="Normal 2 35 3 2 3" xfId="25595"/>
    <cellStyle name="Normal 2 35 3 2 4" xfId="25596"/>
    <cellStyle name="Normal 2 35 3 2 5" xfId="25597"/>
    <cellStyle name="Normal 2 35 3 2 6" xfId="25598"/>
    <cellStyle name="Normal 2 35 3 3" xfId="25599"/>
    <cellStyle name="Normal 2 35 3 3 2" xfId="25600"/>
    <cellStyle name="Normal 2 35 3 3 2 2" xfId="25601"/>
    <cellStyle name="Normal 2 35 3 3 3" xfId="25602"/>
    <cellStyle name="Normal 2 35 3 3 4" xfId="25603"/>
    <cellStyle name="Normal 2 35 3 3 5" xfId="25604"/>
    <cellStyle name="Normal 2 35 3 4" xfId="25605"/>
    <cellStyle name="Normal 2 35 3 4 2" xfId="25606"/>
    <cellStyle name="Normal 2 35 3 4 3" xfId="25607"/>
    <cellStyle name="Normal 2 35 3 4 4" xfId="25608"/>
    <cellStyle name="Normal 2 35 3 5" xfId="25609"/>
    <cellStyle name="Normal 2 35 3 5 2" xfId="25610"/>
    <cellStyle name="Normal 2 35 3 6" xfId="25611"/>
    <cellStyle name="Normal 2 35 3 7" xfId="25612"/>
    <cellStyle name="Normal 2 35 3 8" xfId="25613"/>
    <cellStyle name="Normal 2 35 3 9" xfId="25614"/>
    <cellStyle name="Normal 2 35 4" xfId="25615"/>
    <cellStyle name="Normal 2 35 4 2" xfId="25616"/>
    <cellStyle name="Normal 2 35 4 2 2" xfId="25617"/>
    <cellStyle name="Normal 2 35 4 3" xfId="25618"/>
    <cellStyle name="Normal 2 35 4 4" xfId="25619"/>
    <cellStyle name="Normal 2 35 4 5" xfId="25620"/>
    <cellStyle name="Normal 2 35 4 6" xfId="25621"/>
    <cellStyle name="Normal 2 35 5" xfId="25622"/>
    <cellStyle name="Normal 2 35 5 2" xfId="25623"/>
    <cellStyle name="Normal 2 35 5 3" xfId="25624"/>
    <cellStyle name="Normal 2 35 6" xfId="25625"/>
    <cellStyle name="Normal 2 35 6 2" xfId="25626"/>
    <cellStyle name="Normal 2 35 7" xfId="25627"/>
    <cellStyle name="Normal 2 35 8" xfId="25628"/>
    <cellStyle name="Normal 2 36" xfId="25629"/>
    <cellStyle name="Normal 2 36 2" xfId="25630"/>
    <cellStyle name="Normal 2 36 2 2" xfId="25631"/>
    <cellStyle name="Normal 2 36 2 2 2" xfId="25632"/>
    <cellStyle name="Normal 2 36 2 3" xfId="25633"/>
    <cellStyle name="Normal 2 36 3" xfId="25634"/>
    <cellStyle name="Normal 2 36 3 2" xfId="25635"/>
    <cellStyle name="Normal 2 36 3 2 2" xfId="25636"/>
    <cellStyle name="Normal 2 36 3 2 2 2" xfId="25637"/>
    <cellStyle name="Normal 2 36 3 2 2 3" xfId="25638"/>
    <cellStyle name="Normal 2 36 3 2 3" xfId="25639"/>
    <cellStyle name="Normal 2 36 3 2 4" xfId="25640"/>
    <cellStyle name="Normal 2 36 3 2 5" xfId="25641"/>
    <cellStyle name="Normal 2 36 3 2 6" xfId="25642"/>
    <cellStyle name="Normal 2 36 3 3" xfId="25643"/>
    <cellStyle name="Normal 2 36 3 3 2" xfId="25644"/>
    <cellStyle name="Normal 2 36 3 3 2 2" xfId="25645"/>
    <cellStyle name="Normal 2 36 3 3 3" xfId="25646"/>
    <cellStyle name="Normal 2 36 3 3 4" xfId="25647"/>
    <cellStyle name="Normal 2 36 3 3 5" xfId="25648"/>
    <cellStyle name="Normal 2 36 3 4" xfId="25649"/>
    <cellStyle name="Normal 2 36 3 4 2" xfId="25650"/>
    <cellStyle name="Normal 2 36 3 4 3" xfId="25651"/>
    <cellStyle name="Normal 2 36 3 4 4" xfId="25652"/>
    <cellStyle name="Normal 2 36 3 5" xfId="25653"/>
    <cellStyle name="Normal 2 36 3 5 2" xfId="25654"/>
    <cellStyle name="Normal 2 36 3 6" xfId="25655"/>
    <cellStyle name="Normal 2 36 3 7" xfId="25656"/>
    <cellStyle name="Normal 2 36 3 8" xfId="25657"/>
    <cellStyle name="Normal 2 36 3 9" xfId="25658"/>
    <cellStyle name="Normal 2 36 4" xfId="25659"/>
    <cellStyle name="Normal 2 36 4 2" xfId="25660"/>
    <cellStyle name="Normal 2 36 4 2 2" xfId="25661"/>
    <cellStyle name="Normal 2 36 4 3" xfId="25662"/>
    <cellStyle name="Normal 2 36 4 4" xfId="25663"/>
    <cellStyle name="Normal 2 36 4 5" xfId="25664"/>
    <cellStyle name="Normal 2 36 4 6" xfId="25665"/>
    <cellStyle name="Normal 2 36 5" xfId="25666"/>
    <cellStyle name="Normal 2 36 5 2" xfId="25667"/>
    <cellStyle name="Normal 2 36 5 3" xfId="25668"/>
    <cellStyle name="Normal 2 36 6" xfId="25669"/>
    <cellStyle name="Normal 2 36 6 2" xfId="25670"/>
    <cellStyle name="Normal 2 36 7" xfId="25671"/>
    <cellStyle name="Normal 2 36 8" xfId="25672"/>
    <cellStyle name="Normal 2 37" xfId="25673"/>
    <cellStyle name="Normal 2 37 2" xfId="25674"/>
    <cellStyle name="Normal 2 37 2 2" xfId="25675"/>
    <cellStyle name="Normal 2 37 2 2 2" xfId="25676"/>
    <cellStyle name="Normal 2 37 2 3" xfId="25677"/>
    <cellStyle name="Normal 2 37 3" xfId="25678"/>
    <cellStyle name="Normal 2 37 3 2" xfId="25679"/>
    <cellStyle name="Normal 2 37 3 2 2" xfId="25680"/>
    <cellStyle name="Normal 2 37 3 2 2 2" xfId="25681"/>
    <cellStyle name="Normal 2 37 3 2 2 3" xfId="25682"/>
    <cellStyle name="Normal 2 37 3 2 3" xfId="25683"/>
    <cellStyle name="Normal 2 37 3 2 4" xfId="25684"/>
    <cellStyle name="Normal 2 37 3 2 5" xfId="25685"/>
    <cellStyle name="Normal 2 37 3 2 6" xfId="25686"/>
    <cellStyle name="Normal 2 37 3 3" xfId="25687"/>
    <cellStyle name="Normal 2 37 3 3 2" xfId="25688"/>
    <cellStyle name="Normal 2 37 3 3 2 2" xfId="25689"/>
    <cellStyle name="Normal 2 37 3 3 3" xfId="25690"/>
    <cellStyle name="Normal 2 37 3 3 4" xfId="25691"/>
    <cellStyle name="Normal 2 37 3 3 5" xfId="25692"/>
    <cellStyle name="Normal 2 37 3 4" xfId="25693"/>
    <cellStyle name="Normal 2 37 3 4 2" xfId="25694"/>
    <cellStyle name="Normal 2 37 3 4 3" xfId="25695"/>
    <cellStyle name="Normal 2 37 3 4 4" xfId="25696"/>
    <cellStyle name="Normal 2 37 3 5" xfId="25697"/>
    <cellStyle name="Normal 2 37 3 5 2" xfId="25698"/>
    <cellStyle name="Normal 2 37 3 6" xfId="25699"/>
    <cellStyle name="Normal 2 37 3 7" xfId="25700"/>
    <cellStyle name="Normal 2 37 3 8" xfId="25701"/>
    <cellStyle name="Normal 2 37 3 9" xfId="25702"/>
    <cellStyle name="Normal 2 37 4" xfId="25703"/>
    <cellStyle name="Normal 2 37 4 2" xfId="25704"/>
    <cellStyle name="Normal 2 37 4 2 2" xfId="25705"/>
    <cellStyle name="Normal 2 37 4 3" xfId="25706"/>
    <cellStyle name="Normal 2 37 4 4" xfId="25707"/>
    <cellStyle name="Normal 2 37 4 5" xfId="25708"/>
    <cellStyle name="Normal 2 37 4 6" xfId="25709"/>
    <cellStyle name="Normal 2 37 5" xfId="25710"/>
    <cellStyle name="Normal 2 37 5 2" xfId="25711"/>
    <cellStyle name="Normal 2 37 5 3" xfId="25712"/>
    <cellStyle name="Normal 2 37 6" xfId="25713"/>
    <cellStyle name="Normal 2 37 6 2" xfId="25714"/>
    <cellStyle name="Normal 2 37 7" xfId="25715"/>
    <cellStyle name="Normal 2 37 8" xfId="25716"/>
    <cellStyle name="Normal 2 38" xfId="25717"/>
    <cellStyle name="Normal 2 38 10" xfId="25718"/>
    <cellStyle name="Normal 2 38 11" xfId="25719"/>
    <cellStyle name="Normal 2 38 2" xfId="25720"/>
    <cellStyle name="Normal 2 38 2 2" xfId="25721"/>
    <cellStyle name="Normal 2 38 2 2 2" xfId="25722"/>
    <cellStyle name="Normal 2 38 2 2 2 2" xfId="25723"/>
    <cellStyle name="Normal 2 38 2 2 2 3" xfId="25724"/>
    <cellStyle name="Normal 2 38 2 2 3" xfId="25725"/>
    <cellStyle name="Normal 2 38 2 2 4" xfId="25726"/>
    <cellStyle name="Normal 2 38 2 2 5" xfId="25727"/>
    <cellStyle name="Normal 2 38 2 2 6" xfId="25728"/>
    <cellStyle name="Normal 2 38 2 3" xfId="25729"/>
    <cellStyle name="Normal 2 38 2 3 2" xfId="25730"/>
    <cellStyle name="Normal 2 38 2 3 2 2" xfId="25731"/>
    <cellStyle name="Normal 2 38 2 3 3" xfId="25732"/>
    <cellStyle name="Normal 2 38 2 3 4" xfId="25733"/>
    <cellStyle name="Normal 2 38 2 3 5" xfId="25734"/>
    <cellStyle name="Normal 2 38 2 4" xfId="25735"/>
    <cellStyle name="Normal 2 38 2 4 2" xfId="25736"/>
    <cellStyle name="Normal 2 38 2 4 3" xfId="25737"/>
    <cellStyle name="Normal 2 38 2 4 4" xfId="25738"/>
    <cellStyle name="Normal 2 38 2 5" xfId="25739"/>
    <cellStyle name="Normal 2 38 2 5 2" xfId="25740"/>
    <cellStyle name="Normal 2 38 2 6" xfId="25741"/>
    <cellStyle name="Normal 2 38 2 7" xfId="25742"/>
    <cellStyle name="Normal 2 38 2 8" xfId="25743"/>
    <cellStyle name="Normal 2 38 2 9" xfId="25744"/>
    <cellStyle name="Normal 2 38 3" xfId="25745"/>
    <cellStyle name="Normal 2 38 3 2" xfId="25746"/>
    <cellStyle name="Normal 2 38 3 2 2" xfId="25747"/>
    <cellStyle name="Normal 2 38 3 2 2 2" xfId="25748"/>
    <cellStyle name="Normal 2 38 3 2 2 3" xfId="25749"/>
    <cellStyle name="Normal 2 38 3 2 3" xfId="25750"/>
    <cellStyle name="Normal 2 38 3 2 4" xfId="25751"/>
    <cellStyle name="Normal 2 38 3 2 5" xfId="25752"/>
    <cellStyle name="Normal 2 38 3 2 6" xfId="25753"/>
    <cellStyle name="Normal 2 38 3 3" xfId="25754"/>
    <cellStyle name="Normal 2 38 3 3 2" xfId="25755"/>
    <cellStyle name="Normal 2 38 3 3 2 2" xfId="25756"/>
    <cellStyle name="Normal 2 38 3 3 3" xfId="25757"/>
    <cellStyle name="Normal 2 38 3 3 4" xfId="25758"/>
    <cellStyle name="Normal 2 38 3 3 5" xfId="25759"/>
    <cellStyle name="Normal 2 38 3 4" xfId="25760"/>
    <cellStyle name="Normal 2 38 3 4 2" xfId="25761"/>
    <cellStyle name="Normal 2 38 3 4 3" xfId="25762"/>
    <cellStyle name="Normal 2 38 3 4 4" xfId="25763"/>
    <cellStyle name="Normal 2 38 3 5" xfId="25764"/>
    <cellStyle name="Normal 2 38 3 5 2" xfId="25765"/>
    <cellStyle name="Normal 2 38 3 6" xfId="25766"/>
    <cellStyle name="Normal 2 38 3 7" xfId="25767"/>
    <cellStyle name="Normal 2 38 3 8" xfId="25768"/>
    <cellStyle name="Normal 2 38 3 9" xfId="25769"/>
    <cellStyle name="Normal 2 38 4" xfId="25770"/>
    <cellStyle name="Normal 2 38 4 2" xfId="25771"/>
    <cellStyle name="Normal 2 38 4 2 2" xfId="25772"/>
    <cellStyle name="Normal 2 38 4 2 3" xfId="25773"/>
    <cellStyle name="Normal 2 38 4 3" xfId="25774"/>
    <cellStyle name="Normal 2 38 4 4" xfId="25775"/>
    <cellStyle name="Normal 2 38 4 5" xfId="25776"/>
    <cellStyle name="Normal 2 38 4 6" xfId="25777"/>
    <cellStyle name="Normal 2 38 5" xfId="25778"/>
    <cellStyle name="Normal 2 38 5 2" xfId="25779"/>
    <cellStyle name="Normal 2 38 5 2 2" xfId="25780"/>
    <cellStyle name="Normal 2 38 5 3" xfId="25781"/>
    <cellStyle name="Normal 2 38 5 4" xfId="25782"/>
    <cellStyle name="Normal 2 38 5 5" xfId="25783"/>
    <cellStyle name="Normal 2 38 5 6" xfId="25784"/>
    <cellStyle name="Normal 2 38 6" xfId="25785"/>
    <cellStyle name="Normal 2 38 6 2" xfId="25786"/>
    <cellStyle name="Normal 2 38 6 3" xfId="25787"/>
    <cellStyle name="Normal 2 38 6 4" xfId="25788"/>
    <cellStyle name="Normal 2 38 6 5" xfId="25789"/>
    <cellStyle name="Normal 2 38 7" xfId="25790"/>
    <cellStyle name="Normal 2 38 7 2" xfId="25791"/>
    <cellStyle name="Normal 2 38 7 3" xfId="25792"/>
    <cellStyle name="Normal 2 38 8" xfId="25793"/>
    <cellStyle name="Normal 2 38 9" xfId="25794"/>
    <cellStyle name="Normal 2 39" xfId="25795"/>
    <cellStyle name="Normal 2 39 10" xfId="25796"/>
    <cellStyle name="Normal 2 39 2" xfId="25797"/>
    <cellStyle name="Normal 2 39 2 2" xfId="25798"/>
    <cellStyle name="Normal 2 39 2 2 2" xfId="25799"/>
    <cellStyle name="Normal 2 39 2 2 3" xfId="25800"/>
    <cellStyle name="Normal 2 39 2 3" xfId="25801"/>
    <cellStyle name="Normal 2 39 2 4" xfId="25802"/>
    <cellStyle name="Normal 2 39 2 5" xfId="25803"/>
    <cellStyle name="Normal 2 39 2 6" xfId="25804"/>
    <cellStyle name="Normal 2 39 3" xfId="25805"/>
    <cellStyle name="Normal 2 39 3 2" xfId="25806"/>
    <cellStyle name="Normal 2 39 3 2 2" xfId="25807"/>
    <cellStyle name="Normal 2 39 3 2 3" xfId="25808"/>
    <cellStyle name="Normal 2 39 3 3" xfId="25809"/>
    <cellStyle name="Normal 2 39 3 4" xfId="25810"/>
    <cellStyle name="Normal 2 39 3 5" xfId="25811"/>
    <cellStyle name="Normal 2 39 3 6" xfId="25812"/>
    <cellStyle name="Normal 2 39 4" xfId="25813"/>
    <cellStyle name="Normal 2 39 4 2" xfId="25814"/>
    <cellStyle name="Normal 2 39 4 2 2" xfId="25815"/>
    <cellStyle name="Normal 2 39 4 3" xfId="25816"/>
    <cellStyle name="Normal 2 39 4 4" xfId="25817"/>
    <cellStyle name="Normal 2 39 4 5" xfId="25818"/>
    <cellStyle name="Normal 2 39 4 6" xfId="25819"/>
    <cellStyle name="Normal 2 39 5" xfId="25820"/>
    <cellStyle name="Normal 2 39 5 2" xfId="25821"/>
    <cellStyle name="Normal 2 39 5 3" xfId="25822"/>
    <cellStyle name="Normal 2 39 5 4" xfId="25823"/>
    <cellStyle name="Normal 2 39 5 5" xfId="25824"/>
    <cellStyle name="Normal 2 39 6" xfId="25825"/>
    <cellStyle name="Normal 2 39 6 2" xfId="25826"/>
    <cellStyle name="Normal 2 39 6 3" xfId="25827"/>
    <cellStyle name="Normal 2 39 7" xfId="25828"/>
    <cellStyle name="Normal 2 39 7 2" xfId="25829"/>
    <cellStyle name="Normal 2 39 8" xfId="25830"/>
    <cellStyle name="Normal 2 39 9" xfId="25831"/>
    <cellStyle name="Normal 2 4" xfId="25832"/>
    <cellStyle name="Normal 2 4 2" xfId="25833"/>
    <cellStyle name="Normal 2 4 2 10" xfId="25834"/>
    <cellStyle name="Normal 2 4 2 10 10" xfId="25835"/>
    <cellStyle name="Normal 2 4 2 10 2" xfId="25836"/>
    <cellStyle name="Normal 2 4 2 10 2 2" xfId="25837"/>
    <cellStyle name="Normal 2 4 2 10 2 2 2" xfId="25838"/>
    <cellStyle name="Normal 2 4 2 10 2 2 3" xfId="25839"/>
    <cellStyle name="Normal 2 4 2 10 2 3" xfId="25840"/>
    <cellStyle name="Normal 2 4 2 10 2 4" xfId="25841"/>
    <cellStyle name="Normal 2 4 2 10 2 5" xfId="25842"/>
    <cellStyle name="Normal 2 4 2 10 2 6" xfId="25843"/>
    <cellStyle name="Normal 2 4 2 10 3" xfId="25844"/>
    <cellStyle name="Normal 2 4 2 10 3 2" xfId="25845"/>
    <cellStyle name="Normal 2 4 2 10 3 2 2" xfId="25846"/>
    <cellStyle name="Normal 2 4 2 10 3 2 3" xfId="25847"/>
    <cellStyle name="Normal 2 4 2 10 3 3" xfId="25848"/>
    <cellStyle name="Normal 2 4 2 10 3 4" xfId="25849"/>
    <cellStyle name="Normal 2 4 2 10 3 5" xfId="25850"/>
    <cellStyle name="Normal 2 4 2 10 3 6" xfId="25851"/>
    <cellStyle name="Normal 2 4 2 10 4" xfId="25852"/>
    <cellStyle name="Normal 2 4 2 10 4 2" xfId="25853"/>
    <cellStyle name="Normal 2 4 2 10 4 2 2" xfId="25854"/>
    <cellStyle name="Normal 2 4 2 10 4 3" xfId="25855"/>
    <cellStyle name="Normal 2 4 2 10 4 4" xfId="25856"/>
    <cellStyle name="Normal 2 4 2 10 4 5" xfId="25857"/>
    <cellStyle name="Normal 2 4 2 10 5" xfId="25858"/>
    <cellStyle name="Normal 2 4 2 10 5 2" xfId="25859"/>
    <cellStyle name="Normal 2 4 2 10 5 3" xfId="25860"/>
    <cellStyle name="Normal 2 4 2 10 5 4" xfId="25861"/>
    <cellStyle name="Normal 2 4 2 10 6" xfId="25862"/>
    <cellStyle name="Normal 2 4 2 10 6 2" xfId="25863"/>
    <cellStyle name="Normal 2 4 2 10 7" xfId="25864"/>
    <cellStyle name="Normal 2 4 2 10 8" xfId="25865"/>
    <cellStyle name="Normal 2 4 2 10 9" xfId="25866"/>
    <cellStyle name="Normal 2 4 2 11" xfId="25867"/>
    <cellStyle name="Normal 2 4 2 11 10" xfId="25868"/>
    <cellStyle name="Normal 2 4 2 11 2" xfId="25869"/>
    <cellStyle name="Normal 2 4 2 11 2 2" xfId="25870"/>
    <cellStyle name="Normal 2 4 2 11 2 2 2" xfId="25871"/>
    <cellStyle name="Normal 2 4 2 11 2 2 3" xfId="25872"/>
    <cellStyle name="Normal 2 4 2 11 2 3" xfId="25873"/>
    <cellStyle name="Normal 2 4 2 11 2 4" xfId="25874"/>
    <cellStyle name="Normal 2 4 2 11 2 5" xfId="25875"/>
    <cellStyle name="Normal 2 4 2 11 2 6" xfId="25876"/>
    <cellStyle name="Normal 2 4 2 11 3" xfId="25877"/>
    <cellStyle name="Normal 2 4 2 11 3 2" xfId="25878"/>
    <cellStyle name="Normal 2 4 2 11 3 2 2" xfId="25879"/>
    <cellStyle name="Normal 2 4 2 11 3 2 3" xfId="25880"/>
    <cellStyle name="Normal 2 4 2 11 3 3" xfId="25881"/>
    <cellStyle name="Normal 2 4 2 11 3 4" xfId="25882"/>
    <cellStyle name="Normal 2 4 2 11 3 5" xfId="25883"/>
    <cellStyle name="Normal 2 4 2 11 3 6" xfId="25884"/>
    <cellStyle name="Normal 2 4 2 11 4" xfId="25885"/>
    <cellStyle name="Normal 2 4 2 11 4 2" xfId="25886"/>
    <cellStyle name="Normal 2 4 2 11 4 2 2" xfId="25887"/>
    <cellStyle name="Normal 2 4 2 11 4 3" xfId="25888"/>
    <cellStyle name="Normal 2 4 2 11 4 4" xfId="25889"/>
    <cellStyle name="Normal 2 4 2 11 4 5" xfId="25890"/>
    <cellStyle name="Normal 2 4 2 11 5" xfId="25891"/>
    <cellStyle name="Normal 2 4 2 11 5 2" xfId="25892"/>
    <cellStyle name="Normal 2 4 2 11 5 3" xfId="25893"/>
    <cellStyle name="Normal 2 4 2 11 5 4" xfId="25894"/>
    <cellStyle name="Normal 2 4 2 11 6" xfId="25895"/>
    <cellStyle name="Normal 2 4 2 11 6 2" xfId="25896"/>
    <cellStyle name="Normal 2 4 2 11 7" xfId="25897"/>
    <cellStyle name="Normal 2 4 2 11 8" xfId="25898"/>
    <cellStyle name="Normal 2 4 2 11 9" xfId="25899"/>
    <cellStyle name="Normal 2 4 2 12" xfId="25900"/>
    <cellStyle name="Normal 2 4 2 12 10" xfId="25901"/>
    <cellStyle name="Normal 2 4 2 12 2" xfId="25902"/>
    <cellStyle name="Normal 2 4 2 12 2 2" xfId="25903"/>
    <cellStyle name="Normal 2 4 2 12 2 2 2" xfId="25904"/>
    <cellStyle name="Normal 2 4 2 12 2 2 3" xfId="25905"/>
    <cellStyle name="Normal 2 4 2 12 2 3" xfId="25906"/>
    <cellStyle name="Normal 2 4 2 12 2 4" xfId="25907"/>
    <cellStyle name="Normal 2 4 2 12 2 5" xfId="25908"/>
    <cellStyle name="Normal 2 4 2 12 2 6" xfId="25909"/>
    <cellStyle name="Normal 2 4 2 12 3" xfId="25910"/>
    <cellStyle name="Normal 2 4 2 12 3 2" xfId="25911"/>
    <cellStyle name="Normal 2 4 2 12 3 2 2" xfId="25912"/>
    <cellStyle name="Normal 2 4 2 12 3 2 3" xfId="25913"/>
    <cellStyle name="Normal 2 4 2 12 3 3" xfId="25914"/>
    <cellStyle name="Normal 2 4 2 12 3 4" xfId="25915"/>
    <cellStyle name="Normal 2 4 2 12 3 5" xfId="25916"/>
    <cellStyle name="Normal 2 4 2 12 3 6" xfId="25917"/>
    <cellStyle name="Normal 2 4 2 12 4" xfId="25918"/>
    <cellStyle name="Normal 2 4 2 12 4 2" xfId="25919"/>
    <cellStyle name="Normal 2 4 2 12 4 2 2" xfId="25920"/>
    <cellStyle name="Normal 2 4 2 12 4 3" xfId="25921"/>
    <cellStyle name="Normal 2 4 2 12 4 4" xfId="25922"/>
    <cellStyle name="Normal 2 4 2 12 4 5" xfId="25923"/>
    <cellStyle name="Normal 2 4 2 12 5" xfId="25924"/>
    <cellStyle name="Normal 2 4 2 12 5 2" xfId="25925"/>
    <cellStyle name="Normal 2 4 2 12 5 3" xfId="25926"/>
    <cellStyle name="Normal 2 4 2 12 5 4" xfId="25927"/>
    <cellStyle name="Normal 2 4 2 12 6" xfId="25928"/>
    <cellStyle name="Normal 2 4 2 12 6 2" xfId="25929"/>
    <cellStyle name="Normal 2 4 2 12 7" xfId="25930"/>
    <cellStyle name="Normal 2 4 2 12 8" xfId="25931"/>
    <cellStyle name="Normal 2 4 2 12 9" xfId="25932"/>
    <cellStyle name="Normal 2 4 2 13" xfId="25933"/>
    <cellStyle name="Normal 2 4 2 13 2" xfId="25934"/>
    <cellStyle name="Normal 2 4 2 13 2 2" xfId="25935"/>
    <cellStyle name="Normal 2 4 2 13 2 2 2" xfId="25936"/>
    <cellStyle name="Normal 2 4 2 13 2 2 3" xfId="25937"/>
    <cellStyle name="Normal 2 4 2 13 2 3" xfId="25938"/>
    <cellStyle name="Normal 2 4 2 13 2 4" xfId="25939"/>
    <cellStyle name="Normal 2 4 2 13 2 5" xfId="25940"/>
    <cellStyle name="Normal 2 4 2 13 2 6" xfId="25941"/>
    <cellStyle name="Normal 2 4 2 13 3" xfId="25942"/>
    <cellStyle name="Normal 2 4 2 13 3 2" xfId="25943"/>
    <cellStyle name="Normal 2 4 2 13 3 2 2" xfId="25944"/>
    <cellStyle name="Normal 2 4 2 13 3 3" xfId="25945"/>
    <cellStyle name="Normal 2 4 2 13 3 4" xfId="25946"/>
    <cellStyle name="Normal 2 4 2 13 3 5" xfId="25947"/>
    <cellStyle name="Normal 2 4 2 13 4" xfId="25948"/>
    <cellStyle name="Normal 2 4 2 13 4 2" xfId="25949"/>
    <cellStyle name="Normal 2 4 2 13 4 3" xfId="25950"/>
    <cellStyle name="Normal 2 4 2 13 4 4" xfId="25951"/>
    <cellStyle name="Normal 2 4 2 13 5" xfId="25952"/>
    <cellStyle name="Normal 2 4 2 13 5 2" xfId="25953"/>
    <cellStyle name="Normal 2 4 2 13 6" xfId="25954"/>
    <cellStyle name="Normal 2 4 2 13 7" xfId="25955"/>
    <cellStyle name="Normal 2 4 2 13 8" xfId="25956"/>
    <cellStyle name="Normal 2 4 2 13 9" xfId="25957"/>
    <cellStyle name="Normal 2 4 2 14" xfId="25958"/>
    <cellStyle name="Normal 2 4 2 14 2" xfId="25959"/>
    <cellStyle name="Normal 2 4 2 14 2 2" xfId="25960"/>
    <cellStyle name="Normal 2 4 2 14 2 2 2" xfId="25961"/>
    <cellStyle name="Normal 2 4 2 14 2 2 3" xfId="25962"/>
    <cellStyle name="Normal 2 4 2 14 2 3" xfId="25963"/>
    <cellStyle name="Normal 2 4 2 14 2 4" xfId="25964"/>
    <cellStyle name="Normal 2 4 2 14 2 5" xfId="25965"/>
    <cellStyle name="Normal 2 4 2 14 2 6" xfId="25966"/>
    <cellStyle name="Normal 2 4 2 14 3" xfId="25967"/>
    <cellStyle name="Normal 2 4 2 14 3 2" xfId="25968"/>
    <cellStyle name="Normal 2 4 2 14 3 2 2" xfId="25969"/>
    <cellStyle name="Normal 2 4 2 14 3 3" xfId="25970"/>
    <cellStyle name="Normal 2 4 2 14 3 4" xfId="25971"/>
    <cellStyle name="Normal 2 4 2 14 3 5" xfId="25972"/>
    <cellStyle name="Normal 2 4 2 14 4" xfId="25973"/>
    <cellStyle name="Normal 2 4 2 14 4 2" xfId="25974"/>
    <cellStyle name="Normal 2 4 2 14 4 3" xfId="25975"/>
    <cellStyle name="Normal 2 4 2 14 4 4" xfId="25976"/>
    <cellStyle name="Normal 2 4 2 14 5" xfId="25977"/>
    <cellStyle name="Normal 2 4 2 14 5 2" xfId="25978"/>
    <cellStyle name="Normal 2 4 2 14 6" xfId="25979"/>
    <cellStyle name="Normal 2 4 2 14 7" xfId="25980"/>
    <cellStyle name="Normal 2 4 2 14 8" xfId="25981"/>
    <cellStyle name="Normal 2 4 2 14 9" xfId="25982"/>
    <cellStyle name="Normal 2 4 2 15" xfId="25983"/>
    <cellStyle name="Normal 2 4 2 15 2" xfId="25984"/>
    <cellStyle name="Normal 2 4 2 15 2 2" xfId="25985"/>
    <cellStyle name="Normal 2 4 2 15 2 3" xfId="25986"/>
    <cellStyle name="Normal 2 4 2 15 3" xfId="25987"/>
    <cellStyle name="Normal 2 4 2 15 4" xfId="25988"/>
    <cellStyle name="Normal 2 4 2 15 5" xfId="25989"/>
    <cellStyle name="Normal 2 4 2 15 6" xfId="25990"/>
    <cellStyle name="Normal 2 4 2 16" xfId="25991"/>
    <cellStyle name="Normal 2 4 2 16 2" xfId="25992"/>
    <cellStyle name="Normal 2 4 2 16 2 2" xfId="25993"/>
    <cellStyle name="Normal 2 4 2 16 3" xfId="25994"/>
    <cellStyle name="Normal 2 4 2 16 4" xfId="25995"/>
    <cellStyle name="Normal 2 4 2 16 5" xfId="25996"/>
    <cellStyle name="Normal 2 4 2 17" xfId="25997"/>
    <cellStyle name="Normal 2 4 2 17 2" xfId="25998"/>
    <cellStyle name="Normal 2 4 2 17 2 2" xfId="25999"/>
    <cellStyle name="Normal 2 4 2 17 3" xfId="26000"/>
    <cellStyle name="Normal 2 4 2 17 4" xfId="26001"/>
    <cellStyle name="Normal 2 4 2 17 5" xfId="26002"/>
    <cellStyle name="Normal 2 4 2 18" xfId="26003"/>
    <cellStyle name="Normal 2 4 2 18 2" xfId="26004"/>
    <cellStyle name="Normal 2 4 2 19" xfId="26005"/>
    <cellStyle name="Normal 2 4 2 2" xfId="26006"/>
    <cellStyle name="Normal 2 4 2 2 10" xfId="26007"/>
    <cellStyle name="Normal 2 4 2 2 11" xfId="26008"/>
    <cellStyle name="Normal 2 4 2 2 2" xfId="26009"/>
    <cellStyle name="Normal 2 4 2 2 2 2" xfId="26010"/>
    <cellStyle name="Normal 2 4 2 2 2 2 2" xfId="26011"/>
    <cellStyle name="Normal 2 4 2 2 2 2 2 2" xfId="26012"/>
    <cellStyle name="Normal 2 4 2 2 2 2 2 3" xfId="26013"/>
    <cellStyle name="Normal 2 4 2 2 2 2 3" xfId="26014"/>
    <cellStyle name="Normal 2 4 2 2 2 2 4" xfId="26015"/>
    <cellStyle name="Normal 2 4 2 2 2 2 5" xfId="26016"/>
    <cellStyle name="Normal 2 4 2 2 2 2 6" xfId="26017"/>
    <cellStyle name="Normal 2 4 2 2 2 3" xfId="26018"/>
    <cellStyle name="Normal 2 4 2 2 2 3 2" xfId="26019"/>
    <cellStyle name="Normal 2 4 2 2 2 3 2 2" xfId="26020"/>
    <cellStyle name="Normal 2 4 2 2 2 3 3" xfId="26021"/>
    <cellStyle name="Normal 2 4 2 2 2 3 4" xfId="26022"/>
    <cellStyle name="Normal 2 4 2 2 2 3 5" xfId="26023"/>
    <cellStyle name="Normal 2 4 2 2 2 4" xfId="26024"/>
    <cellStyle name="Normal 2 4 2 2 2 4 2" xfId="26025"/>
    <cellStyle name="Normal 2 4 2 2 2 4 3" xfId="26026"/>
    <cellStyle name="Normal 2 4 2 2 2 4 4" xfId="26027"/>
    <cellStyle name="Normal 2 4 2 2 2 5" xfId="26028"/>
    <cellStyle name="Normal 2 4 2 2 2 5 2" xfId="26029"/>
    <cellStyle name="Normal 2 4 2 2 2 6" xfId="26030"/>
    <cellStyle name="Normal 2 4 2 2 2 7" xfId="26031"/>
    <cellStyle name="Normal 2 4 2 2 2 8" xfId="26032"/>
    <cellStyle name="Normal 2 4 2 2 2 9" xfId="26033"/>
    <cellStyle name="Normal 2 4 2 2 3" xfId="26034"/>
    <cellStyle name="Normal 2 4 2 2 3 2" xfId="26035"/>
    <cellStyle name="Normal 2 4 2 2 3 2 2" xfId="26036"/>
    <cellStyle name="Normal 2 4 2 2 3 2 2 2" xfId="26037"/>
    <cellStyle name="Normal 2 4 2 2 3 2 2 3" xfId="26038"/>
    <cellStyle name="Normal 2 4 2 2 3 2 3" xfId="26039"/>
    <cellStyle name="Normal 2 4 2 2 3 2 4" xfId="26040"/>
    <cellStyle name="Normal 2 4 2 2 3 2 5" xfId="26041"/>
    <cellStyle name="Normal 2 4 2 2 3 2 6" xfId="26042"/>
    <cellStyle name="Normal 2 4 2 2 3 3" xfId="26043"/>
    <cellStyle name="Normal 2 4 2 2 3 3 2" xfId="26044"/>
    <cellStyle name="Normal 2 4 2 2 3 3 2 2" xfId="26045"/>
    <cellStyle name="Normal 2 4 2 2 3 3 3" xfId="26046"/>
    <cellStyle name="Normal 2 4 2 2 3 3 4" xfId="26047"/>
    <cellStyle name="Normal 2 4 2 2 3 3 5" xfId="26048"/>
    <cellStyle name="Normal 2 4 2 2 3 4" xfId="26049"/>
    <cellStyle name="Normal 2 4 2 2 3 4 2" xfId="26050"/>
    <cellStyle name="Normal 2 4 2 2 3 4 3" xfId="26051"/>
    <cellStyle name="Normal 2 4 2 2 3 4 4" xfId="26052"/>
    <cellStyle name="Normal 2 4 2 2 3 5" xfId="26053"/>
    <cellStyle name="Normal 2 4 2 2 3 5 2" xfId="26054"/>
    <cellStyle name="Normal 2 4 2 2 3 6" xfId="26055"/>
    <cellStyle name="Normal 2 4 2 2 3 7" xfId="26056"/>
    <cellStyle name="Normal 2 4 2 2 3 8" xfId="26057"/>
    <cellStyle name="Normal 2 4 2 2 3 9" xfId="26058"/>
    <cellStyle name="Normal 2 4 2 2 4" xfId="26059"/>
    <cellStyle name="Normal 2 4 2 2 4 2" xfId="26060"/>
    <cellStyle name="Normal 2 4 2 2 4 2 2" xfId="26061"/>
    <cellStyle name="Normal 2 4 2 2 4 2 3" xfId="26062"/>
    <cellStyle name="Normal 2 4 2 2 4 3" xfId="26063"/>
    <cellStyle name="Normal 2 4 2 2 4 4" xfId="26064"/>
    <cellStyle name="Normal 2 4 2 2 4 5" xfId="26065"/>
    <cellStyle name="Normal 2 4 2 2 4 6" xfId="26066"/>
    <cellStyle name="Normal 2 4 2 2 5" xfId="26067"/>
    <cellStyle name="Normal 2 4 2 2 5 2" xfId="26068"/>
    <cellStyle name="Normal 2 4 2 2 5 2 2" xfId="26069"/>
    <cellStyle name="Normal 2 4 2 2 5 3" xfId="26070"/>
    <cellStyle name="Normal 2 4 2 2 5 4" xfId="26071"/>
    <cellStyle name="Normal 2 4 2 2 5 5" xfId="26072"/>
    <cellStyle name="Normal 2 4 2 2 6" xfId="26073"/>
    <cellStyle name="Normal 2 4 2 2 6 2" xfId="26074"/>
    <cellStyle name="Normal 2 4 2 2 6 3" xfId="26075"/>
    <cellStyle name="Normal 2 4 2 2 6 4" xfId="26076"/>
    <cellStyle name="Normal 2 4 2 2 7" xfId="26077"/>
    <cellStyle name="Normal 2 4 2 2 7 2" xfId="26078"/>
    <cellStyle name="Normal 2 4 2 2 8" xfId="26079"/>
    <cellStyle name="Normal 2 4 2 2 9" xfId="26080"/>
    <cellStyle name="Normal 2 4 2 20" xfId="26081"/>
    <cellStyle name="Normal 2 4 2 21" xfId="26082"/>
    <cellStyle name="Normal 2 4 2 22" xfId="26083"/>
    <cellStyle name="Normal 2 4 2 3" xfId="26084"/>
    <cellStyle name="Normal 2 4 2 3 10" xfId="26085"/>
    <cellStyle name="Normal 2 4 2 3 11" xfId="26086"/>
    <cellStyle name="Normal 2 4 2 3 2" xfId="26087"/>
    <cellStyle name="Normal 2 4 2 3 2 2" xfId="26088"/>
    <cellStyle name="Normal 2 4 2 3 2 2 2" xfId="26089"/>
    <cellStyle name="Normal 2 4 2 3 2 2 2 2" xfId="26090"/>
    <cellStyle name="Normal 2 4 2 3 2 2 2 3" xfId="26091"/>
    <cellStyle name="Normal 2 4 2 3 2 2 3" xfId="26092"/>
    <cellStyle name="Normal 2 4 2 3 2 2 4" xfId="26093"/>
    <cellStyle name="Normal 2 4 2 3 2 2 5" xfId="26094"/>
    <cellStyle name="Normal 2 4 2 3 2 2 6" xfId="26095"/>
    <cellStyle name="Normal 2 4 2 3 2 3" xfId="26096"/>
    <cellStyle name="Normal 2 4 2 3 2 3 2" xfId="26097"/>
    <cellStyle name="Normal 2 4 2 3 2 3 2 2" xfId="26098"/>
    <cellStyle name="Normal 2 4 2 3 2 3 3" xfId="26099"/>
    <cellStyle name="Normal 2 4 2 3 2 3 4" xfId="26100"/>
    <cellStyle name="Normal 2 4 2 3 2 3 5" xfId="26101"/>
    <cellStyle name="Normal 2 4 2 3 2 4" xfId="26102"/>
    <cellStyle name="Normal 2 4 2 3 2 4 2" xfId="26103"/>
    <cellStyle name="Normal 2 4 2 3 2 4 3" xfId="26104"/>
    <cellStyle name="Normal 2 4 2 3 2 4 4" xfId="26105"/>
    <cellStyle name="Normal 2 4 2 3 2 5" xfId="26106"/>
    <cellStyle name="Normal 2 4 2 3 2 5 2" xfId="26107"/>
    <cellStyle name="Normal 2 4 2 3 2 6" xfId="26108"/>
    <cellStyle name="Normal 2 4 2 3 2 7" xfId="26109"/>
    <cellStyle name="Normal 2 4 2 3 2 8" xfId="26110"/>
    <cellStyle name="Normal 2 4 2 3 2 9" xfId="26111"/>
    <cellStyle name="Normal 2 4 2 3 3" xfId="26112"/>
    <cellStyle name="Normal 2 4 2 3 3 2" xfId="26113"/>
    <cellStyle name="Normal 2 4 2 3 3 2 2" xfId="26114"/>
    <cellStyle name="Normal 2 4 2 3 3 2 2 2" xfId="26115"/>
    <cellStyle name="Normal 2 4 2 3 3 2 2 3" xfId="26116"/>
    <cellStyle name="Normal 2 4 2 3 3 2 3" xfId="26117"/>
    <cellStyle name="Normal 2 4 2 3 3 2 4" xfId="26118"/>
    <cellStyle name="Normal 2 4 2 3 3 2 5" xfId="26119"/>
    <cellStyle name="Normal 2 4 2 3 3 2 6" xfId="26120"/>
    <cellStyle name="Normal 2 4 2 3 3 3" xfId="26121"/>
    <cellStyle name="Normal 2 4 2 3 3 3 2" xfId="26122"/>
    <cellStyle name="Normal 2 4 2 3 3 3 2 2" xfId="26123"/>
    <cellStyle name="Normal 2 4 2 3 3 3 3" xfId="26124"/>
    <cellStyle name="Normal 2 4 2 3 3 3 4" xfId="26125"/>
    <cellStyle name="Normal 2 4 2 3 3 3 5" xfId="26126"/>
    <cellStyle name="Normal 2 4 2 3 3 4" xfId="26127"/>
    <cellStyle name="Normal 2 4 2 3 3 4 2" xfId="26128"/>
    <cellStyle name="Normal 2 4 2 3 3 4 3" xfId="26129"/>
    <cellStyle name="Normal 2 4 2 3 3 4 4" xfId="26130"/>
    <cellStyle name="Normal 2 4 2 3 3 5" xfId="26131"/>
    <cellStyle name="Normal 2 4 2 3 3 5 2" xfId="26132"/>
    <cellStyle name="Normal 2 4 2 3 3 6" xfId="26133"/>
    <cellStyle name="Normal 2 4 2 3 3 7" xfId="26134"/>
    <cellStyle name="Normal 2 4 2 3 3 8" xfId="26135"/>
    <cellStyle name="Normal 2 4 2 3 3 9" xfId="26136"/>
    <cellStyle name="Normal 2 4 2 3 4" xfId="26137"/>
    <cellStyle name="Normal 2 4 2 3 4 2" xfId="26138"/>
    <cellStyle name="Normal 2 4 2 3 4 2 2" xfId="26139"/>
    <cellStyle name="Normal 2 4 2 3 4 2 3" xfId="26140"/>
    <cellStyle name="Normal 2 4 2 3 4 3" xfId="26141"/>
    <cellStyle name="Normal 2 4 2 3 4 4" xfId="26142"/>
    <cellStyle name="Normal 2 4 2 3 4 5" xfId="26143"/>
    <cellStyle name="Normal 2 4 2 3 4 6" xfId="26144"/>
    <cellStyle name="Normal 2 4 2 3 5" xfId="26145"/>
    <cellStyle name="Normal 2 4 2 3 5 2" xfId="26146"/>
    <cellStyle name="Normal 2 4 2 3 5 2 2" xfId="26147"/>
    <cellStyle name="Normal 2 4 2 3 5 3" xfId="26148"/>
    <cellStyle name="Normal 2 4 2 3 5 4" xfId="26149"/>
    <cellStyle name="Normal 2 4 2 3 5 5" xfId="26150"/>
    <cellStyle name="Normal 2 4 2 3 6" xfId="26151"/>
    <cellStyle name="Normal 2 4 2 3 6 2" xfId="26152"/>
    <cellStyle name="Normal 2 4 2 3 6 3" xfId="26153"/>
    <cellStyle name="Normal 2 4 2 3 6 4" xfId="26154"/>
    <cellStyle name="Normal 2 4 2 3 7" xfId="26155"/>
    <cellStyle name="Normal 2 4 2 3 7 2" xfId="26156"/>
    <cellStyle name="Normal 2 4 2 3 8" xfId="26157"/>
    <cellStyle name="Normal 2 4 2 3 9" xfId="26158"/>
    <cellStyle name="Normal 2 4 2 4" xfId="26159"/>
    <cellStyle name="Normal 2 4 2 4 10" xfId="26160"/>
    <cellStyle name="Normal 2 4 2 4 11" xfId="26161"/>
    <cellStyle name="Normal 2 4 2 4 2" xfId="26162"/>
    <cellStyle name="Normal 2 4 2 4 2 2" xfId="26163"/>
    <cellStyle name="Normal 2 4 2 4 2 2 2" xfId="26164"/>
    <cellStyle name="Normal 2 4 2 4 2 2 2 2" xfId="26165"/>
    <cellStyle name="Normal 2 4 2 4 2 2 2 3" xfId="26166"/>
    <cellStyle name="Normal 2 4 2 4 2 2 3" xfId="26167"/>
    <cellStyle name="Normal 2 4 2 4 2 2 4" xfId="26168"/>
    <cellStyle name="Normal 2 4 2 4 2 2 5" xfId="26169"/>
    <cellStyle name="Normal 2 4 2 4 2 2 6" xfId="26170"/>
    <cellStyle name="Normal 2 4 2 4 2 3" xfId="26171"/>
    <cellStyle name="Normal 2 4 2 4 2 3 2" xfId="26172"/>
    <cellStyle name="Normal 2 4 2 4 2 3 2 2" xfId="26173"/>
    <cellStyle name="Normal 2 4 2 4 2 3 3" xfId="26174"/>
    <cellStyle name="Normal 2 4 2 4 2 3 4" xfId="26175"/>
    <cellStyle name="Normal 2 4 2 4 2 3 5" xfId="26176"/>
    <cellStyle name="Normal 2 4 2 4 2 4" xfId="26177"/>
    <cellStyle name="Normal 2 4 2 4 2 4 2" xfId="26178"/>
    <cellStyle name="Normal 2 4 2 4 2 4 3" xfId="26179"/>
    <cellStyle name="Normal 2 4 2 4 2 4 4" xfId="26180"/>
    <cellStyle name="Normal 2 4 2 4 2 5" xfId="26181"/>
    <cellStyle name="Normal 2 4 2 4 2 5 2" xfId="26182"/>
    <cellStyle name="Normal 2 4 2 4 2 6" xfId="26183"/>
    <cellStyle name="Normal 2 4 2 4 2 7" xfId="26184"/>
    <cellStyle name="Normal 2 4 2 4 2 8" xfId="26185"/>
    <cellStyle name="Normal 2 4 2 4 2 9" xfId="26186"/>
    <cellStyle name="Normal 2 4 2 4 3" xfId="26187"/>
    <cellStyle name="Normal 2 4 2 4 3 2" xfId="26188"/>
    <cellStyle name="Normal 2 4 2 4 3 2 2" xfId="26189"/>
    <cellStyle name="Normal 2 4 2 4 3 2 2 2" xfId="26190"/>
    <cellStyle name="Normal 2 4 2 4 3 2 2 3" xfId="26191"/>
    <cellStyle name="Normal 2 4 2 4 3 2 3" xfId="26192"/>
    <cellStyle name="Normal 2 4 2 4 3 2 4" xfId="26193"/>
    <cellStyle name="Normal 2 4 2 4 3 2 5" xfId="26194"/>
    <cellStyle name="Normal 2 4 2 4 3 2 6" xfId="26195"/>
    <cellStyle name="Normal 2 4 2 4 3 3" xfId="26196"/>
    <cellStyle name="Normal 2 4 2 4 3 3 2" xfId="26197"/>
    <cellStyle name="Normal 2 4 2 4 3 3 2 2" xfId="26198"/>
    <cellStyle name="Normal 2 4 2 4 3 3 3" xfId="26199"/>
    <cellStyle name="Normal 2 4 2 4 3 3 4" xfId="26200"/>
    <cellStyle name="Normal 2 4 2 4 3 3 5" xfId="26201"/>
    <cellStyle name="Normal 2 4 2 4 3 4" xfId="26202"/>
    <cellStyle name="Normal 2 4 2 4 3 4 2" xfId="26203"/>
    <cellStyle name="Normal 2 4 2 4 3 4 3" xfId="26204"/>
    <cellStyle name="Normal 2 4 2 4 3 4 4" xfId="26205"/>
    <cellStyle name="Normal 2 4 2 4 3 5" xfId="26206"/>
    <cellStyle name="Normal 2 4 2 4 3 5 2" xfId="26207"/>
    <cellStyle name="Normal 2 4 2 4 3 6" xfId="26208"/>
    <cellStyle name="Normal 2 4 2 4 3 7" xfId="26209"/>
    <cellStyle name="Normal 2 4 2 4 3 8" xfId="26210"/>
    <cellStyle name="Normal 2 4 2 4 3 9" xfId="26211"/>
    <cellStyle name="Normal 2 4 2 4 4" xfId="26212"/>
    <cellStyle name="Normal 2 4 2 4 4 2" xfId="26213"/>
    <cellStyle name="Normal 2 4 2 4 4 2 2" xfId="26214"/>
    <cellStyle name="Normal 2 4 2 4 4 2 3" xfId="26215"/>
    <cellStyle name="Normal 2 4 2 4 4 3" xfId="26216"/>
    <cellStyle name="Normal 2 4 2 4 4 4" xfId="26217"/>
    <cellStyle name="Normal 2 4 2 4 4 5" xfId="26218"/>
    <cellStyle name="Normal 2 4 2 4 4 6" xfId="26219"/>
    <cellStyle name="Normal 2 4 2 4 5" xfId="26220"/>
    <cellStyle name="Normal 2 4 2 4 5 2" xfId="26221"/>
    <cellStyle name="Normal 2 4 2 4 5 2 2" xfId="26222"/>
    <cellStyle name="Normal 2 4 2 4 5 3" xfId="26223"/>
    <cellStyle name="Normal 2 4 2 4 5 4" xfId="26224"/>
    <cellStyle name="Normal 2 4 2 4 5 5" xfId="26225"/>
    <cellStyle name="Normal 2 4 2 4 6" xfId="26226"/>
    <cellStyle name="Normal 2 4 2 4 6 2" xfId="26227"/>
    <cellStyle name="Normal 2 4 2 4 6 3" xfId="26228"/>
    <cellStyle name="Normal 2 4 2 4 6 4" xfId="26229"/>
    <cellStyle name="Normal 2 4 2 4 7" xfId="26230"/>
    <cellStyle name="Normal 2 4 2 4 7 2" xfId="26231"/>
    <cellStyle name="Normal 2 4 2 4 8" xfId="26232"/>
    <cellStyle name="Normal 2 4 2 4 9" xfId="26233"/>
    <cellStyle name="Normal 2 4 2 5" xfId="26234"/>
    <cellStyle name="Normal 2 4 2 5 10" xfId="26235"/>
    <cellStyle name="Normal 2 4 2 5 11" xfId="26236"/>
    <cellStyle name="Normal 2 4 2 5 2" xfId="26237"/>
    <cellStyle name="Normal 2 4 2 5 2 2" xfId="26238"/>
    <cellStyle name="Normal 2 4 2 5 2 2 2" xfId="26239"/>
    <cellStyle name="Normal 2 4 2 5 2 2 2 2" xfId="26240"/>
    <cellStyle name="Normal 2 4 2 5 2 2 2 3" xfId="26241"/>
    <cellStyle name="Normal 2 4 2 5 2 2 3" xfId="26242"/>
    <cellStyle name="Normal 2 4 2 5 2 2 4" xfId="26243"/>
    <cellStyle name="Normal 2 4 2 5 2 2 5" xfId="26244"/>
    <cellStyle name="Normal 2 4 2 5 2 2 6" xfId="26245"/>
    <cellStyle name="Normal 2 4 2 5 2 3" xfId="26246"/>
    <cellStyle name="Normal 2 4 2 5 2 3 2" xfId="26247"/>
    <cellStyle name="Normal 2 4 2 5 2 3 2 2" xfId="26248"/>
    <cellStyle name="Normal 2 4 2 5 2 3 3" xfId="26249"/>
    <cellStyle name="Normal 2 4 2 5 2 3 4" xfId="26250"/>
    <cellStyle name="Normal 2 4 2 5 2 3 5" xfId="26251"/>
    <cellStyle name="Normal 2 4 2 5 2 4" xfId="26252"/>
    <cellStyle name="Normal 2 4 2 5 2 4 2" xfId="26253"/>
    <cellStyle name="Normal 2 4 2 5 2 4 3" xfId="26254"/>
    <cellStyle name="Normal 2 4 2 5 2 4 4" xfId="26255"/>
    <cellStyle name="Normal 2 4 2 5 2 5" xfId="26256"/>
    <cellStyle name="Normal 2 4 2 5 2 5 2" xfId="26257"/>
    <cellStyle name="Normal 2 4 2 5 2 6" xfId="26258"/>
    <cellStyle name="Normal 2 4 2 5 2 7" xfId="26259"/>
    <cellStyle name="Normal 2 4 2 5 2 8" xfId="26260"/>
    <cellStyle name="Normal 2 4 2 5 2 9" xfId="26261"/>
    <cellStyle name="Normal 2 4 2 5 3" xfId="26262"/>
    <cellStyle name="Normal 2 4 2 5 3 2" xfId="26263"/>
    <cellStyle name="Normal 2 4 2 5 3 2 2" xfId="26264"/>
    <cellStyle name="Normal 2 4 2 5 3 2 2 2" xfId="26265"/>
    <cellStyle name="Normal 2 4 2 5 3 2 2 3" xfId="26266"/>
    <cellStyle name="Normal 2 4 2 5 3 2 3" xfId="26267"/>
    <cellStyle name="Normal 2 4 2 5 3 2 4" xfId="26268"/>
    <cellStyle name="Normal 2 4 2 5 3 2 5" xfId="26269"/>
    <cellStyle name="Normal 2 4 2 5 3 2 6" xfId="26270"/>
    <cellStyle name="Normal 2 4 2 5 3 3" xfId="26271"/>
    <cellStyle name="Normal 2 4 2 5 3 3 2" xfId="26272"/>
    <cellStyle name="Normal 2 4 2 5 3 3 2 2" xfId="26273"/>
    <cellStyle name="Normal 2 4 2 5 3 3 3" xfId="26274"/>
    <cellStyle name="Normal 2 4 2 5 3 3 4" xfId="26275"/>
    <cellStyle name="Normal 2 4 2 5 3 3 5" xfId="26276"/>
    <cellStyle name="Normal 2 4 2 5 3 4" xfId="26277"/>
    <cellStyle name="Normal 2 4 2 5 3 4 2" xfId="26278"/>
    <cellStyle name="Normal 2 4 2 5 3 4 3" xfId="26279"/>
    <cellStyle name="Normal 2 4 2 5 3 4 4" xfId="26280"/>
    <cellStyle name="Normal 2 4 2 5 3 5" xfId="26281"/>
    <cellStyle name="Normal 2 4 2 5 3 5 2" xfId="26282"/>
    <cellStyle name="Normal 2 4 2 5 3 6" xfId="26283"/>
    <cellStyle name="Normal 2 4 2 5 3 7" xfId="26284"/>
    <cellStyle name="Normal 2 4 2 5 3 8" xfId="26285"/>
    <cellStyle name="Normal 2 4 2 5 3 9" xfId="26286"/>
    <cellStyle name="Normal 2 4 2 5 4" xfId="26287"/>
    <cellStyle name="Normal 2 4 2 5 4 2" xfId="26288"/>
    <cellStyle name="Normal 2 4 2 5 4 2 2" xfId="26289"/>
    <cellStyle name="Normal 2 4 2 5 4 2 3" xfId="26290"/>
    <cellStyle name="Normal 2 4 2 5 4 3" xfId="26291"/>
    <cellStyle name="Normal 2 4 2 5 4 4" xfId="26292"/>
    <cellStyle name="Normal 2 4 2 5 4 5" xfId="26293"/>
    <cellStyle name="Normal 2 4 2 5 4 6" xfId="26294"/>
    <cellStyle name="Normal 2 4 2 5 5" xfId="26295"/>
    <cellStyle name="Normal 2 4 2 5 5 2" xfId="26296"/>
    <cellStyle name="Normal 2 4 2 5 5 2 2" xfId="26297"/>
    <cellStyle name="Normal 2 4 2 5 5 3" xfId="26298"/>
    <cellStyle name="Normal 2 4 2 5 5 4" xfId="26299"/>
    <cellStyle name="Normal 2 4 2 5 5 5" xfId="26300"/>
    <cellStyle name="Normal 2 4 2 5 6" xfId="26301"/>
    <cellStyle name="Normal 2 4 2 5 6 2" xfId="26302"/>
    <cellStyle name="Normal 2 4 2 5 6 3" xfId="26303"/>
    <cellStyle name="Normal 2 4 2 5 6 4" xfId="26304"/>
    <cellStyle name="Normal 2 4 2 5 7" xfId="26305"/>
    <cellStyle name="Normal 2 4 2 5 7 2" xfId="26306"/>
    <cellStyle name="Normal 2 4 2 5 8" xfId="26307"/>
    <cellStyle name="Normal 2 4 2 5 9" xfId="26308"/>
    <cellStyle name="Normal 2 4 2 6" xfId="26309"/>
    <cellStyle name="Normal 2 4 2 6 10" xfId="26310"/>
    <cellStyle name="Normal 2 4 2 6 11" xfId="26311"/>
    <cellStyle name="Normal 2 4 2 6 2" xfId="26312"/>
    <cellStyle name="Normal 2 4 2 6 2 2" xfId="26313"/>
    <cellStyle name="Normal 2 4 2 6 2 2 2" xfId="26314"/>
    <cellStyle name="Normal 2 4 2 6 2 2 2 2" xfId="26315"/>
    <cellStyle name="Normal 2 4 2 6 2 2 2 3" xfId="26316"/>
    <cellStyle name="Normal 2 4 2 6 2 2 3" xfId="26317"/>
    <cellStyle name="Normal 2 4 2 6 2 2 4" xfId="26318"/>
    <cellStyle name="Normal 2 4 2 6 2 2 5" xfId="26319"/>
    <cellStyle name="Normal 2 4 2 6 2 2 6" xfId="26320"/>
    <cellStyle name="Normal 2 4 2 6 2 3" xfId="26321"/>
    <cellStyle name="Normal 2 4 2 6 2 3 2" xfId="26322"/>
    <cellStyle name="Normal 2 4 2 6 2 3 2 2" xfId="26323"/>
    <cellStyle name="Normal 2 4 2 6 2 3 3" xfId="26324"/>
    <cellStyle name="Normal 2 4 2 6 2 3 4" xfId="26325"/>
    <cellStyle name="Normal 2 4 2 6 2 3 5" xfId="26326"/>
    <cellStyle name="Normal 2 4 2 6 2 4" xfId="26327"/>
    <cellStyle name="Normal 2 4 2 6 2 4 2" xfId="26328"/>
    <cellStyle name="Normal 2 4 2 6 2 4 3" xfId="26329"/>
    <cellStyle name="Normal 2 4 2 6 2 4 4" xfId="26330"/>
    <cellStyle name="Normal 2 4 2 6 2 5" xfId="26331"/>
    <cellStyle name="Normal 2 4 2 6 2 5 2" xfId="26332"/>
    <cellStyle name="Normal 2 4 2 6 2 6" xfId="26333"/>
    <cellStyle name="Normal 2 4 2 6 2 7" xfId="26334"/>
    <cellStyle name="Normal 2 4 2 6 2 8" xfId="26335"/>
    <cellStyle name="Normal 2 4 2 6 2 9" xfId="26336"/>
    <cellStyle name="Normal 2 4 2 6 3" xfId="26337"/>
    <cellStyle name="Normal 2 4 2 6 3 2" xfId="26338"/>
    <cellStyle name="Normal 2 4 2 6 3 2 2" xfId="26339"/>
    <cellStyle name="Normal 2 4 2 6 3 2 2 2" xfId="26340"/>
    <cellStyle name="Normal 2 4 2 6 3 2 2 3" xfId="26341"/>
    <cellStyle name="Normal 2 4 2 6 3 2 3" xfId="26342"/>
    <cellStyle name="Normal 2 4 2 6 3 2 4" xfId="26343"/>
    <cellStyle name="Normal 2 4 2 6 3 2 5" xfId="26344"/>
    <cellStyle name="Normal 2 4 2 6 3 2 6" xfId="26345"/>
    <cellStyle name="Normal 2 4 2 6 3 3" xfId="26346"/>
    <cellStyle name="Normal 2 4 2 6 3 3 2" xfId="26347"/>
    <cellStyle name="Normal 2 4 2 6 3 3 2 2" xfId="26348"/>
    <cellStyle name="Normal 2 4 2 6 3 3 3" xfId="26349"/>
    <cellStyle name="Normal 2 4 2 6 3 3 4" xfId="26350"/>
    <cellStyle name="Normal 2 4 2 6 3 3 5" xfId="26351"/>
    <cellStyle name="Normal 2 4 2 6 3 4" xfId="26352"/>
    <cellStyle name="Normal 2 4 2 6 3 4 2" xfId="26353"/>
    <cellStyle name="Normal 2 4 2 6 3 4 3" xfId="26354"/>
    <cellStyle name="Normal 2 4 2 6 3 4 4" xfId="26355"/>
    <cellStyle name="Normal 2 4 2 6 3 5" xfId="26356"/>
    <cellStyle name="Normal 2 4 2 6 3 5 2" xfId="26357"/>
    <cellStyle name="Normal 2 4 2 6 3 6" xfId="26358"/>
    <cellStyle name="Normal 2 4 2 6 3 7" xfId="26359"/>
    <cellStyle name="Normal 2 4 2 6 3 8" xfId="26360"/>
    <cellStyle name="Normal 2 4 2 6 3 9" xfId="26361"/>
    <cellStyle name="Normal 2 4 2 6 4" xfId="26362"/>
    <cellStyle name="Normal 2 4 2 6 4 2" xfId="26363"/>
    <cellStyle name="Normal 2 4 2 6 4 2 2" xfId="26364"/>
    <cellStyle name="Normal 2 4 2 6 4 2 3" xfId="26365"/>
    <cellStyle name="Normal 2 4 2 6 4 3" xfId="26366"/>
    <cellStyle name="Normal 2 4 2 6 4 4" xfId="26367"/>
    <cellStyle name="Normal 2 4 2 6 4 5" xfId="26368"/>
    <cellStyle name="Normal 2 4 2 6 4 6" xfId="26369"/>
    <cellStyle name="Normal 2 4 2 6 5" xfId="26370"/>
    <cellStyle name="Normal 2 4 2 6 5 2" xfId="26371"/>
    <cellStyle name="Normal 2 4 2 6 5 2 2" xfId="26372"/>
    <cellStyle name="Normal 2 4 2 6 5 3" xfId="26373"/>
    <cellStyle name="Normal 2 4 2 6 5 4" xfId="26374"/>
    <cellStyle name="Normal 2 4 2 6 5 5" xfId="26375"/>
    <cellStyle name="Normal 2 4 2 6 6" xfId="26376"/>
    <cellStyle name="Normal 2 4 2 6 6 2" xfId="26377"/>
    <cellStyle name="Normal 2 4 2 6 6 3" xfId="26378"/>
    <cellStyle name="Normal 2 4 2 6 6 4" xfId="26379"/>
    <cellStyle name="Normal 2 4 2 6 7" xfId="26380"/>
    <cellStyle name="Normal 2 4 2 6 7 2" xfId="26381"/>
    <cellStyle name="Normal 2 4 2 6 8" xfId="26382"/>
    <cellStyle name="Normal 2 4 2 6 9" xfId="26383"/>
    <cellStyle name="Normal 2 4 2 7" xfId="26384"/>
    <cellStyle name="Normal 2 4 2 7 10" xfId="26385"/>
    <cellStyle name="Normal 2 4 2 7 11" xfId="26386"/>
    <cellStyle name="Normal 2 4 2 7 2" xfId="26387"/>
    <cellStyle name="Normal 2 4 2 7 2 2" xfId="26388"/>
    <cellStyle name="Normal 2 4 2 7 2 2 2" xfId="26389"/>
    <cellStyle name="Normal 2 4 2 7 2 2 2 2" xfId="26390"/>
    <cellStyle name="Normal 2 4 2 7 2 2 2 3" xfId="26391"/>
    <cellStyle name="Normal 2 4 2 7 2 2 3" xfId="26392"/>
    <cellStyle name="Normal 2 4 2 7 2 2 4" xfId="26393"/>
    <cellStyle name="Normal 2 4 2 7 2 2 5" xfId="26394"/>
    <cellStyle name="Normal 2 4 2 7 2 2 6" xfId="26395"/>
    <cellStyle name="Normal 2 4 2 7 2 3" xfId="26396"/>
    <cellStyle name="Normal 2 4 2 7 2 3 2" xfId="26397"/>
    <cellStyle name="Normal 2 4 2 7 2 3 2 2" xfId="26398"/>
    <cellStyle name="Normal 2 4 2 7 2 3 3" xfId="26399"/>
    <cellStyle name="Normal 2 4 2 7 2 3 4" xfId="26400"/>
    <cellStyle name="Normal 2 4 2 7 2 3 5" xfId="26401"/>
    <cellStyle name="Normal 2 4 2 7 2 4" xfId="26402"/>
    <cellStyle name="Normal 2 4 2 7 2 4 2" xfId="26403"/>
    <cellStyle name="Normal 2 4 2 7 2 4 3" xfId="26404"/>
    <cellStyle name="Normal 2 4 2 7 2 4 4" xfId="26405"/>
    <cellStyle name="Normal 2 4 2 7 2 5" xfId="26406"/>
    <cellStyle name="Normal 2 4 2 7 2 5 2" xfId="26407"/>
    <cellStyle name="Normal 2 4 2 7 2 6" xfId="26408"/>
    <cellStyle name="Normal 2 4 2 7 2 7" xfId="26409"/>
    <cellStyle name="Normal 2 4 2 7 2 8" xfId="26410"/>
    <cellStyle name="Normal 2 4 2 7 2 9" xfId="26411"/>
    <cellStyle name="Normal 2 4 2 7 3" xfId="26412"/>
    <cellStyle name="Normal 2 4 2 7 3 2" xfId="26413"/>
    <cellStyle name="Normal 2 4 2 7 3 2 2" xfId="26414"/>
    <cellStyle name="Normal 2 4 2 7 3 2 2 2" xfId="26415"/>
    <cellStyle name="Normal 2 4 2 7 3 2 2 3" xfId="26416"/>
    <cellStyle name="Normal 2 4 2 7 3 2 3" xfId="26417"/>
    <cellStyle name="Normal 2 4 2 7 3 2 4" xfId="26418"/>
    <cellStyle name="Normal 2 4 2 7 3 2 5" xfId="26419"/>
    <cellStyle name="Normal 2 4 2 7 3 2 6" xfId="26420"/>
    <cellStyle name="Normal 2 4 2 7 3 3" xfId="26421"/>
    <cellStyle name="Normal 2 4 2 7 3 3 2" xfId="26422"/>
    <cellStyle name="Normal 2 4 2 7 3 3 2 2" xfId="26423"/>
    <cellStyle name="Normal 2 4 2 7 3 3 3" xfId="26424"/>
    <cellStyle name="Normal 2 4 2 7 3 3 4" xfId="26425"/>
    <cellStyle name="Normal 2 4 2 7 3 3 5" xfId="26426"/>
    <cellStyle name="Normal 2 4 2 7 3 4" xfId="26427"/>
    <cellStyle name="Normal 2 4 2 7 3 4 2" xfId="26428"/>
    <cellStyle name="Normal 2 4 2 7 3 4 3" xfId="26429"/>
    <cellStyle name="Normal 2 4 2 7 3 4 4" xfId="26430"/>
    <cellStyle name="Normal 2 4 2 7 3 5" xfId="26431"/>
    <cellStyle name="Normal 2 4 2 7 3 5 2" xfId="26432"/>
    <cellStyle name="Normal 2 4 2 7 3 6" xfId="26433"/>
    <cellStyle name="Normal 2 4 2 7 3 7" xfId="26434"/>
    <cellStyle name="Normal 2 4 2 7 3 8" xfId="26435"/>
    <cellStyle name="Normal 2 4 2 7 3 9" xfId="26436"/>
    <cellStyle name="Normal 2 4 2 7 4" xfId="26437"/>
    <cellStyle name="Normal 2 4 2 7 4 2" xfId="26438"/>
    <cellStyle name="Normal 2 4 2 7 4 2 2" xfId="26439"/>
    <cellStyle name="Normal 2 4 2 7 4 2 3" xfId="26440"/>
    <cellStyle name="Normal 2 4 2 7 4 3" xfId="26441"/>
    <cellStyle name="Normal 2 4 2 7 4 4" xfId="26442"/>
    <cellStyle name="Normal 2 4 2 7 4 5" xfId="26443"/>
    <cellStyle name="Normal 2 4 2 7 4 6" xfId="26444"/>
    <cellStyle name="Normal 2 4 2 7 5" xfId="26445"/>
    <cellStyle name="Normal 2 4 2 7 5 2" xfId="26446"/>
    <cellStyle name="Normal 2 4 2 7 5 2 2" xfId="26447"/>
    <cellStyle name="Normal 2 4 2 7 5 3" xfId="26448"/>
    <cellStyle name="Normal 2 4 2 7 5 4" xfId="26449"/>
    <cellStyle name="Normal 2 4 2 7 5 5" xfId="26450"/>
    <cellStyle name="Normal 2 4 2 7 6" xfId="26451"/>
    <cellStyle name="Normal 2 4 2 7 6 2" xfId="26452"/>
    <cellStyle name="Normal 2 4 2 7 6 3" xfId="26453"/>
    <cellStyle name="Normal 2 4 2 7 6 4" xfId="26454"/>
    <cellStyle name="Normal 2 4 2 7 7" xfId="26455"/>
    <cellStyle name="Normal 2 4 2 7 7 2" xfId="26456"/>
    <cellStyle name="Normal 2 4 2 7 8" xfId="26457"/>
    <cellStyle name="Normal 2 4 2 7 9" xfId="26458"/>
    <cellStyle name="Normal 2 4 2 8" xfId="26459"/>
    <cellStyle name="Normal 2 4 2 8 10" xfId="26460"/>
    <cellStyle name="Normal 2 4 2 8 2" xfId="26461"/>
    <cellStyle name="Normal 2 4 2 8 2 2" xfId="26462"/>
    <cellStyle name="Normal 2 4 2 8 2 2 2" xfId="26463"/>
    <cellStyle name="Normal 2 4 2 8 2 2 3" xfId="26464"/>
    <cellStyle name="Normal 2 4 2 8 2 3" xfId="26465"/>
    <cellStyle name="Normal 2 4 2 8 2 4" xfId="26466"/>
    <cellStyle name="Normal 2 4 2 8 2 5" xfId="26467"/>
    <cellStyle name="Normal 2 4 2 8 2 6" xfId="26468"/>
    <cellStyle name="Normal 2 4 2 8 3" xfId="26469"/>
    <cellStyle name="Normal 2 4 2 8 3 2" xfId="26470"/>
    <cellStyle name="Normal 2 4 2 8 3 2 2" xfId="26471"/>
    <cellStyle name="Normal 2 4 2 8 3 2 3" xfId="26472"/>
    <cellStyle name="Normal 2 4 2 8 3 3" xfId="26473"/>
    <cellStyle name="Normal 2 4 2 8 3 4" xfId="26474"/>
    <cellStyle name="Normal 2 4 2 8 3 5" xfId="26475"/>
    <cellStyle name="Normal 2 4 2 8 3 6" xfId="26476"/>
    <cellStyle name="Normal 2 4 2 8 4" xfId="26477"/>
    <cellStyle name="Normal 2 4 2 8 4 2" xfId="26478"/>
    <cellStyle name="Normal 2 4 2 8 4 2 2" xfId="26479"/>
    <cellStyle name="Normal 2 4 2 8 4 3" xfId="26480"/>
    <cellStyle name="Normal 2 4 2 8 4 4" xfId="26481"/>
    <cellStyle name="Normal 2 4 2 8 4 5" xfId="26482"/>
    <cellStyle name="Normal 2 4 2 8 5" xfId="26483"/>
    <cellStyle name="Normal 2 4 2 8 5 2" xfId="26484"/>
    <cellStyle name="Normal 2 4 2 8 5 3" xfId="26485"/>
    <cellStyle name="Normal 2 4 2 8 5 4" xfId="26486"/>
    <cellStyle name="Normal 2 4 2 8 6" xfId="26487"/>
    <cellStyle name="Normal 2 4 2 8 6 2" xfId="26488"/>
    <cellStyle name="Normal 2 4 2 8 7" xfId="26489"/>
    <cellStyle name="Normal 2 4 2 8 8" xfId="26490"/>
    <cellStyle name="Normal 2 4 2 8 9" xfId="26491"/>
    <cellStyle name="Normal 2 4 2 9" xfId="26492"/>
    <cellStyle name="Normal 2 4 2 9 10" xfId="26493"/>
    <cellStyle name="Normal 2 4 2 9 2" xfId="26494"/>
    <cellStyle name="Normal 2 4 2 9 2 2" xfId="26495"/>
    <cellStyle name="Normal 2 4 2 9 2 2 2" xfId="26496"/>
    <cellStyle name="Normal 2 4 2 9 2 2 3" xfId="26497"/>
    <cellStyle name="Normal 2 4 2 9 2 3" xfId="26498"/>
    <cellStyle name="Normal 2 4 2 9 2 4" xfId="26499"/>
    <cellStyle name="Normal 2 4 2 9 2 5" xfId="26500"/>
    <cellStyle name="Normal 2 4 2 9 2 6" xfId="26501"/>
    <cellStyle name="Normal 2 4 2 9 3" xfId="26502"/>
    <cellStyle name="Normal 2 4 2 9 3 2" xfId="26503"/>
    <cellStyle name="Normal 2 4 2 9 3 2 2" xfId="26504"/>
    <cellStyle name="Normal 2 4 2 9 3 2 3" xfId="26505"/>
    <cellStyle name="Normal 2 4 2 9 3 3" xfId="26506"/>
    <cellStyle name="Normal 2 4 2 9 3 4" xfId="26507"/>
    <cellStyle name="Normal 2 4 2 9 3 5" xfId="26508"/>
    <cellStyle name="Normal 2 4 2 9 3 6" xfId="26509"/>
    <cellStyle name="Normal 2 4 2 9 4" xfId="26510"/>
    <cellStyle name="Normal 2 4 2 9 4 2" xfId="26511"/>
    <cellStyle name="Normal 2 4 2 9 4 2 2" xfId="26512"/>
    <cellStyle name="Normal 2 4 2 9 4 3" xfId="26513"/>
    <cellStyle name="Normal 2 4 2 9 4 4" xfId="26514"/>
    <cellStyle name="Normal 2 4 2 9 4 5" xfId="26515"/>
    <cellStyle name="Normal 2 4 2 9 5" xfId="26516"/>
    <cellStyle name="Normal 2 4 2 9 5 2" xfId="26517"/>
    <cellStyle name="Normal 2 4 2 9 5 3" xfId="26518"/>
    <cellStyle name="Normal 2 4 2 9 5 4" xfId="26519"/>
    <cellStyle name="Normal 2 4 2 9 6" xfId="26520"/>
    <cellStyle name="Normal 2 4 2 9 6 2" xfId="26521"/>
    <cellStyle name="Normal 2 4 2 9 7" xfId="26522"/>
    <cellStyle name="Normal 2 4 2 9 8" xfId="26523"/>
    <cellStyle name="Normal 2 4 2 9 9" xfId="26524"/>
    <cellStyle name="Normal 2 4 3" xfId="26525"/>
    <cellStyle name="Normal 2 4 3 2" xfId="26526"/>
    <cellStyle name="Normal 2 4 4" xfId="26527"/>
    <cellStyle name="Normal 2 4 4 2" xfId="26528"/>
    <cellStyle name="Normal 2 4 5" xfId="26529"/>
    <cellStyle name="Normal 2 4 6" xfId="26530"/>
    <cellStyle name="Normal 2 4 7" xfId="26531"/>
    <cellStyle name="Normal 2 4 8" xfId="26532"/>
    <cellStyle name="Normal 2 4 9" xfId="26533"/>
    <cellStyle name="Normal 2 40" xfId="26534"/>
    <cellStyle name="Normal 2 40 10" xfId="26535"/>
    <cellStyle name="Normal 2 40 2" xfId="26536"/>
    <cellStyle name="Normal 2 40 2 2" xfId="26537"/>
    <cellStyle name="Normal 2 40 2 2 2" xfId="26538"/>
    <cellStyle name="Normal 2 40 2 2 3" xfId="26539"/>
    <cellStyle name="Normal 2 40 2 3" xfId="26540"/>
    <cellStyle name="Normal 2 40 2 4" xfId="26541"/>
    <cellStyle name="Normal 2 40 2 5" xfId="26542"/>
    <cellStyle name="Normal 2 40 2 6" xfId="26543"/>
    <cellStyle name="Normal 2 40 3" xfId="26544"/>
    <cellStyle name="Normal 2 40 3 2" xfId="26545"/>
    <cellStyle name="Normal 2 40 3 2 2" xfId="26546"/>
    <cellStyle name="Normal 2 40 3 2 3" xfId="26547"/>
    <cellStyle name="Normal 2 40 3 3" xfId="26548"/>
    <cellStyle name="Normal 2 40 3 4" xfId="26549"/>
    <cellStyle name="Normal 2 40 3 5" xfId="26550"/>
    <cellStyle name="Normal 2 40 3 6" xfId="26551"/>
    <cellStyle name="Normal 2 40 4" xfId="26552"/>
    <cellStyle name="Normal 2 40 4 2" xfId="26553"/>
    <cellStyle name="Normal 2 40 4 2 2" xfId="26554"/>
    <cellStyle name="Normal 2 40 4 3" xfId="26555"/>
    <cellStyle name="Normal 2 40 4 4" xfId="26556"/>
    <cellStyle name="Normal 2 40 4 5" xfId="26557"/>
    <cellStyle name="Normal 2 40 4 6" xfId="26558"/>
    <cellStyle name="Normal 2 40 5" xfId="26559"/>
    <cellStyle name="Normal 2 40 5 2" xfId="26560"/>
    <cellStyle name="Normal 2 40 5 3" xfId="26561"/>
    <cellStyle name="Normal 2 40 5 4" xfId="26562"/>
    <cellStyle name="Normal 2 40 5 5" xfId="26563"/>
    <cellStyle name="Normal 2 40 6" xfId="26564"/>
    <cellStyle name="Normal 2 40 6 2" xfId="26565"/>
    <cellStyle name="Normal 2 40 6 3" xfId="26566"/>
    <cellStyle name="Normal 2 40 7" xfId="26567"/>
    <cellStyle name="Normal 2 40 7 2" xfId="26568"/>
    <cellStyle name="Normal 2 40 8" xfId="26569"/>
    <cellStyle name="Normal 2 40 9" xfId="26570"/>
    <cellStyle name="Normal 2 41" xfId="26571"/>
    <cellStyle name="Normal 2 41 10" xfId="26572"/>
    <cellStyle name="Normal 2 41 2" xfId="26573"/>
    <cellStyle name="Normal 2 41 2 2" xfId="26574"/>
    <cellStyle name="Normal 2 41 2 2 2" xfId="26575"/>
    <cellStyle name="Normal 2 41 2 2 3" xfId="26576"/>
    <cellStyle name="Normal 2 41 2 3" xfId="26577"/>
    <cellStyle name="Normal 2 41 2 4" xfId="26578"/>
    <cellStyle name="Normal 2 41 2 5" xfId="26579"/>
    <cellStyle name="Normal 2 41 2 6" xfId="26580"/>
    <cellStyle name="Normal 2 41 3" xfId="26581"/>
    <cellStyle name="Normal 2 41 3 2" xfId="26582"/>
    <cellStyle name="Normal 2 41 3 2 2" xfId="26583"/>
    <cellStyle name="Normal 2 41 3 2 3" xfId="26584"/>
    <cellStyle name="Normal 2 41 3 3" xfId="26585"/>
    <cellStyle name="Normal 2 41 3 4" xfId="26586"/>
    <cellStyle name="Normal 2 41 3 5" xfId="26587"/>
    <cellStyle name="Normal 2 41 3 6" xfId="26588"/>
    <cellStyle name="Normal 2 41 4" xfId="26589"/>
    <cellStyle name="Normal 2 41 4 2" xfId="26590"/>
    <cellStyle name="Normal 2 41 4 2 2" xfId="26591"/>
    <cellStyle name="Normal 2 41 4 3" xfId="26592"/>
    <cellStyle name="Normal 2 41 4 4" xfId="26593"/>
    <cellStyle name="Normal 2 41 4 5" xfId="26594"/>
    <cellStyle name="Normal 2 41 4 6" xfId="26595"/>
    <cellStyle name="Normal 2 41 5" xfId="26596"/>
    <cellStyle name="Normal 2 41 5 2" xfId="26597"/>
    <cellStyle name="Normal 2 41 5 3" xfId="26598"/>
    <cellStyle name="Normal 2 41 5 4" xfId="26599"/>
    <cellStyle name="Normal 2 41 5 5" xfId="26600"/>
    <cellStyle name="Normal 2 41 6" xfId="26601"/>
    <cellStyle name="Normal 2 41 6 2" xfId="26602"/>
    <cellStyle name="Normal 2 41 6 3" xfId="26603"/>
    <cellStyle name="Normal 2 41 7" xfId="26604"/>
    <cellStyle name="Normal 2 41 7 2" xfId="26605"/>
    <cellStyle name="Normal 2 41 8" xfId="26606"/>
    <cellStyle name="Normal 2 41 9" xfId="26607"/>
    <cellStyle name="Normal 2 42" xfId="26608"/>
    <cellStyle name="Normal 2 42 10" xfId="26609"/>
    <cellStyle name="Normal 2 42 2" xfId="26610"/>
    <cellStyle name="Normal 2 42 2 2" xfId="26611"/>
    <cellStyle name="Normal 2 42 2 2 2" xfId="26612"/>
    <cellStyle name="Normal 2 42 2 2 3" xfId="26613"/>
    <cellStyle name="Normal 2 42 2 3" xfId="26614"/>
    <cellStyle name="Normal 2 42 2 4" xfId="26615"/>
    <cellStyle name="Normal 2 42 2 5" xfId="26616"/>
    <cellStyle name="Normal 2 42 2 6" xfId="26617"/>
    <cellStyle name="Normal 2 42 3" xfId="26618"/>
    <cellStyle name="Normal 2 42 3 2" xfId="26619"/>
    <cellStyle name="Normal 2 42 3 2 2" xfId="26620"/>
    <cellStyle name="Normal 2 42 3 2 3" xfId="26621"/>
    <cellStyle name="Normal 2 42 3 3" xfId="26622"/>
    <cellStyle name="Normal 2 42 3 4" xfId="26623"/>
    <cellStyle name="Normal 2 42 3 5" xfId="26624"/>
    <cellStyle name="Normal 2 42 3 6" xfId="26625"/>
    <cellStyle name="Normal 2 42 4" xfId="26626"/>
    <cellStyle name="Normal 2 42 4 2" xfId="26627"/>
    <cellStyle name="Normal 2 42 4 2 2" xfId="26628"/>
    <cellStyle name="Normal 2 42 4 3" xfId="26629"/>
    <cellStyle name="Normal 2 42 4 4" xfId="26630"/>
    <cellStyle name="Normal 2 42 4 5" xfId="26631"/>
    <cellStyle name="Normal 2 42 4 6" xfId="26632"/>
    <cellStyle name="Normal 2 42 5" xfId="26633"/>
    <cellStyle name="Normal 2 42 5 2" xfId="26634"/>
    <cellStyle name="Normal 2 42 5 3" xfId="26635"/>
    <cellStyle name="Normal 2 42 5 4" xfId="26636"/>
    <cellStyle name="Normal 2 42 5 5" xfId="26637"/>
    <cellStyle name="Normal 2 42 6" xfId="26638"/>
    <cellStyle name="Normal 2 42 6 2" xfId="26639"/>
    <cellStyle name="Normal 2 42 6 3" xfId="26640"/>
    <cellStyle name="Normal 2 42 7" xfId="26641"/>
    <cellStyle name="Normal 2 42 7 2" xfId="26642"/>
    <cellStyle name="Normal 2 42 8" xfId="26643"/>
    <cellStyle name="Normal 2 42 9" xfId="26644"/>
    <cellStyle name="Normal 2 43" xfId="26645"/>
    <cellStyle name="Normal 2 43 10" xfId="26646"/>
    <cellStyle name="Normal 2 43 2" xfId="26647"/>
    <cellStyle name="Normal 2 43 2 2" xfId="26648"/>
    <cellStyle name="Normal 2 43 2 2 2" xfId="26649"/>
    <cellStyle name="Normal 2 43 2 2 3" xfId="26650"/>
    <cellStyle name="Normal 2 43 2 3" xfId="26651"/>
    <cellStyle name="Normal 2 43 2 4" xfId="26652"/>
    <cellStyle name="Normal 2 43 2 5" xfId="26653"/>
    <cellStyle name="Normal 2 43 2 6" xfId="26654"/>
    <cellStyle name="Normal 2 43 3" xfId="26655"/>
    <cellStyle name="Normal 2 43 3 2" xfId="26656"/>
    <cellStyle name="Normal 2 43 3 2 2" xfId="26657"/>
    <cellStyle name="Normal 2 43 3 2 3" xfId="26658"/>
    <cellStyle name="Normal 2 43 3 3" xfId="26659"/>
    <cellStyle name="Normal 2 43 3 4" xfId="26660"/>
    <cellStyle name="Normal 2 43 3 5" xfId="26661"/>
    <cellStyle name="Normal 2 43 3 6" xfId="26662"/>
    <cellStyle name="Normal 2 43 4" xfId="26663"/>
    <cellStyle name="Normal 2 43 4 2" xfId="26664"/>
    <cellStyle name="Normal 2 43 4 2 2" xfId="26665"/>
    <cellStyle name="Normal 2 43 4 3" xfId="26666"/>
    <cellStyle name="Normal 2 43 4 4" xfId="26667"/>
    <cellStyle name="Normal 2 43 4 5" xfId="26668"/>
    <cellStyle name="Normal 2 43 4 6" xfId="26669"/>
    <cellStyle name="Normal 2 43 5" xfId="26670"/>
    <cellStyle name="Normal 2 43 5 2" xfId="26671"/>
    <cellStyle name="Normal 2 43 5 3" xfId="26672"/>
    <cellStyle name="Normal 2 43 5 4" xfId="26673"/>
    <cellStyle name="Normal 2 43 5 5" xfId="26674"/>
    <cellStyle name="Normal 2 43 6" xfId="26675"/>
    <cellStyle name="Normal 2 43 6 2" xfId="26676"/>
    <cellStyle name="Normal 2 43 6 3" xfId="26677"/>
    <cellStyle name="Normal 2 43 7" xfId="26678"/>
    <cellStyle name="Normal 2 43 7 2" xfId="26679"/>
    <cellStyle name="Normal 2 43 8" xfId="26680"/>
    <cellStyle name="Normal 2 43 9" xfId="26681"/>
    <cellStyle name="Normal 2 44" xfId="26682"/>
    <cellStyle name="Normal 2 44 10" xfId="26683"/>
    <cellStyle name="Normal 2 44 2" xfId="26684"/>
    <cellStyle name="Normal 2 44 2 2" xfId="26685"/>
    <cellStyle name="Normal 2 44 2 2 2" xfId="26686"/>
    <cellStyle name="Normal 2 44 2 2 3" xfId="26687"/>
    <cellStyle name="Normal 2 44 2 3" xfId="26688"/>
    <cellStyle name="Normal 2 44 2 4" xfId="26689"/>
    <cellStyle name="Normal 2 44 2 5" xfId="26690"/>
    <cellStyle name="Normal 2 44 2 6" xfId="26691"/>
    <cellStyle name="Normal 2 44 3" xfId="26692"/>
    <cellStyle name="Normal 2 44 3 2" xfId="26693"/>
    <cellStyle name="Normal 2 44 3 2 2" xfId="26694"/>
    <cellStyle name="Normal 2 44 3 2 3" xfId="26695"/>
    <cellStyle name="Normal 2 44 3 3" xfId="26696"/>
    <cellStyle name="Normal 2 44 3 4" xfId="26697"/>
    <cellStyle name="Normal 2 44 3 5" xfId="26698"/>
    <cellStyle name="Normal 2 44 3 6" xfId="26699"/>
    <cellStyle name="Normal 2 44 4" xfId="26700"/>
    <cellStyle name="Normal 2 44 4 2" xfId="26701"/>
    <cellStyle name="Normal 2 44 4 2 2" xfId="26702"/>
    <cellStyle name="Normal 2 44 4 3" xfId="26703"/>
    <cellStyle name="Normal 2 44 4 4" xfId="26704"/>
    <cellStyle name="Normal 2 44 4 5" xfId="26705"/>
    <cellStyle name="Normal 2 44 4 6" xfId="26706"/>
    <cellStyle name="Normal 2 44 5" xfId="26707"/>
    <cellStyle name="Normal 2 44 5 2" xfId="26708"/>
    <cellStyle name="Normal 2 44 5 3" xfId="26709"/>
    <cellStyle name="Normal 2 44 5 4" xfId="26710"/>
    <cellStyle name="Normal 2 44 5 5" xfId="26711"/>
    <cellStyle name="Normal 2 44 6" xfId="26712"/>
    <cellStyle name="Normal 2 44 6 2" xfId="26713"/>
    <cellStyle name="Normal 2 44 6 3" xfId="26714"/>
    <cellStyle name="Normal 2 44 7" xfId="26715"/>
    <cellStyle name="Normal 2 44 7 2" xfId="26716"/>
    <cellStyle name="Normal 2 44 8" xfId="26717"/>
    <cellStyle name="Normal 2 44 9" xfId="26718"/>
    <cellStyle name="Normal 2 45" xfId="26719"/>
    <cellStyle name="Normal 2 45 10" xfId="26720"/>
    <cellStyle name="Normal 2 45 2" xfId="26721"/>
    <cellStyle name="Normal 2 45 2 2" xfId="26722"/>
    <cellStyle name="Normal 2 45 2 2 2" xfId="26723"/>
    <cellStyle name="Normal 2 45 2 2 3" xfId="26724"/>
    <cellStyle name="Normal 2 45 2 3" xfId="26725"/>
    <cellStyle name="Normal 2 45 2 4" xfId="26726"/>
    <cellStyle name="Normal 2 45 2 5" xfId="26727"/>
    <cellStyle name="Normal 2 45 2 6" xfId="26728"/>
    <cellStyle name="Normal 2 45 3" xfId="26729"/>
    <cellStyle name="Normal 2 45 3 2" xfId="26730"/>
    <cellStyle name="Normal 2 45 3 2 2" xfId="26731"/>
    <cellStyle name="Normal 2 45 3 2 3" xfId="26732"/>
    <cellStyle name="Normal 2 45 3 3" xfId="26733"/>
    <cellStyle name="Normal 2 45 3 4" xfId="26734"/>
    <cellStyle name="Normal 2 45 3 5" xfId="26735"/>
    <cellStyle name="Normal 2 45 3 6" xfId="26736"/>
    <cellStyle name="Normal 2 45 4" xfId="26737"/>
    <cellStyle name="Normal 2 45 4 2" xfId="26738"/>
    <cellStyle name="Normal 2 45 4 2 2" xfId="26739"/>
    <cellStyle name="Normal 2 45 4 3" xfId="26740"/>
    <cellStyle name="Normal 2 45 4 4" xfId="26741"/>
    <cellStyle name="Normal 2 45 4 5" xfId="26742"/>
    <cellStyle name="Normal 2 45 4 6" xfId="26743"/>
    <cellStyle name="Normal 2 45 5" xfId="26744"/>
    <cellStyle name="Normal 2 45 5 2" xfId="26745"/>
    <cellStyle name="Normal 2 45 5 3" xfId="26746"/>
    <cellStyle name="Normal 2 45 5 4" xfId="26747"/>
    <cellStyle name="Normal 2 45 5 5" xfId="26748"/>
    <cellStyle name="Normal 2 45 6" xfId="26749"/>
    <cellStyle name="Normal 2 45 6 2" xfId="26750"/>
    <cellStyle name="Normal 2 45 6 3" xfId="26751"/>
    <cellStyle name="Normal 2 45 7" xfId="26752"/>
    <cellStyle name="Normal 2 45 7 2" xfId="26753"/>
    <cellStyle name="Normal 2 45 8" xfId="26754"/>
    <cellStyle name="Normal 2 45 9" xfId="26755"/>
    <cellStyle name="Normal 2 46" xfId="26756"/>
    <cellStyle name="Normal 2 46 10" xfId="26757"/>
    <cellStyle name="Normal 2 46 2" xfId="26758"/>
    <cellStyle name="Normal 2 46 2 2" xfId="26759"/>
    <cellStyle name="Normal 2 46 2 2 2" xfId="26760"/>
    <cellStyle name="Normal 2 46 2 2 3" xfId="26761"/>
    <cellStyle name="Normal 2 46 2 3" xfId="26762"/>
    <cellStyle name="Normal 2 46 2 4" xfId="26763"/>
    <cellStyle name="Normal 2 46 2 5" xfId="26764"/>
    <cellStyle name="Normal 2 46 2 6" xfId="26765"/>
    <cellStyle name="Normal 2 46 3" xfId="26766"/>
    <cellStyle name="Normal 2 46 3 2" xfId="26767"/>
    <cellStyle name="Normal 2 46 3 2 2" xfId="26768"/>
    <cellStyle name="Normal 2 46 3 2 3" xfId="26769"/>
    <cellStyle name="Normal 2 46 3 3" xfId="26770"/>
    <cellStyle name="Normal 2 46 3 4" xfId="26771"/>
    <cellStyle name="Normal 2 46 3 5" xfId="26772"/>
    <cellStyle name="Normal 2 46 3 6" xfId="26773"/>
    <cellStyle name="Normal 2 46 4" xfId="26774"/>
    <cellStyle name="Normal 2 46 4 2" xfId="26775"/>
    <cellStyle name="Normal 2 46 4 2 2" xfId="26776"/>
    <cellStyle name="Normal 2 46 4 3" xfId="26777"/>
    <cellStyle name="Normal 2 46 4 4" xfId="26778"/>
    <cellStyle name="Normal 2 46 4 5" xfId="26779"/>
    <cellStyle name="Normal 2 46 4 6" xfId="26780"/>
    <cellStyle name="Normal 2 46 5" xfId="26781"/>
    <cellStyle name="Normal 2 46 5 2" xfId="26782"/>
    <cellStyle name="Normal 2 46 5 3" xfId="26783"/>
    <cellStyle name="Normal 2 46 5 4" xfId="26784"/>
    <cellStyle name="Normal 2 46 5 5" xfId="26785"/>
    <cellStyle name="Normal 2 46 6" xfId="26786"/>
    <cellStyle name="Normal 2 46 6 2" xfId="26787"/>
    <cellStyle name="Normal 2 46 6 3" xfId="26788"/>
    <cellStyle name="Normal 2 46 7" xfId="26789"/>
    <cellStyle name="Normal 2 46 7 2" xfId="26790"/>
    <cellStyle name="Normal 2 46 8" xfId="26791"/>
    <cellStyle name="Normal 2 46 9" xfId="26792"/>
    <cellStyle name="Normal 2 47" xfId="26793"/>
    <cellStyle name="Normal 2 47 10" xfId="26794"/>
    <cellStyle name="Normal 2 47 2" xfId="26795"/>
    <cellStyle name="Normal 2 47 2 2" xfId="26796"/>
    <cellStyle name="Normal 2 47 2 2 2" xfId="26797"/>
    <cellStyle name="Normal 2 47 2 2 3" xfId="26798"/>
    <cellStyle name="Normal 2 47 2 3" xfId="26799"/>
    <cellStyle name="Normal 2 47 2 4" xfId="26800"/>
    <cellStyle name="Normal 2 47 2 5" xfId="26801"/>
    <cellStyle name="Normal 2 47 2 6" xfId="26802"/>
    <cellStyle name="Normal 2 47 3" xfId="26803"/>
    <cellStyle name="Normal 2 47 3 2" xfId="26804"/>
    <cellStyle name="Normal 2 47 3 2 2" xfId="26805"/>
    <cellStyle name="Normal 2 47 3 2 3" xfId="26806"/>
    <cellStyle name="Normal 2 47 3 3" xfId="26807"/>
    <cellStyle name="Normal 2 47 3 4" xfId="26808"/>
    <cellStyle name="Normal 2 47 3 5" xfId="26809"/>
    <cellStyle name="Normal 2 47 3 6" xfId="26810"/>
    <cellStyle name="Normal 2 47 4" xfId="26811"/>
    <cellStyle name="Normal 2 47 4 2" xfId="26812"/>
    <cellStyle name="Normal 2 47 4 2 2" xfId="26813"/>
    <cellStyle name="Normal 2 47 4 3" xfId="26814"/>
    <cellStyle name="Normal 2 47 4 4" xfId="26815"/>
    <cellStyle name="Normal 2 47 4 5" xfId="26816"/>
    <cellStyle name="Normal 2 47 4 6" xfId="26817"/>
    <cellStyle name="Normal 2 47 5" xfId="26818"/>
    <cellStyle name="Normal 2 47 5 2" xfId="26819"/>
    <cellStyle name="Normal 2 47 5 3" xfId="26820"/>
    <cellStyle name="Normal 2 47 5 4" xfId="26821"/>
    <cellStyle name="Normal 2 47 5 5" xfId="26822"/>
    <cellStyle name="Normal 2 47 6" xfId="26823"/>
    <cellStyle name="Normal 2 47 6 2" xfId="26824"/>
    <cellStyle name="Normal 2 47 6 3" xfId="26825"/>
    <cellStyle name="Normal 2 47 7" xfId="26826"/>
    <cellStyle name="Normal 2 47 7 2" xfId="26827"/>
    <cellStyle name="Normal 2 47 8" xfId="26828"/>
    <cellStyle name="Normal 2 47 9" xfId="26829"/>
    <cellStyle name="Normal 2 48" xfId="26830"/>
    <cellStyle name="Normal 2 48 10" xfId="26831"/>
    <cellStyle name="Normal 2 48 2" xfId="26832"/>
    <cellStyle name="Normal 2 48 2 2" xfId="26833"/>
    <cellStyle name="Normal 2 48 2 2 2" xfId="26834"/>
    <cellStyle name="Normal 2 48 2 2 3" xfId="26835"/>
    <cellStyle name="Normal 2 48 2 3" xfId="26836"/>
    <cellStyle name="Normal 2 48 2 4" xfId="26837"/>
    <cellStyle name="Normal 2 48 2 5" xfId="26838"/>
    <cellStyle name="Normal 2 48 2 6" xfId="26839"/>
    <cellStyle name="Normal 2 48 3" xfId="26840"/>
    <cellStyle name="Normal 2 48 3 2" xfId="26841"/>
    <cellStyle name="Normal 2 48 3 2 2" xfId="26842"/>
    <cellStyle name="Normal 2 48 3 2 3" xfId="26843"/>
    <cellStyle name="Normal 2 48 3 3" xfId="26844"/>
    <cellStyle name="Normal 2 48 3 4" xfId="26845"/>
    <cellStyle name="Normal 2 48 3 5" xfId="26846"/>
    <cellStyle name="Normal 2 48 3 6" xfId="26847"/>
    <cellStyle name="Normal 2 48 4" xfId="26848"/>
    <cellStyle name="Normal 2 48 4 2" xfId="26849"/>
    <cellStyle name="Normal 2 48 4 2 2" xfId="26850"/>
    <cellStyle name="Normal 2 48 4 3" xfId="26851"/>
    <cellStyle name="Normal 2 48 4 4" xfId="26852"/>
    <cellStyle name="Normal 2 48 4 5" xfId="26853"/>
    <cellStyle name="Normal 2 48 4 6" xfId="26854"/>
    <cellStyle name="Normal 2 48 5" xfId="26855"/>
    <cellStyle name="Normal 2 48 5 2" xfId="26856"/>
    <cellStyle name="Normal 2 48 5 3" xfId="26857"/>
    <cellStyle name="Normal 2 48 5 4" xfId="26858"/>
    <cellStyle name="Normal 2 48 5 5" xfId="26859"/>
    <cellStyle name="Normal 2 48 6" xfId="26860"/>
    <cellStyle name="Normal 2 48 6 2" xfId="26861"/>
    <cellStyle name="Normal 2 48 6 3" xfId="26862"/>
    <cellStyle name="Normal 2 48 7" xfId="26863"/>
    <cellStyle name="Normal 2 48 7 2" xfId="26864"/>
    <cellStyle name="Normal 2 48 8" xfId="26865"/>
    <cellStyle name="Normal 2 48 9" xfId="26866"/>
    <cellStyle name="Normal 2 49" xfId="26867"/>
    <cellStyle name="Normal 2 49 10" xfId="26868"/>
    <cellStyle name="Normal 2 49 2" xfId="26869"/>
    <cellStyle name="Normal 2 49 2 2" xfId="26870"/>
    <cellStyle name="Normal 2 49 2 2 2" xfId="26871"/>
    <cellStyle name="Normal 2 49 2 2 3" xfId="26872"/>
    <cellStyle name="Normal 2 49 2 3" xfId="26873"/>
    <cellStyle name="Normal 2 49 2 4" xfId="26874"/>
    <cellStyle name="Normal 2 49 2 5" xfId="26875"/>
    <cellStyle name="Normal 2 49 2 6" xfId="26876"/>
    <cellStyle name="Normal 2 49 3" xfId="26877"/>
    <cellStyle name="Normal 2 49 3 2" xfId="26878"/>
    <cellStyle name="Normal 2 49 3 2 2" xfId="26879"/>
    <cellStyle name="Normal 2 49 3 2 3" xfId="26880"/>
    <cellStyle name="Normal 2 49 3 3" xfId="26881"/>
    <cellStyle name="Normal 2 49 3 4" xfId="26882"/>
    <cellStyle name="Normal 2 49 3 5" xfId="26883"/>
    <cellStyle name="Normal 2 49 3 6" xfId="26884"/>
    <cellStyle name="Normal 2 49 4" xfId="26885"/>
    <cellStyle name="Normal 2 49 4 2" xfId="26886"/>
    <cellStyle name="Normal 2 49 4 2 2" xfId="26887"/>
    <cellStyle name="Normal 2 49 4 3" xfId="26888"/>
    <cellStyle name="Normal 2 49 4 4" xfId="26889"/>
    <cellStyle name="Normal 2 49 4 5" xfId="26890"/>
    <cellStyle name="Normal 2 49 4 6" xfId="26891"/>
    <cellStyle name="Normal 2 49 5" xfId="26892"/>
    <cellStyle name="Normal 2 49 5 2" xfId="26893"/>
    <cellStyle name="Normal 2 49 5 3" xfId="26894"/>
    <cellStyle name="Normal 2 49 5 4" xfId="26895"/>
    <cellStyle name="Normal 2 49 5 5" xfId="26896"/>
    <cellStyle name="Normal 2 49 6" xfId="26897"/>
    <cellStyle name="Normal 2 49 6 2" xfId="26898"/>
    <cellStyle name="Normal 2 49 6 3" xfId="26899"/>
    <cellStyle name="Normal 2 49 7" xfId="26900"/>
    <cellStyle name="Normal 2 49 7 2" xfId="26901"/>
    <cellStyle name="Normal 2 49 8" xfId="26902"/>
    <cellStyle name="Normal 2 49 9" xfId="26903"/>
    <cellStyle name="Normal 2 5" xfId="26904"/>
    <cellStyle name="Normal 2 5 2" xfId="26905"/>
    <cellStyle name="Normal 2 5 2 10" xfId="26906"/>
    <cellStyle name="Normal 2 5 2 10 10" xfId="26907"/>
    <cellStyle name="Normal 2 5 2 10 2" xfId="26908"/>
    <cellStyle name="Normal 2 5 2 10 2 2" xfId="26909"/>
    <cellStyle name="Normal 2 5 2 10 2 2 2" xfId="26910"/>
    <cellStyle name="Normal 2 5 2 10 2 2 3" xfId="26911"/>
    <cellStyle name="Normal 2 5 2 10 2 3" xfId="26912"/>
    <cellStyle name="Normal 2 5 2 10 2 4" xfId="26913"/>
    <cellStyle name="Normal 2 5 2 10 2 5" xfId="26914"/>
    <cellStyle name="Normal 2 5 2 10 2 6" xfId="26915"/>
    <cellStyle name="Normal 2 5 2 10 3" xfId="26916"/>
    <cellStyle name="Normal 2 5 2 10 3 2" xfId="26917"/>
    <cellStyle name="Normal 2 5 2 10 3 2 2" xfId="26918"/>
    <cellStyle name="Normal 2 5 2 10 3 2 3" xfId="26919"/>
    <cellStyle name="Normal 2 5 2 10 3 3" xfId="26920"/>
    <cellStyle name="Normal 2 5 2 10 3 4" xfId="26921"/>
    <cellStyle name="Normal 2 5 2 10 3 5" xfId="26922"/>
    <cellStyle name="Normal 2 5 2 10 3 6" xfId="26923"/>
    <cellStyle name="Normal 2 5 2 10 4" xfId="26924"/>
    <cellStyle name="Normal 2 5 2 10 4 2" xfId="26925"/>
    <cellStyle name="Normal 2 5 2 10 4 2 2" xfId="26926"/>
    <cellStyle name="Normal 2 5 2 10 4 3" xfId="26927"/>
    <cellStyle name="Normal 2 5 2 10 4 4" xfId="26928"/>
    <cellStyle name="Normal 2 5 2 10 4 5" xfId="26929"/>
    <cellStyle name="Normal 2 5 2 10 5" xfId="26930"/>
    <cellStyle name="Normal 2 5 2 10 5 2" xfId="26931"/>
    <cellStyle name="Normal 2 5 2 10 5 3" xfId="26932"/>
    <cellStyle name="Normal 2 5 2 10 5 4" xfId="26933"/>
    <cellStyle name="Normal 2 5 2 10 6" xfId="26934"/>
    <cellStyle name="Normal 2 5 2 10 6 2" xfId="26935"/>
    <cellStyle name="Normal 2 5 2 10 7" xfId="26936"/>
    <cellStyle name="Normal 2 5 2 10 8" xfId="26937"/>
    <cellStyle name="Normal 2 5 2 10 9" xfId="26938"/>
    <cellStyle name="Normal 2 5 2 11" xfId="26939"/>
    <cellStyle name="Normal 2 5 2 11 10" xfId="26940"/>
    <cellStyle name="Normal 2 5 2 11 2" xfId="26941"/>
    <cellStyle name="Normal 2 5 2 11 2 2" xfId="26942"/>
    <cellStyle name="Normal 2 5 2 11 2 2 2" xfId="26943"/>
    <cellStyle name="Normal 2 5 2 11 2 2 3" xfId="26944"/>
    <cellStyle name="Normal 2 5 2 11 2 3" xfId="26945"/>
    <cellStyle name="Normal 2 5 2 11 2 4" xfId="26946"/>
    <cellStyle name="Normal 2 5 2 11 2 5" xfId="26947"/>
    <cellStyle name="Normal 2 5 2 11 2 6" xfId="26948"/>
    <cellStyle name="Normal 2 5 2 11 3" xfId="26949"/>
    <cellStyle name="Normal 2 5 2 11 3 2" xfId="26950"/>
    <cellStyle name="Normal 2 5 2 11 3 2 2" xfId="26951"/>
    <cellStyle name="Normal 2 5 2 11 3 2 3" xfId="26952"/>
    <cellStyle name="Normal 2 5 2 11 3 3" xfId="26953"/>
    <cellStyle name="Normal 2 5 2 11 3 4" xfId="26954"/>
    <cellStyle name="Normal 2 5 2 11 3 5" xfId="26955"/>
    <cellStyle name="Normal 2 5 2 11 3 6" xfId="26956"/>
    <cellStyle name="Normal 2 5 2 11 4" xfId="26957"/>
    <cellStyle name="Normal 2 5 2 11 4 2" xfId="26958"/>
    <cellStyle name="Normal 2 5 2 11 4 2 2" xfId="26959"/>
    <cellStyle name="Normal 2 5 2 11 4 3" xfId="26960"/>
    <cellStyle name="Normal 2 5 2 11 4 4" xfId="26961"/>
    <cellStyle name="Normal 2 5 2 11 4 5" xfId="26962"/>
    <cellStyle name="Normal 2 5 2 11 5" xfId="26963"/>
    <cellStyle name="Normal 2 5 2 11 5 2" xfId="26964"/>
    <cellStyle name="Normal 2 5 2 11 5 3" xfId="26965"/>
    <cellStyle name="Normal 2 5 2 11 5 4" xfId="26966"/>
    <cellStyle name="Normal 2 5 2 11 6" xfId="26967"/>
    <cellStyle name="Normal 2 5 2 11 6 2" xfId="26968"/>
    <cellStyle name="Normal 2 5 2 11 7" xfId="26969"/>
    <cellStyle name="Normal 2 5 2 11 8" xfId="26970"/>
    <cellStyle name="Normal 2 5 2 11 9" xfId="26971"/>
    <cellStyle name="Normal 2 5 2 12" xfId="26972"/>
    <cellStyle name="Normal 2 5 2 12 10" xfId="26973"/>
    <cellStyle name="Normal 2 5 2 12 2" xfId="26974"/>
    <cellStyle name="Normal 2 5 2 12 2 2" xfId="26975"/>
    <cellStyle name="Normal 2 5 2 12 2 2 2" xfId="26976"/>
    <cellStyle name="Normal 2 5 2 12 2 2 3" xfId="26977"/>
    <cellStyle name="Normal 2 5 2 12 2 3" xfId="26978"/>
    <cellStyle name="Normal 2 5 2 12 2 4" xfId="26979"/>
    <cellStyle name="Normal 2 5 2 12 2 5" xfId="26980"/>
    <cellStyle name="Normal 2 5 2 12 2 6" xfId="26981"/>
    <cellStyle name="Normal 2 5 2 12 3" xfId="26982"/>
    <cellStyle name="Normal 2 5 2 12 3 2" xfId="26983"/>
    <cellStyle name="Normal 2 5 2 12 3 2 2" xfId="26984"/>
    <cellStyle name="Normal 2 5 2 12 3 2 3" xfId="26985"/>
    <cellStyle name="Normal 2 5 2 12 3 3" xfId="26986"/>
    <cellStyle name="Normal 2 5 2 12 3 4" xfId="26987"/>
    <cellStyle name="Normal 2 5 2 12 3 5" xfId="26988"/>
    <cellStyle name="Normal 2 5 2 12 3 6" xfId="26989"/>
    <cellStyle name="Normal 2 5 2 12 4" xfId="26990"/>
    <cellStyle name="Normal 2 5 2 12 4 2" xfId="26991"/>
    <cellStyle name="Normal 2 5 2 12 4 2 2" xfId="26992"/>
    <cellStyle name="Normal 2 5 2 12 4 3" xfId="26993"/>
    <cellStyle name="Normal 2 5 2 12 4 4" xfId="26994"/>
    <cellStyle name="Normal 2 5 2 12 4 5" xfId="26995"/>
    <cellStyle name="Normal 2 5 2 12 5" xfId="26996"/>
    <cellStyle name="Normal 2 5 2 12 5 2" xfId="26997"/>
    <cellStyle name="Normal 2 5 2 12 5 3" xfId="26998"/>
    <cellStyle name="Normal 2 5 2 12 5 4" xfId="26999"/>
    <cellStyle name="Normal 2 5 2 12 6" xfId="27000"/>
    <cellStyle name="Normal 2 5 2 12 6 2" xfId="27001"/>
    <cellStyle name="Normal 2 5 2 12 7" xfId="27002"/>
    <cellStyle name="Normal 2 5 2 12 8" xfId="27003"/>
    <cellStyle name="Normal 2 5 2 12 9" xfId="27004"/>
    <cellStyle name="Normal 2 5 2 13" xfId="27005"/>
    <cellStyle name="Normal 2 5 2 13 2" xfId="27006"/>
    <cellStyle name="Normal 2 5 2 13 2 2" xfId="27007"/>
    <cellStyle name="Normal 2 5 2 13 2 2 2" xfId="27008"/>
    <cellStyle name="Normal 2 5 2 13 2 2 3" xfId="27009"/>
    <cellStyle name="Normal 2 5 2 13 2 3" xfId="27010"/>
    <cellStyle name="Normal 2 5 2 13 2 4" xfId="27011"/>
    <cellStyle name="Normal 2 5 2 13 2 5" xfId="27012"/>
    <cellStyle name="Normal 2 5 2 13 2 6" xfId="27013"/>
    <cellStyle name="Normal 2 5 2 13 3" xfId="27014"/>
    <cellStyle name="Normal 2 5 2 13 3 2" xfId="27015"/>
    <cellStyle name="Normal 2 5 2 13 3 2 2" xfId="27016"/>
    <cellStyle name="Normal 2 5 2 13 3 3" xfId="27017"/>
    <cellStyle name="Normal 2 5 2 13 3 4" xfId="27018"/>
    <cellStyle name="Normal 2 5 2 13 3 5" xfId="27019"/>
    <cellStyle name="Normal 2 5 2 13 4" xfId="27020"/>
    <cellStyle name="Normal 2 5 2 13 4 2" xfId="27021"/>
    <cellStyle name="Normal 2 5 2 13 4 3" xfId="27022"/>
    <cellStyle name="Normal 2 5 2 13 4 4" xfId="27023"/>
    <cellStyle name="Normal 2 5 2 13 5" xfId="27024"/>
    <cellStyle name="Normal 2 5 2 13 5 2" xfId="27025"/>
    <cellStyle name="Normal 2 5 2 13 6" xfId="27026"/>
    <cellStyle name="Normal 2 5 2 13 7" xfId="27027"/>
    <cellStyle name="Normal 2 5 2 13 8" xfId="27028"/>
    <cellStyle name="Normal 2 5 2 13 9" xfId="27029"/>
    <cellStyle name="Normal 2 5 2 14" xfId="27030"/>
    <cellStyle name="Normal 2 5 2 14 2" xfId="27031"/>
    <cellStyle name="Normal 2 5 2 14 2 2" xfId="27032"/>
    <cellStyle name="Normal 2 5 2 14 2 2 2" xfId="27033"/>
    <cellStyle name="Normal 2 5 2 14 2 2 3" xfId="27034"/>
    <cellStyle name="Normal 2 5 2 14 2 3" xfId="27035"/>
    <cellStyle name="Normal 2 5 2 14 2 4" xfId="27036"/>
    <cellStyle name="Normal 2 5 2 14 2 5" xfId="27037"/>
    <cellStyle name="Normal 2 5 2 14 2 6" xfId="27038"/>
    <cellStyle name="Normal 2 5 2 14 3" xfId="27039"/>
    <cellStyle name="Normal 2 5 2 14 3 2" xfId="27040"/>
    <cellStyle name="Normal 2 5 2 14 3 2 2" xfId="27041"/>
    <cellStyle name="Normal 2 5 2 14 3 3" xfId="27042"/>
    <cellStyle name="Normal 2 5 2 14 3 4" xfId="27043"/>
    <cellStyle name="Normal 2 5 2 14 3 5" xfId="27044"/>
    <cellStyle name="Normal 2 5 2 14 4" xfId="27045"/>
    <cellStyle name="Normal 2 5 2 14 4 2" xfId="27046"/>
    <cellStyle name="Normal 2 5 2 14 4 3" xfId="27047"/>
    <cellStyle name="Normal 2 5 2 14 4 4" xfId="27048"/>
    <cellStyle name="Normal 2 5 2 14 5" xfId="27049"/>
    <cellStyle name="Normal 2 5 2 14 5 2" xfId="27050"/>
    <cellStyle name="Normal 2 5 2 14 6" xfId="27051"/>
    <cellStyle name="Normal 2 5 2 14 7" xfId="27052"/>
    <cellStyle name="Normal 2 5 2 14 8" xfId="27053"/>
    <cellStyle name="Normal 2 5 2 14 9" xfId="27054"/>
    <cellStyle name="Normal 2 5 2 15" xfId="27055"/>
    <cellStyle name="Normal 2 5 2 15 2" xfId="27056"/>
    <cellStyle name="Normal 2 5 2 15 2 2" xfId="27057"/>
    <cellStyle name="Normal 2 5 2 15 2 3" xfId="27058"/>
    <cellStyle name="Normal 2 5 2 15 3" xfId="27059"/>
    <cellStyle name="Normal 2 5 2 15 4" xfId="27060"/>
    <cellStyle name="Normal 2 5 2 15 5" xfId="27061"/>
    <cellStyle name="Normal 2 5 2 15 6" xfId="27062"/>
    <cellStyle name="Normal 2 5 2 16" xfId="27063"/>
    <cellStyle name="Normal 2 5 2 16 2" xfId="27064"/>
    <cellStyle name="Normal 2 5 2 16 2 2" xfId="27065"/>
    <cellStyle name="Normal 2 5 2 16 3" xfId="27066"/>
    <cellStyle name="Normal 2 5 2 16 4" xfId="27067"/>
    <cellStyle name="Normal 2 5 2 16 5" xfId="27068"/>
    <cellStyle name="Normal 2 5 2 17" xfId="27069"/>
    <cellStyle name="Normal 2 5 2 17 2" xfId="27070"/>
    <cellStyle name="Normal 2 5 2 17 2 2" xfId="27071"/>
    <cellStyle name="Normal 2 5 2 17 3" xfId="27072"/>
    <cellStyle name="Normal 2 5 2 17 4" xfId="27073"/>
    <cellStyle name="Normal 2 5 2 17 5" xfId="27074"/>
    <cellStyle name="Normal 2 5 2 18" xfId="27075"/>
    <cellStyle name="Normal 2 5 2 18 2" xfId="27076"/>
    <cellStyle name="Normal 2 5 2 19" xfId="27077"/>
    <cellStyle name="Normal 2 5 2 2" xfId="27078"/>
    <cellStyle name="Normal 2 5 2 2 10" xfId="27079"/>
    <cellStyle name="Normal 2 5 2 2 11" xfId="27080"/>
    <cellStyle name="Normal 2 5 2 2 2" xfId="27081"/>
    <cellStyle name="Normal 2 5 2 2 2 2" xfId="27082"/>
    <cellStyle name="Normal 2 5 2 2 2 2 2" xfId="27083"/>
    <cellStyle name="Normal 2 5 2 2 2 2 2 2" xfId="27084"/>
    <cellStyle name="Normal 2 5 2 2 2 2 2 3" xfId="27085"/>
    <cellStyle name="Normal 2 5 2 2 2 2 3" xfId="27086"/>
    <cellStyle name="Normal 2 5 2 2 2 2 4" xfId="27087"/>
    <cellStyle name="Normal 2 5 2 2 2 2 5" xfId="27088"/>
    <cellStyle name="Normal 2 5 2 2 2 2 6" xfId="27089"/>
    <cellStyle name="Normal 2 5 2 2 2 3" xfId="27090"/>
    <cellStyle name="Normal 2 5 2 2 2 3 2" xfId="27091"/>
    <cellStyle name="Normal 2 5 2 2 2 3 2 2" xfId="27092"/>
    <cellStyle name="Normal 2 5 2 2 2 3 3" xfId="27093"/>
    <cellStyle name="Normal 2 5 2 2 2 3 4" xfId="27094"/>
    <cellStyle name="Normal 2 5 2 2 2 3 5" xfId="27095"/>
    <cellStyle name="Normal 2 5 2 2 2 4" xfId="27096"/>
    <cellStyle name="Normal 2 5 2 2 2 4 2" xfId="27097"/>
    <cellStyle name="Normal 2 5 2 2 2 4 3" xfId="27098"/>
    <cellStyle name="Normal 2 5 2 2 2 4 4" xfId="27099"/>
    <cellStyle name="Normal 2 5 2 2 2 5" xfId="27100"/>
    <cellStyle name="Normal 2 5 2 2 2 5 2" xfId="27101"/>
    <cellStyle name="Normal 2 5 2 2 2 6" xfId="27102"/>
    <cellStyle name="Normal 2 5 2 2 2 7" xfId="27103"/>
    <cellStyle name="Normal 2 5 2 2 2 8" xfId="27104"/>
    <cellStyle name="Normal 2 5 2 2 2 9" xfId="27105"/>
    <cellStyle name="Normal 2 5 2 2 3" xfId="27106"/>
    <cellStyle name="Normal 2 5 2 2 3 2" xfId="27107"/>
    <cellStyle name="Normal 2 5 2 2 3 2 2" xfId="27108"/>
    <cellStyle name="Normal 2 5 2 2 3 2 2 2" xfId="27109"/>
    <cellStyle name="Normal 2 5 2 2 3 2 2 3" xfId="27110"/>
    <cellStyle name="Normal 2 5 2 2 3 2 3" xfId="27111"/>
    <cellStyle name="Normal 2 5 2 2 3 2 4" xfId="27112"/>
    <cellStyle name="Normal 2 5 2 2 3 2 5" xfId="27113"/>
    <cellStyle name="Normal 2 5 2 2 3 2 6" xfId="27114"/>
    <cellStyle name="Normal 2 5 2 2 3 3" xfId="27115"/>
    <cellStyle name="Normal 2 5 2 2 3 3 2" xfId="27116"/>
    <cellStyle name="Normal 2 5 2 2 3 3 2 2" xfId="27117"/>
    <cellStyle name="Normal 2 5 2 2 3 3 3" xfId="27118"/>
    <cellStyle name="Normal 2 5 2 2 3 3 4" xfId="27119"/>
    <cellStyle name="Normal 2 5 2 2 3 3 5" xfId="27120"/>
    <cellStyle name="Normal 2 5 2 2 3 4" xfId="27121"/>
    <cellStyle name="Normal 2 5 2 2 3 4 2" xfId="27122"/>
    <cellStyle name="Normal 2 5 2 2 3 4 3" xfId="27123"/>
    <cellStyle name="Normal 2 5 2 2 3 4 4" xfId="27124"/>
    <cellStyle name="Normal 2 5 2 2 3 5" xfId="27125"/>
    <cellStyle name="Normal 2 5 2 2 3 5 2" xfId="27126"/>
    <cellStyle name="Normal 2 5 2 2 3 6" xfId="27127"/>
    <cellStyle name="Normal 2 5 2 2 3 7" xfId="27128"/>
    <cellStyle name="Normal 2 5 2 2 3 8" xfId="27129"/>
    <cellStyle name="Normal 2 5 2 2 3 9" xfId="27130"/>
    <cellStyle name="Normal 2 5 2 2 4" xfId="27131"/>
    <cellStyle name="Normal 2 5 2 2 4 2" xfId="27132"/>
    <cellStyle name="Normal 2 5 2 2 4 2 2" xfId="27133"/>
    <cellStyle name="Normal 2 5 2 2 4 2 3" xfId="27134"/>
    <cellStyle name="Normal 2 5 2 2 4 3" xfId="27135"/>
    <cellStyle name="Normal 2 5 2 2 4 4" xfId="27136"/>
    <cellStyle name="Normal 2 5 2 2 4 5" xfId="27137"/>
    <cellStyle name="Normal 2 5 2 2 4 6" xfId="27138"/>
    <cellStyle name="Normal 2 5 2 2 5" xfId="27139"/>
    <cellStyle name="Normal 2 5 2 2 5 2" xfId="27140"/>
    <cellStyle name="Normal 2 5 2 2 5 2 2" xfId="27141"/>
    <cellStyle name="Normal 2 5 2 2 5 3" xfId="27142"/>
    <cellStyle name="Normal 2 5 2 2 5 4" xfId="27143"/>
    <cellStyle name="Normal 2 5 2 2 5 5" xfId="27144"/>
    <cellStyle name="Normal 2 5 2 2 6" xfId="27145"/>
    <cellStyle name="Normal 2 5 2 2 6 2" xfId="27146"/>
    <cellStyle name="Normal 2 5 2 2 6 3" xfId="27147"/>
    <cellStyle name="Normal 2 5 2 2 6 4" xfId="27148"/>
    <cellStyle name="Normal 2 5 2 2 7" xfId="27149"/>
    <cellStyle name="Normal 2 5 2 2 7 2" xfId="27150"/>
    <cellStyle name="Normal 2 5 2 2 8" xfId="27151"/>
    <cellStyle name="Normal 2 5 2 2 9" xfId="27152"/>
    <cellStyle name="Normal 2 5 2 20" xfId="27153"/>
    <cellStyle name="Normal 2 5 2 21" xfId="27154"/>
    <cellStyle name="Normal 2 5 2 22" xfId="27155"/>
    <cellStyle name="Normal 2 5 2 3" xfId="27156"/>
    <cellStyle name="Normal 2 5 2 3 10" xfId="27157"/>
    <cellStyle name="Normal 2 5 2 3 11" xfId="27158"/>
    <cellStyle name="Normal 2 5 2 3 2" xfId="27159"/>
    <cellStyle name="Normal 2 5 2 3 2 2" xfId="27160"/>
    <cellStyle name="Normal 2 5 2 3 2 2 2" xfId="27161"/>
    <cellStyle name="Normal 2 5 2 3 2 2 2 2" xfId="27162"/>
    <cellStyle name="Normal 2 5 2 3 2 2 2 3" xfId="27163"/>
    <cellStyle name="Normal 2 5 2 3 2 2 3" xfId="27164"/>
    <cellStyle name="Normal 2 5 2 3 2 2 4" xfId="27165"/>
    <cellStyle name="Normal 2 5 2 3 2 2 5" xfId="27166"/>
    <cellStyle name="Normal 2 5 2 3 2 2 6" xfId="27167"/>
    <cellStyle name="Normal 2 5 2 3 2 3" xfId="27168"/>
    <cellStyle name="Normal 2 5 2 3 2 3 2" xfId="27169"/>
    <cellStyle name="Normal 2 5 2 3 2 3 2 2" xfId="27170"/>
    <cellStyle name="Normal 2 5 2 3 2 3 3" xfId="27171"/>
    <cellStyle name="Normal 2 5 2 3 2 3 4" xfId="27172"/>
    <cellStyle name="Normal 2 5 2 3 2 3 5" xfId="27173"/>
    <cellStyle name="Normal 2 5 2 3 2 4" xfId="27174"/>
    <cellStyle name="Normal 2 5 2 3 2 4 2" xfId="27175"/>
    <cellStyle name="Normal 2 5 2 3 2 4 3" xfId="27176"/>
    <cellStyle name="Normal 2 5 2 3 2 4 4" xfId="27177"/>
    <cellStyle name="Normal 2 5 2 3 2 5" xfId="27178"/>
    <cellStyle name="Normal 2 5 2 3 2 5 2" xfId="27179"/>
    <cellStyle name="Normal 2 5 2 3 2 6" xfId="27180"/>
    <cellStyle name="Normal 2 5 2 3 2 7" xfId="27181"/>
    <cellStyle name="Normal 2 5 2 3 2 8" xfId="27182"/>
    <cellStyle name="Normal 2 5 2 3 2 9" xfId="27183"/>
    <cellStyle name="Normal 2 5 2 3 3" xfId="27184"/>
    <cellStyle name="Normal 2 5 2 3 3 2" xfId="27185"/>
    <cellStyle name="Normal 2 5 2 3 3 2 2" xfId="27186"/>
    <cellStyle name="Normal 2 5 2 3 3 2 2 2" xfId="27187"/>
    <cellStyle name="Normal 2 5 2 3 3 2 2 3" xfId="27188"/>
    <cellStyle name="Normal 2 5 2 3 3 2 3" xfId="27189"/>
    <cellStyle name="Normal 2 5 2 3 3 2 4" xfId="27190"/>
    <cellStyle name="Normal 2 5 2 3 3 2 5" xfId="27191"/>
    <cellStyle name="Normal 2 5 2 3 3 2 6" xfId="27192"/>
    <cellStyle name="Normal 2 5 2 3 3 3" xfId="27193"/>
    <cellStyle name="Normal 2 5 2 3 3 3 2" xfId="27194"/>
    <cellStyle name="Normal 2 5 2 3 3 3 2 2" xfId="27195"/>
    <cellStyle name="Normal 2 5 2 3 3 3 3" xfId="27196"/>
    <cellStyle name="Normal 2 5 2 3 3 3 4" xfId="27197"/>
    <cellStyle name="Normal 2 5 2 3 3 3 5" xfId="27198"/>
    <cellStyle name="Normal 2 5 2 3 3 4" xfId="27199"/>
    <cellStyle name="Normal 2 5 2 3 3 4 2" xfId="27200"/>
    <cellStyle name="Normal 2 5 2 3 3 4 3" xfId="27201"/>
    <cellStyle name="Normal 2 5 2 3 3 4 4" xfId="27202"/>
    <cellStyle name="Normal 2 5 2 3 3 5" xfId="27203"/>
    <cellStyle name="Normal 2 5 2 3 3 5 2" xfId="27204"/>
    <cellStyle name="Normal 2 5 2 3 3 6" xfId="27205"/>
    <cellStyle name="Normal 2 5 2 3 3 7" xfId="27206"/>
    <cellStyle name="Normal 2 5 2 3 3 8" xfId="27207"/>
    <cellStyle name="Normal 2 5 2 3 3 9" xfId="27208"/>
    <cellStyle name="Normal 2 5 2 3 4" xfId="27209"/>
    <cellStyle name="Normal 2 5 2 3 4 2" xfId="27210"/>
    <cellStyle name="Normal 2 5 2 3 4 2 2" xfId="27211"/>
    <cellStyle name="Normal 2 5 2 3 4 2 3" xfId="27212"/>
    <cellStyle name="Normal 2 5 2 3 4 3" xfId="27213"/>
    <cellStyle name="Normal 2 5 2 3 4 4" xfId="27214"/>
    <cellStyle name="Normal 2 5 2 3 4 5" xfId="27215"/>
    <cellStyle name="Normal 2 5 2 3 4 6" xfId="27216"/>
    <cellStyle name="Normal 2 5 2 3 5" xfId="27217"/>
    <cellStyle name="Normal 2 5 2 3 5 2" xfId="27218"/>
    <cellStyle name="Normal 2 5 2 3 5 2 2" xfId="27219"/>
    <cellStyle name="Normal 2 5 2 3 5 3" xfId="27220"/>
    <cellStyle name="Normal 2 5 2 3 5 4" xfId="27221"/>
    <cellStyle name="Normal 2 5 2 3 5 5" xfId="27222"/>
    <cellStyle name="Normal 2 5 2 3 6" xfId="27223"/>
    <cellStyle name="Normal 2 5 2 3 6 2" xfId="27224"/>
    <cellStyle name="Normal 2 5 2 3 6 3" xfId="27225"/>
    <cellStyle name="Normal 2 5 2 3 6 4" xfId="27226"/>
    <cellStyle name="Normal 2 5 2 3 7" xfId="27227"/>
    <cellStyle name="Normal 2 5 2 3 7 2" xfId="27228"/>
    <cellStyle name="Normal 2 5 2 3 8" xfId="27229"/>
    <cellStyle name="Normal 2 5 2 3 9" xfId="27230"/>
    <cellStyle name="Normal 2 5 2 4" xfId="27231"/>
    <cellStyle name="Normal 2 5 2 4 10" xfId="27232"/>
    <cellStyle name="Normal 2 5 2 4 11" xfId="27233"/>
    <cellStyle name="Normal 2 5 2 4 2" xfId="27234"/>
    <cellStyle name="Normal 2 5 2 4 2 2" xfId="27235"/>
    <cellStyle name="Normal 2 5 2 4 2 2 2" xfId="27236"/>
    <cellStyle name="Normal 2 5 2 4 2 2 2 2" xfId="27237"/>
    <cellStyle name="Normal 2 5 2 4 2 2 2 3" xfId="27238"/>
    <cellStyle name="Normal 2 5 2 4 2 2 3" xfId="27239"/>
    <cellStyle name="Normal 2 5 2 4 2 2 4" xfId="27240"/>
    <cellStyle name="Normal 2 5 2 4 2 2 5" xfId="27241"/>
    <cellStyle name="Normal 2 5 2 4 2 2 6" xfId="27242"/>
    <cellStyle name="Normal 2 5 2 4 2 3" xfId="27243"/>
    <cellStyle name="Normal 2 5 2 4 2 3 2" xfId="27244"/>
    <cellStyle name="Normal 2 5 2 4 2 3 2 2" xfId="27245"/>
    <cellStyle name="Normal 2 5 2 4 2 3 3" xfId="27246"/>
    <cellStyle name="Normal 2 5 2 4 2 3 4" xfId="27247"/>
    <cellStyle name="Normal 2 5 2 4 2 3 5" xfId="27248"/>
    <cellStyle name="Normal 2 5 2 4 2 4" xfId="27249"/>
    <cellStyle name="Normal 2 5 2 4 2 4 2" xfId="27250"/>
    <cellStyle name="Normal 2 5 2 4 2 4 3" xfId="27251"/>
    <cellStyle name="Normal 2 5 2 4 2 4 4" xfId="27252"/>
    <cellStyle name="Normal 2 5 2 4 2 5" xfId="27253"/>
    <cellStyle name="Normal 2 5 2 4 2 5 2" xfId="27254"/>
    <cellStyle name="Normal 2 5 2 4 2 6" xfId="27255"/>
    <cellStyle name="Normal 2 5 2 4 2 7" xfId="27256"/>
    <cellStyle name="Normal 2 5 2 4 2 8" xfId="27257"/>
    <cellStyle name="Normal 2 5 2 4 2 9" xfId="27258"/>
    <cellStyle name="Normal 2 5 2 4 3" xfId="27259"/>
    <cellStyle name="Normal 2 5 2 4 3 2" xfId="27260"/>
    <cellStyle name="Normal 2 5 2 4 3 2 2" xfId="27261"/>
    <cellStyle name="Normal 2 5 2 4 3 2 2 2" xfId="27262"/>
    <cellStyle name="Normal 2 5 2 4 3 2 2 3" xfId="27263"/>
    <cellStyle name="Normal 2 5 2 4 3 2 3" xfId="27264"/>
    <cellStyle name="Normal 2 5 2 4 3 2 4" xfId="27265"/>
    <cellStyle name="Normal 2 5 2 4 3 2 5" xfId="27266"/>
    <cellStyle name="Normal 2 5 2 4 3 2 6" xfId="27267"/>
    <cellStyle name="Normal 2 5 2 4 3 3" xfId="27268"/>
    <cellStyle name="Normal 2 5 2 4 3 3 2" xfId="27269"/>
    <cellStyle name="Normal 2 5 2 4 3 3 2 2" xfId="27270"/>
    <cellStyle name="Normal 2 5 2 4 3 3 3" xfId="27271"/>
    <cellStyle name="Normal 2 5 2 4 3 3 4" xfId="27272"/>
    <cellStyle name="Normal 2 5 2 4 3 3 5" xfId="27273"/>
    <cellStyle name="Normal 2 5 2 4 3 4" xfId="27274"/>
    <cellStyle name="Normal 2 5 2 4 3 4 2" xfId="27275"/>
    <cellStyle name="Normal 2 5 2 4 3 4 3" xfId="27276"/>
    <cellStyle name="Normal 2 5 2 4 3 4 4" xfId="27277"/>
    <cellStyle name="Normal 2 5 2 4 3 5" xfId="27278"/>
    <cellStyle name="Normal 2 5 2 4 3 5 2" xfId="27279"/>
    <cellStyle name="Normal 2 5 2 4 3 6" xfId="27280"/>
    <cellStyle name="Normal 2 5 2 4 3 7" xfId="27281"/>
    <cellStyle name="Normal 2 5 2 4 3 8" xfId="27282"/>
    <cellStyle name="Normal 2 5 2 4 3 9" xfId="27283"/>
    <cellStyle name="Normal 2 5 2 4 4" xfId="27284"/>
    <cellStyle name="Normal 2 5 2 4 4 2" xfId="27285"/>
    <cellStyle name="Normal 2 5 2 4 4 2 2" xfId="27286"/>
    <cellStyle name="Normal 2 5 2 4 4 2 3" xfId="27287"/>
    <cellStyle name="Normal 2 5 2 4 4 3" xfId="27288"/>
    <cellStyle name="Normal 2 5 2 4 4 4" xfId="27289"/>
    <cellStyle name="Normal 2 5 2 4 4 5" xfId="27290"/>
    <cellStyle name="Normal 2 5 2 4 4 6" xfId="27291"/>
    <cellStyle name="Normal 2 5 2 4 5" xfId="27292"/>
    <cellStyle name="Normal 2 5 2 4 5 2" xfId="27293"/>
    <cellStyle name="Normal 2 5 2 4 5 2 2" xfId="27294"/>
    <cellStyle name="Normal 2 5 2 4 5 3" xfId="27295"/>
    <cellStyle name="Normal 2 5 2 4 5 4" xfId="27296"/>
    <cellStyle name="Normal 2 5 2 4 5 5" xfId="27297"/>
    <cellStyle name="Normal 2 5 2 4 6" xfId="27298"/>
    <cellStyle name="Normal 2 5 2 4 6 2" xfId="27299"/>
    <cellStyle name="Normal 2 5 2 4 6 3" xfId="27300"/>
    <cellStyle name="Normal 2 5 2 4 6 4" xfId="27301"/>
    <cellStyle name="Normal 2 5 2 4 7" xfId="27302"/>
    <cellStyle name="Normal 2 5 2 4 7 2" xfId="27303"/>
    <cellStyle name="Normal 2 5 2 4 8" xfId="27304"/>
    <cellStyle name="Normal 2 5 2 4 9" xfId="27305"/>
    <cellStyle name="Normal 2 5 2 5" xfId="27306"/>
    <cellStyle name="Normal 2 5 2 5 10" xfId="27307"/>
    <cellStyle name="Normal 2 5 2 5 11" xfId="27308"/>
    <cellStyle name="Normal 2 5 2 5 2" xfId="27309"/>
    <cellStyle name="Normal 2 5 2 5 2 2" xfId="27310"/>
    <cellStyle name="Normal 2 5 2 5 2 2 2" xfId="27311"/>
    <cellStyle name="Normal 2 5 2 5 2 2 2 2" xfId="27312"/>
    <cellStyle name="Normal 2 5 2 5 2 2 2 3" xfId="27313"/>
    <cellStyle name="Normal 2 5 2 5 2 2 3" xfId="27314"/>
    <cellStyle name="Normal 2 5 2 5 2 2 4" xfId="27315"/>
    <cellStyle name="Normal 2 5 2 5 2 2 5" xfId="27316"/>
    <cellStyle name="Normal 2 5 2 5 2 2 6" xfId="27317"/>
    <cellStyle name="Normal 2 5 2 5 2 3" xfId="27318"/>
    <cellStyle name="Normal 2 5 2 5 2 3 2" xfId="27319"/>
    <cellStyle name="Normal 2 5 2 5 2 3 2 2" xfId="27320"/>
    <cellStyle name="Normal 2 5 2 5 2 3 3" xfId="27321"/>
    <cellStyle name="Normal 2 5 2 5 2 3 4" xfId="27322"/>
    <cellStyle name="Normal 2 5 2 5 2 3 5" xfId="27323"/>
    <cellStyle name="Normal 2 5 2 5 2 4" xfId="27324"/>
    <cellStyle name="Normal 2 5 2 5 2 4 2" xfId="27325"/>
    <cellStyle name="Normal 2 5 2 5 2 4 3" xfId="27326"/>
    <cellStyle name="Normal 2 5 2 5 2 4 4" xfId="27327"/>
    <cellStyle name="Normal 2 5 2 5 2 5" xfId="27328"/>
    <cellStyle name="Normal 2 5 2 5 2 5 2" xfId="27329"/>
    <cellStyle name="Normal 2 5 2 5 2 6" xfId="27330"/>
    <cellStyle name="Normal 2 5 2 5 2 7" xfId="27331"/>
    <cellStyle name="Normal 2 5 2 5 2 8" xfId="27332"/>
    <cellStyle name="Normal 2 5 2 5 2 9" xfId="27333"/>
    <cellStyle name="Normal 2 5 2 5 3" xfId="27334"/>
    <cellStyle name="Normal 2 5 2 5 3 2" xfId="27335"/>
    <cellStyle name="Normal 2 5 2 5 3 2 2" xfId="27336"/>
    <cellStyle name="Normal 2 5 2 5 3 2 2 2" xfId="27337"/>
    <cellStyle name="Normal 2 5 2 5 3 2 2 3" xfId="27338"/>
    <cellStyle name="Normal 2 5 2 5 3 2 3" xfId="27339"/>
    <cellStyle name="Normal 2 5 2 5 3 2 4" xfId="27340"/>
    <cellStyle name="Normal 2 5 2 5 3 2 5" xfId="27341"/>
    <cellStyle name="Normal 2 5 2 5 3 2 6" xfId="27342"/>
    <cellStyle name="Normal 2 5 2 5 3 3" xfId="27343"/>
    <cellStyle name="Normal 2 5 2 5 3 3 2" xfId="27344"/>
    <cellStyle name="Normal 2 5 2 5 3 3 2 2" xfId="27345"/>
    <cellStyle name="Normal 2 5 2 5 3 3 3" xfId="27346"/>
    <cellStyle name="Normal 2 5 2 5 3 3 4" xfId="27347"/>
    <cellStyle name="Normal 2 5 2 5 3 3 5" xfId="27348"/>
    <cellStyle name="Normal 2 5 2 5 3 4" xfId="27349"/>
    <cellStyle name="Normal 2 5 2 5 3 4 2" xfId="27350"/>
    <cellStyle name="Normal 2 5 2 5 3 4 3" xfId="27351"/>
    <cellStyle name="Normal 2 5 2 5 3 4 4" xfId="27352"/>
    <cellStyle name="Normal 2 5 2 5 3 5" xfId="27353"/>
    <cellStyle name="Normal 2 5 2 5 3 5 2" xfId="27354"/>
    <cellStyle name="Normal 2 5 2 5 3 6" xfId="27355"/>
    <cellStyle name="Normal 2 5 2 5 3 7" xfId="27356"/>
    <cellStyle name="Normal 2 5 2 5 3 8" xfId="27357"/>
    <cellStyle name="Normal 2 5 2 5 3 9" xfId="27358"/>
    <cellStyle name="Normal 2 5 2 5 4" xfId="27359"/>
    <cellStyle name="Normal 2 5 2 5 4 2" xfId="27360"/>
    <cellStyle name="Normal 2 5 2 5 4 2 2" xfId="27361"/>
    <cellStyle name="Normal 2 5 2 5 4 2 3" xfId="27362"/>
    <cellStyle name="Normal 2 5 2 5 4 3" xfId="27363"/>
    <cellStyle name="Normal 2 5 2 5 4 4" xfId="27364"/>
    <cellStyle name="Normal 2 5 2 5 4 5" xfId="27365"/>
    <cellStyle name="Normal 2 5 2 5 4 6" xfId="27366"/>
    <cellStyle name="Normal 2 5 2 5 5" xfId="27367"/>
    <cellStyle name="Normal 2 5 2 5 5 2" xfId="27368"/>
    <cellStyle name="Normal 2 5 2 5 5 2 2" xfId="27369"/>
    <cellStyle name="Normal 2 5 2 5 5 3" xfId="27370"/>
    <cellStyle name="Normal 2 5 2 5 5 4" xfId="27371"/>
    <cellStyle name="Normal 2 5 2 5 5 5" xfId="27372"/>
    <cellStyle name="Normal 2 5 2 5 6" xfId="27373"/>
    <cellStyle name="Normal 2 5 2 5 6 2" xfId="27374"/>
    <cellStyle name="Normal 2 5 2 5 6 3" xfId="27375"/>
    <cellStyle name="Normal 2 5 2 5 6 4" xfId="27376"/>
    <cellStyle name="Normal 2 5 2 5 7" xfId="27377"/>
    <cellStyle name="Normal 2 5 2 5 7 2" xfId="27378"/>
    <cellStyle name="Normal 2 5 2 5 8" xfId="27379"/>
    <cellStyle name="Normal 2 5 2 5 9" xfId="27380"/>
    <cellStyle name="Normal 2 5 2 6" xfId="27381"/>
    <cellStyle name="Normal 2 5 2 6 10" xfId="27382"/>
    <cellStyle name="Normal 2 5 2 6 11" xfId="27383"/>
    <cellStyle name="Normal 2 5 2 6 2" xfId="27384"/>
    <cellStyle name="Normal 2 5 2 6 2 2" xfId="27385"/>
    <cellStyle name="Normal 2 5 2 6 2 2 2" xfId="27386"/>
    <cellStyle name="Normal 2 5 2 6 2 2 2 2" xfId="27387"/>
    <cellStyle name="Normal 2 5 2 6 2 2 2 3" xfId="27388"/>
    <cellStyle name="Normal 2 5 2 6 2 2 3" xfId="27389"/>
    <cellStyle name="Normal 2 5 2 6 2 2 4" xfId="27390"/>
    <cellStyle name="Normal 2 5 2 6 2 2 5" xfId="27391"/>
    <cellStyle name="Normal 2 5 2 6 2 2 6" xfId="27392"/>
    <cellStyle name="Normal 2 5 2 6 2 3" xfId="27393"/>
    <cellStyle name="Normal 2 5 2 6 2 3 2" xfId="27394"/>
    <cellStyle name="Normal 2 5 2 6 2 3 2 2" xfId="27395"/>
    <cellStyle name="Normal 2 5 2 6 2 3 3" xfId="27396"/>
    <cellStyle name="Normal 2 5 2 6 2 3 4" xfId="27397"/>
    <cellStyle name="Normal 2 5 2 6 2 3 5" xfId="27398"/>
    <cellStyle name="Normal 2 5 2 6 2 4" xfId="27399"/>
    <cellStyle name="Normal 2 5 2 6 2 4 2" xfId="27400"/>
    <cellStyle name="Normal 2 5 2 6 2 4 3" xfId="27401"/>
    <cellStyle name="Normal 2 5 2 6 2 4 4" xfId="27402"/>
    <cellStyle name="Normal 2 5 2 6 2 5" xfId="27403"/>
    <cellStyle name="Normal 2 5 2 6 2 5 2" xfId="27404"/>
    <cellStyle name="Normal 2 5 2 6 2 6" xfId="27405"/>
    <cellStyle name="Normal 2 5 2 6 2 7" xfId="27406"/>
    <cellStyle name="Normal 2 5 2 6 2 8" xfId="27407"/>
    <cellStyle name="Normal 2 5 2 6 2 9" xfId="27408"/>
    <cellStyle name="Normal 2 5 2 6 3" xfId="27409"/>
    <cellStyle name="Normal 2 5 2 6 3 2" xfId="27410"/>
    <cellStyle name="Normal 2 5 2 6 3 2 2" xfId="27411"/>
    <cellStyle name="Normal 2 5 2 6 3 2 2 2" xfId="27412"/>
    <cellStyle name="Normal 2 5 2 6 3 2 2 3" xfId="27413"/>
    <cellStyle name="Normal 2 5 2 6 3 2 3" xfId="27414"/>
    <cellStyle name="Normal 2 5 2 6 3 2 4" xfId="27415"/>
    <cellStyle name="Normal 2 5 2 6 3 2 5" xfId="27416"/>
    <cellStyle name="Normal 2 5 2 6 3 2 6" xfId="27417"/>
    <cellStyle name="Normal 2 5 2 6 3 3" xfId="27418"/>
    <cellStyle name="Normal 2 5 2 6 3 3 2" xfId="27419"/>
    <cellStyle name="Normal 2 5 2 6 3 3 2 2" xfId="27420"/>
    <cellStyle name="Normal 2 5 2 6 3 3 3" xfId="27421"/>
    <cellStyle name="Normal 2 5 2 6 3 3 4" xfId="27422"/>
    <cellStyle name="Normal 2 5 2 6 3 3 5" xfId="27423"/>
    <cellStyle name="Normal 2 5 2 6 3 4" xfId="27424"/>
    <cellStyle name="Normal 2 5 2 6 3 4 2" xfId="27425"/>
    <cellStyle name="Normal 2 5 2 6 3 4 3" xfId="27426"/>
    <cellStyle name="Normal 2 5 2 6 3 4 4" xfId="27427"/>
    <cellStyle name="Normal 2 5 2 6 3 5" xfId="27428"/>
    <cellStyle name="Normal 2 5 2 6 3 5 2" xfId="27429"/>
    <cellStyle name="Normal 2 5 2 6 3 6" xfId="27430"/>
    <cellStyle name="Normal 2 5 2 6 3 7" xfId="27431"/>
    <cellStyle name="Normal 2 5 2 6 3 8" xfId="27432"/>
    <cellStyle name="Normal 2 5 2 6 3 9" xfId="27433"/>
    <cellStyle name="Normal 2 5 2 6 4" xfId="27434"/>
    <cellStyle name="Normal 2 5 2 6 4 2" xfId="27435"/>
    <cellStyle name="Normal 2 5 2 6 4 2 2" xfId="27436"/>
    <cellStyle name="Normal 2 5 2 6 4 2 3" xfId="27437"/>
    <cellStyle name="Normal 2 5 2 6 4 3" xfId="27438"/>
    <cellStyle name="Normal 2 5 2 6 4 4" xfId="27439"/>
    <cellStyle name="Normal 2 5 2 6 4 5" xfId="27440"/>
    <cellStyle name="Normal 2 5 2 6 4 6" xfId="27441"/>
    <cellStyle name="Normal 2 5 2 6 5" xfId="27442"/>
    <cellStyle name="Normal 2 5 2 6 5 2" xfId="27443"/>
    <cellStyle name="Normal 2 5 2 6 5 2 2" xfId="27444"/>
    <cellStyle name="Normal 2 5 2 6 5 3" xfId="27445"/>
    <cellStyle name="Normal 2 5 2 6 5 4" xfId="27446"/>
    <cellStyle name="Normal 2 5 2 6 5 5" xfId="27447"/>
    <cellStyle name="Normal 2 5 2 6 6" xfId="27448"/>
    <cellStyle name="Normal 2 5 2 6 6 2" xfId="27449"/>
    <cellStyle name="Normal 2 5 2 6 6 3" xfId="27450"/>
    <cellStyle name="Normal 2 5 2 6 6 4" xfId="27451"/>
    <cellStyle name="Normal 2 5 2 6 7" xfId="27452"/>
    <cellStyle name="Normal 2 5 2 6 7 2" xfId="27453"/>
    <cellStyle name="Normal 2 5 2 6 8" xfId="27454"/>
    <cellStyle name="Normal 2 5 2 6 9" xfId="27455"/>
    <cellStyle name="Normal 2 5 2 7" xfId="27456"/>
    <cellStyle name="Normal 2 5 2 7 10" xfId="27457"/>
    <cellStyle name="Normal 2 5 2 7 11" xfId="27458"/>
    <cellStyle name="Normal 2 5 2 7 2" xfId="27459"/>
    <cellStyle name="Normal 2 5 2 7 2 2" xfId="27460"/>
    <cellStyle name="Normal 2 5 2 7 2 2 2" xfId="27461"/>
    <cellStyle name="Normal 2 5 2 7 2 2 2 2" xfId="27462"/>
    <cellStyle name="Normal 2 5 2 7 2 2 2 3" xfId="27463"/>
    <cellStyle name="Normal 2 5 2 7 2 2 3" xfId="27464"/>
    <cellStyle name="Normal 2 5 2 7 2 2 4" xfId="27465"/>
    <cellStyle name="Normal 2 5 2 7 2 2 5" xfId="27466"/>
    <cellStyle name="Normal 2 5 2 7 2 2 6" xfId="27467"/>
    <cellStyle name="Normal 2 5 2 7 2 3" xfId="27468"/>
    <cellStyle name="Normal 2 5 2 7 2 3 2" xfId="27469"/>
    <cellStyle name="Normal 2 5 2 7 2 3 2 2" xfId="27470"/>
    <cellStyle name="Normal 2 5 2 7 2 3 3" xfId="27471"/>
    <cellStyle name="Normal 2 5 2 7 2 3 4" xfId="27472"/>
    <cellStyle name="Normal 2 5 2 7 2 3 5" xfId="27473"/>
    <cellStyle name="Normal 2 5 2 7 2 4" xfId="27474"/>
    <cellStyle name="Normal 2 5 2 7 2 4 2" xfId="27475"/>
    <cellStyle name="Normal 2 5 2 7 2 4 3" xfId="27476"/>
    <cellStyle name="Normal 2 5 2 7 2 4 4" xfId="27477"/>
    <cellStyle name="Normal 2 5 2 7 2 5" xfId="27478"/>
    <cellStyle name="Normal 2 5 2 7 2 5 2" xfId="27479"/>
    <cellStyle name="Normal 2 5 2 7 2 6" xfId="27480"/>
    <cellStyle name="Normal 2 5 2 7 2 7" xfId="27481"/>
    <cellStyle name="Normal 2 5 2 7 2 8" xfId="27482"/>
    <cellStyle name="Normal 2 5 2 7 2 9" xfId="27483"/>
    <cellStyle name="Normal 2 5 2 7 3" xfId="27484"/>
    <cellStyle name="Normal 2 5 2 7 3 2" xfId="27485"/>
    <cellStyle name="Normal 2 5 2 7 3 2 2" xfId="27486"/>
    <cellStyle name="Normal 2 5 2 7 3 2 2 2" xfId="27487"/>
    <cellStyle name="Normal 2 5 2 7 3 2 2 3" xfId="27488"/>
    <cellStyle name="Normal 2 5 2 7 3 2 3" xfId="27489"/>
    <cellStyle name="Normal 2 5 2 7 3 2 4" xfId="27490"/>
    <cellStyle name="Normal 2 5 2 7 3 2 5" xfId="27491"/>
    <cellStyle name="Normal 2 5 2 7 3 2 6" xfId="27492"/>
    <cellStyle name="Normal 2 5 2 7 3 3" xfId="27493"/>
    <cellStyle name="Normal 2 5 2 7 3 3 2" xfId="27494"/>
    <cellStyle name="Normal 2 5 2 7 3 3 2 2" xfId="27495"/>
    <cellStyle name="Normal 2 5 2 7 3 3 3" xfId="27496"/>
    <cellStyle name="Normal 2 5 2 7 3 3 4" xfId="27497"/>
    <cellStyle name="Normal 2 5 2 7 3 3 5" xfId="27498"/>
    <cellStyle name="Normal 2 5 2 7 3 4" xfId="27499"/>
    <cellStyle name="Normal 2 5 2 7 3 4 2" xfId="27500"/>
    <cellStyle name="Normal 2 5 2 7 3 4 3" xfId="27501"/>
    <cellStyle name="Normal 2 5 2 7 3 4 4" xfId="27502"/>
    <cellStyle name="Normal 2 5 2 7 3 5" xfId="27503"/>
    <cellStyle name="Normal 2 5 2 7 3 5 2" xfId="27504"/>
    <cellStyle name="Normal 2 5 2 7 3 6" xfId="27505"/>
    <cellStyle name="Normal 2 5 2 7 3 7" xfId="27506"/>
    <cellStyle name="Normal 2 5 2 7 3 8" xfId="27507"/>
    <cellStyle name="Normal 2 5 2 7 3 9" xfId="27508"/>
    <cellStyle name="Normal 2 5 2 7 4" xfId="27509"/>
    <cellStyle name="Normal 2 5 2 7 4 2" xfId="27510"/>
    <cellStyle name="Normal 2 5 2 7 4 2 2" xfId="27511"/>
    <cellStyle name="Normal 2 5 2 7 4 2 3" xfId="27512"/>
    <cellStyle name="Normal 2 5 2 7 4 3" xfId="27513"/>
    <cellStyle name="Normal 2 5 2 7 4 4" xfId="27514"/>
    <cellStyle name="Normal 2 5 2 7 4 5" xfId="27515"/>
    <cellStyle name="Normal 2 5 2 7 4 6" xfId="27516"/>
    <cellStyle name="Normal 2 5 2 7 5" xfId="27517"/>
    <cellStyle name="Normal 2 5 2 7 5 2" xfId="27518"/>
    <cellStyle name="Normal 2 5 2 7 5 2 2" xfId="27519"/>
    <cellStyle name="Normal 2 5 2 7 5 3" xfId="27520"/>
    <cellStyle name="Normal 2 5 2 7 5 4" xfId="27521"/>
    <cellStyle name="Normal 2 5 2 7 5 5" xfId="27522"/>
    <cellStyle name="Normal 2 5 2 7 6" xfId="27523"/>
    <cellStyle name="Normal 2 5 2 7 6 2" xfId="27524"/>
    <cellStyle name="Normal 2 5 2 7 6 3" xfId="27525"/>
    <cellStyle name="Normal 2 5 2 7 6 4" xfId="27526"/>
    <cellStyle name="Normal 2 5 2 7 7" xfId="27527"/>
    <cellStyle name="Normal 2 5 2 7 7 2" xfId="27528"/>
    <cellStyle name="Normal 2 5 2 7 8" xfId="27529"/>
    <cellStyle name="Normal 2 5 2 7 9" xfId="27530"/>
    <cellStyle name="Normal 2 5 2 8" xfId="27531"/>
    <cellStyle name="Normal 2 5 2 8 10" xfId="27532"/>
    <cellStyle name="Normal 2 5 2 8 2" xfId="27533"/>
    <cellStyle name="Normal 2 5 2 8 2 2" xfId="27534"/>
    <cellStyle name="Normal 2 5 2 8 2 2 2" xfId="27535"/>
    <cellStyle name="Normal 2 5 2 8 2 2 3" xfId="27536"/>
    <cellStyle name="Normal 2 5 2 8 2 3" xfId="27537"/>
    <cellStyle name="Normal 2 5 2 8 2 4" xfId="27538"/>
    <cellStyle name="Normal 2 5 2 8 2 5" xfId="27539"/>
    <cellStyle name="Normal 2 5 2 8 2 6" xfId="27540"/>
    <cellStyle name="Normal 2 5 2 8 3" xfId="27541"/>
    <cellStyle name="Normal 2 5 2 8 3 2" xfId="27542"/>
    <cellStyle name="Normal 2 5 2 8 3 2 2" xfId="27543"/>
    <cellStyle name="Normal 2 5 2 8 3 2 3" xfId="27544"/>
    <cellStyle name="Normal 2 5 2 8 3 3" xfId="27545"/>
    <cellStyle name="Normal 2 5 2 8 3 4" xfId="27546"/>
    <cellStyle name="Normal 2 5 2 8 3 5" xfId="27547"/>
    <cellStyle name="Normal 2 5 2 8 3 6" xfId="27548"/>
    <cellStyle name="Normal 2 5 2 8 4" xfId="27549"/>
    <cellStyle name="Normal 2 5 2 8 4 2" xfId="27550"/>
    <cellStyle name="Normal 2 5 2 8 4 2 2" xfId="27551"/>
    <cellStyle name="Normal 2 5 2 8 4 3" xfId="27552"/>
    <cellStyle name="Normal 2 5 2 8 4 4" xfId="27553"/>
    <cellStyle name="Normal 2 5 2 8 4 5" xfId="27554"/>
    <cellStyle name="Normal 2 5 2 8 5" xfId="27555"/>
    <cellStyle name="Normal 2 5 2 8 5 2" xfId="27556"/>
    <cellStyle name="Normal 2 5 2 8 5 3" xfId="27557"/>
    <cellStyle name="Normal 2 5 2 8 5 4" xfId="27558"/>
    <cellStyle name="Normal 2 5 2 8 6" xfId="27559"/>
    <cellStyle name="Normal 2 5 2 8 6 2" xfId="27560"/>
    <cellStyle name="Normal 2 5 2 8 7" xfId="27561"/>
    <cellStyle name="Normal 2 5 2 8 8" xfId="27562"/>
    <cellStyle name="Normal 2 5 2 8 9" xfId="27563"/>
    <cellStyle name="Normal 2 5 2 9" xfId="27564"/>
    <cellStyle name="Normal 2 5 2 9 10" xfId="27565"/>
    <cellStyle name="Normal 2 5 2 9 2" xfId="27566"/>
    <cellStyle name="Normal 2 5 2 9 2 2" xfId="27567"/>
    <cellStyle name="Normal 2 5 2 9 2 2 2" xfId="27568"/>
    <cellStyle name="Normal 2 5 2 9 2 2 3" xfId="27569"/>
    <cellStyle name="Normal 2 5 2 9 2 3" xfId="27570"/>
    <cellStyle name="Normal 2 5 2 9 2 4" xfId="27571"/>
    <cellStyle name="Normal 2 5 2 9 2 5" xfId="27572"/>
    <cellStyle name="Normal 2 5 2 9 2 6" xfId="27573"/>
    <cellStyle name="Normal 2 5 2 9 3" xfId="27574"/>
    <cellStyle name="Normal 2 5 2 9 3 2" xfId="27575"/>
    <cellStyle name="Normal 2 5 2 9 3 2 2" xfId="27576"/>
    <cellStyle name="Normal 2 5 2 9 3 2 3" xfId="27577"/>
    <cellStyle name="Normal 2 5 2 9 3 3" xfId="27578"/>
    <cellStyle name="Normal 2 5 2 9 3 4" xfId="27579"/>
    <cellStyle name="Normal 2 5 2 9 3 5" xfId="27580"/>
    <cellStyle name="Normal 2 5 2 9 3 6" xfId="27581"/>
    <cellStyle name="Normal 2 5 2 9 4" xfId="27582"/>
    <cellStyle name="Normal 2 5 2 9 4 2" xfId="27583"/>
    <cellStyle name="Normal 2 5 2 9 4 2 2" xfId="27584"/>
    <cellStyle name="Normal 2 5 2 9 4 3" xfId="27585"/>
    <cellStyle name="Normal 2 5 2 9 4 4" xfId="27586"/>
    <cellStyle name="Normal 2 5 2 9 4 5" xfId="27587"/>
    <cellStyle name="Normal 2 5 2 9 5" xfId="27588"/>
    <cellStyle name="Normal 2 5 2 9 5 2" xfId="27589"/>
    <cellStyle name="Normal 2 5 2 9 5 3" xfId="27590"/>
    <cellStyle name="Normal 2 5 2 9 5 4" xfId="27591"/>
    <cellStyle name="Normal 2 5 2 9 6" xfId="27592"/>
    <cellStyle name="Normal 2 5 2 9 6 2" xfId="27593"/>
    <cellStyle name="Normal 2 5 2 9 7" xfId="27594"/>
    <cellStyle name="Normal 2 5 2 9 8" xfId="27595"/>
    <cellStyle name="Normal 2 5 2 9 9" xfId="27596"/>
    <cellStyle name="Normal 2 5 3" xfId="27597"/>
    <cellStyle name="Normal 2 5 3 2" xfId="27598"/>
    <cellStyle name="Normal 2 5 4" xfId="27599"/>
    <cellStyle name="Normal 2 5 4 2" xfId="27600"/>
    <cellStyle name="Normal 2 5 5" xfId="27601"/>
    <cellStyle name="Normal 2 5 6" xfId="27602"/>
    <cellStyle name="Normal 2 5 7" xfId="27603"/>
    <cellStyle name="Normal 2 5 8" xfId="27604"/>
    <cellStyle name="Normal 2 5 9" xfId="27605"/>
    <cellStyle name="Normal 2 50" xfId="27606"/>
    <cellStyle name="Normal 2 50 10" xfId="27607"/>
    <cellStyle name="Normal 2 50 2" xfId="27608"/>
    <cellStyle name="Normal 2 50 2 2" xfId="27609"/>
    <cellStyle name="Normal 2 50 2 2 2" xfId="27610"/>
    <cellStyle name="Normal 2 50 2 2 3" xfId="27611"/>
    <cellStyle name="Normal 2 50 2 3" xfId="27612"/>
    <cellStyle name="Normal 2 50 2 4" xfId="27613"/>
    <cellStyle name="Normal 2 50 2 5" xfId="27614"/>
    <cellStyle name="Normal 2 50 2 6" xfId="27615"/>
    <cellStyle name="Normal 2 50 3" xfId="27616"/>
    <cellStyle name="Normal 2 50 3 2" xfId="27617"/>
    <cellStyle name="Normal 2 50 3 2 2" xfId="27618"/>
    <cellStyle name="Normal 2 50 3 2 3" xfId="27619"/>
    <cellStyle name="Normal 2 50 3 3" xfId="27620"/>
    <cellStyle name="Normal 2 50 3 4" xfId="27621"/>
    <cellStyle name="Normal 2 50 3 5" xfId="27622"/>
    <cellStyle name="Normal 2 50 3 6" xfId="27623"/>
    <cellStyle name="Normal 2 50 4" xfId="27624"/>
    <cellStyle name="Normal 2 50 4 2" xfId="27625"/>
    <cellStyle name="Normal 2 50 4 2 2" xfId="27626"/>
    <cellStyle name="Normal 2 50 4 3" xfId="27627"/>
    <cellStyle name="Normal 2 50 4 4" xfId="27628"/>
    <cellStyle name="Normal 2 50 4 5" xfId="27629"/>
    <cellStyle name="Normal 2 50 5" xfId="27630"/>
    <cellStyle name="Normal 2 50 5 2" xfId="27631"/>
    <cellStyle name="Normal 2 50 5 3" xfId="27632"/>
    <cellStyle name="Normal 2 50 5 4" xfId="27633"/>
    <cellStyle name="Normal 2 50 6" xfId="27634"/>
    <cellStyle name="Normal 2 50 6 2" xfId="27635"/>
    <cellStyle name="Normal 2 50 7" xfId="27636"/>
    <cellStyle name="Normal 2 50 8" xfId="27637"/>
    <cellStyle name="Normal 2 50 9" xfId="27638"/>
    <cellStyle name="Normal 2 51" xfId="27639"/>
    <cellStyle name="Normal 2 51 10" xfId="27640"/>
    <cellStyle name="Normal 2 51 2" xfId="27641"/>
    <cellStyle name="Normal 2 51 2 2" xfId="27642"/>
    <cellStyle name="Normal 2 51 2 2 2" xfId="27643"/>
    <cellStyle name="Normal 2 51 2 2 3" xfId="27644"/>
    <cellStyle name="Normal 2 51 2 3" xfId="27645"/>
    <cellStyle name="Normal 2 51 2 4" xfId="27646"/>
    <cellStyle name="Normal 2 51 2 5" xfId="27647"/>
    <cellStyle name="Normal 2 51 2 6" xfId="27648"/>
    <cellStyle name="Normal 2 51 3" xfId="27649"/>
    <cellStyle name="Normal 2 51 3 2" xfId="27650"/>
    <cellStyle name="Normal 2 51 3 2 2" xfId="27651"/>
    <cellStyle name="Normal 2 51 3 2 3" xfId="27652"/>
    <cellStyle name="Normal 2 51 3 3" xfId="27653"/>
    <cellStyle name="Normal 2 51 3 4" xfId="27654"/>
    <cellStyle name="Normal 2 51 3 5" xfId="27655"/>
    <cellStyle name="Normal 2 51 3 6" xfId="27656"/>
    <cellStyle name="Normal 2 51 4" xfId="27657"/>
    <cellStyle name="Normal 2 51 4 2" xfId="27658"/>
    <cellStyle name="Normal 2 51 4 2 2" xfId="27659"/>
    <cellStyle name="Normal 2 51 4 3" xfId="27660"/>
    <cellStyle name="Normal 2 51 4 4" xfId="27661"/>
    <cellStyle name="Normal 2 51 4 5" xfId="27662"/>
    <cellStyle name="Normal 2 51 5" xfId="27663"/>
    <cellStyle name="Normal 2 51 5 2" xfId="27664"/>
    <cellStyle name="Normal 2 51 5 3" xfId="27665"/>
    <cellStyle name="Normal 2 51 5 4" xfId="27666"/>
    <cellStyle name="Normal 2 51 6" xfId="27667"/>
    <cellStyle name="Normal 2 51 6 2" xfId="27668"/>
    <cellStyle name="Normal 2 51 7" xfId="27669"/>
    <cellStyle name="Normal 2 51 8" xfId="27670"/>
    <cellStyle name="Normal 2 51 9" xfId="27671"/>
    <cellStyle name="Normal 2 52" xfId="27672"/>
    <cellStyle name="Normal 2 52 10" xfId="27673"/>
    <cellStyle name="Normal 2 52 2" xfId="27674"/>
    <cellStyle name="Normal 2 52 2 2" xfId="27675"/>
    <cellStyle name="Normal 2 52 2 2 2" xfId="27676"/>
    <cellStyle name="Normal 2 52 2 2 3" xfId="27677"/>
    <cellStyle name="Normal 2 52 2 3" xfId="27678"/>
    <cellStyle name="Normal 2 52 2 4" xfId="27679"/>
    <cellStyle name="Normal 2 52 2 5" xfId="27680"/>
    <cellStyle name="Normal 2 52 2 6" xfId="27681"/>
    <cellStyle name="Normal 2 52 3" xfId="27682"/>
    <cellStyle name="Normal 2 52 3 2" xfId="27683"/>
    <cellStyle name="Normal 2 52 3 2 2" xfId="27684"/>
    <cellStyle name="Normal 2 52 3 2 3" xfId="27685"/>
    <cellStyle name="Normal 2 52 3 3" xfId="27686"/>
    <cellStyle name="Normal 2 52 3 4" xfId="27687"/>
    <cellStyle name="Normal 2 52 3 5" xfId="27688"/>
    <cellStyle name="Normal 2 52 3 6" xfId="27689"/>
    <cellStyle name="Normal 2 52 4" xfId="27690"/>
    <cellStyle name="Normal 2 52 4 2" xfId="27691"/>
    <cellStyle name="Normal 2 52 4 2 2" xfId="27692"/>
    <cellStyle name="Normal 2 52 4 3" xfId="27693"/>
    <cellStyle name="Normal 2 52 4 4" xfId="27694"/>
    <cellStyle name="Normal 2 52 4 5" xfId="27695"/>
    <cellStyle name="Normal 2 52 5" xfId="27696"/>
    <cellStyle name="Normal 2 52 5 2" xfId="27697"/>
    <cellStyle name="Normal 2 52 5 3" xfId="27698"/>
    <cellStyle name="Normal 2 52 5 4" xfId="27699"/>
    <cellStyle name="Normal 2 52 6" xfId="27700"/>
    <cellStyle name="Normal 2 52 6 2" xfId="27701"/>
    <cellStyle name="Normal 2 52 7" xfId="27702"/>
    <cellStyle name="Normal 2 52 8" xfId="27703"/>
    <cellStyle name="Normal 2 52 9" xfId="27704"/>
    <cellStyle name="Normal 2 53" xfId="27705"/>
    <cellStyle name="Normal 2 53 10" xfId="27706"/>
    <cellStyle name="Normal 2 53 2" xfId="27707"/>
    <cellStyle name="Normal 2 53 2 2" xfId="27708"/>
    <cellStyle name="Normal 2 53 2 2 2" xfId="27709"/>
    <cellStyle name="Normal 2 53 2 2 3" xfId="27710"/>
    <cellStyle name="Normal 2 53 2 3" xfId="27711"/>
    <cellStyle name="Normal 2 53 2 4" xfId="27712"/>
    <cellStyle name="Normal 2 53 2 5" xfId="27713"/>
    <cellStyle name="Normal 2 53 2 6" xfId="27714"/>
    <cellStyle name="Normal 2 53 3" xfId="27715"/>
    <cellStyle name="Normal 2 53 3 2" xfId="27716"/>
    <cellStyle name="Normal 2 53 3 2 2" xfId="27717"/>
    <cellStyle name="Normal 2 53 3 2 3" xfId="27718"/>
    <cellStyle name="Normal 2 53 3 3" xfId="27719"/>
    <cellStyle name="Normal 2 53 3 4" xfId="27720"/>
    <cellStyle name="Normal 2 53 3 5" xfId="27721"/>
    <cellStyle name="Normal 2 53 3 6" xfId="27722"/>
    <cellStyle name="Normal 2 53 4" xfId="27723"/>
    <cellStyle name="Normal 2 53 4 2" xfId="27724"/>
    <cellStyle name="Normal 2 53 4 2 2" xfId="27725"/>
    <cellStyle name="Normal 2 53 4 3" xfId="27726"/>
    <cellStyle name="Normal 2 53 4 4" xfId="27727"/>
    <cellStyle name="Normal 2 53 4 5" xfId="27728"/>
    <cellStyle name="Normal 2 53 5" xfId="27729"/>
    <cellStyle name="Normal 2 53 5 2" xfId="27730"/>
    <cellStyle name="Normal 2 53 5 3" xfId="27731"/>
    <cellStyle name="Normal 2 53 5 4" xfId="27732"/>
    <cellStyle name="Normal 2 53 6" xfId="27733"/>
    <cellStyle name="Normal 2 53 6 2" xfId="27734"/>
    <cellStyle name="Normal 2 53 7" xfId="27735"/>
    <cellStyle name="Normal 2 53 8" xfId="27736"/>
    <cellStyle name="Normal 2 53 9" xfId="27737"/>
    <cellStyle name="Normal 2 54" xfId="27738"/>
    <cellStyle name="Normal 2 54 10" xfId="27739"/>
    <cellStyle name="Normal 2 54 2" xfId="27740"/>
    <cellStyle name="Normal 2 54 2 2" xfId="27741"/>
    <cellStyle name="Normal 2 54 2 2 2" xfId="27742"/>
    <cellStyle name="Normal 2 54 2 2 3" xfId="27743"/>
    <cellStyle name="Normal 2 54 2 3" xfId="27744"/>
    <cellStyle name="Normal 2 54 2 4" xfId="27745"/>
    <cellStyle name="Normal 2 54 2 5" xfId="27746"/>
    <cellStyle name="Normal 2 54 2 6" xfId="27747"/>
    <cellStyle name="Normal 2 54 3" xfId="27748"/>
    <cellStyle name="Normal 2 54 3 2" xfId="27749"/>
    <cellStyle name="Normal 2 54 3 2 2" xfId="27750"/>
    <cellStyle name="Normal 2 54 3 2 3" xfId="27751"/>
    <cellStyle name="Normal 2 54 3 3" xfId="27752"/>
    <cellStyle name="Normal 2 54 3 4" xfId="27753"/>
    <cellStyle name="Normal 2 54 3 5" xfId="27754"/>
    <cellStyle name="Normal 2 54 3 6" xfId="27755"/>
    <cellStyle name="Normal 2 54 4" xfId="27756"/>
    <cellStyle name="Normal 2 54 4 2" xfId="27757"/>
    <cellStyle name="Normal 2 54 4 2 2" xfId="27758"/>
    <cellStyle name="Normal 2 54 4 3" xfId="27759"/>
    <cellStyle name="Normal 2 54 4 4" xfId="27760"/>
    <cellStyle name="Normal 2 54 4 5" xfId="27761"/>
    <cellStyle name="Normal 2 54 5" xfId="27762"/>
    <cellStyle name="Normal 2 54 5 2" xfId="27763"/>
    <cellStyle name="Normal 2 54 5 3" xfId="27764"/>
    <cellStyle name="Normal 2 54 5 4" xfId="27765"/>
    <cellStyle name="Normal 2 54 6" xfId="27766"/>
    <cellStyle name="Normal 2 54 6 2" xfId="27767"/>
    <cellStyle name="Normal 2 54 7" xfId="27768"/>
    <cellStyle name="Normal 2 54 8" xfId="27769"/>
    <cellStyle name="Normal 2 54 9" xfId="27770"/>
    <cellStyle name="Normal 2 55" xfId="27771"/>
    <cellStyle name="Normal 2 55 10" xfId="27772"/>
    <cellStyle name="Normal 2 55 2" xfId="27773"/>
    <cellStyle name="Normal 2 55 2 2" xfId="27774"/>
    <cellStyle name="Normal 2 55 2 2 2" xfId="27775"/>
    <cellStyle name="Normal 2 55 2 2 3" xfId="27776"/>
    <cellStyle name="Normal 2 55 2 3" xfId="27777"/>
    <cellStyle name="Normal 2 55 2 4" xfId="27778"/>
    <cellStyle name="Normal 2 55 2 5" xfId="27779"/>
    <cellStyle name="Normal 2 55 2 6" xfId="27780"/>
    <cellStyle name="Normal 2 55 3" xfId="27781"/>
    <cellStyle name="Normal 2 55 3 2" xfId="27782"/>
    <cellStyle name="Normal 2 55 3 2 2" xfId="27783"/>
    <cellStyle name="Normal 2 55 3 2 3" xfId="27784"/>
    <cellStyle name="Normal 2 55 3 3" xfId="27785"/>
    <cellStyle name="Normal 2 55 3 4" xfId="27786"/>
    <cellStyle name="Normal 2 55 3 5" xfId="27787"/>
    <cellStyle name="Normal 2 55 3 6" xfId="27788"/>
    <cellStyle name="Normal 2 55 4" xfId="27789"/>
    <cellStyle name="Normal 2 55 4 2" xfId="27790"/>
    <cellStyle name="Normal 2 55 4 2 2" xfId="27791"/>
    <cellStyle name="Normal 2 55 4 3" xfId="27792"/>
    <cellStyle name="Normal 2 55 4 4" xfId="27793"/>
    <cellStyle name="Normal 2 55 4 5" xfId="27794"/>
    <cellStyle name="Normal 2 55 5" xfId="27795"/>
    <cellStyle name="Normal 2 55 5 2" xfId="27796"/>
    <cellStyle name="Normal 2 55 5 3" xfId="27797"/>
    <cellStyle name="Normal 2 55 5 4" xfId="27798"/>
    <cellStyle name="Normal 2 55 6" xfId="27799"/>
    <cellStyle name="Normal 2 55 6 2" xfId="27800"/>
    <cellStyle name="Normal 2 55 7" xfId="27801"/>
    <cellStyle name="Normal 2 55 8" xfId="27802"/>
    <cellStyle name="Normal 2 55 9" xfId="27803"/>
    <cellStyle name="Normal 2 56" xfId="27804"/>
    <cellStyle name="Normal 2 56 10" xfId="27805"/>
    <cellStyle name="Normal 2 56 2" xfId="27806"/>
    <cellStyle name="Normal 2 56 2 2" xfId="27807"/>
    <cellStyle name="Normal 2 56 2 2 2" xfId="27808"/>
    <cellStyle name="Normal 2 56 2 2 3" xfId="27809"/>
    <cellStyle name="Normal 2 56 2 3" xfId="27810"/>
    <cellStyle name="Normal 2 56 2 4" xfId="27811"/>
    <cellStyle name="Normal 2 56 2 5" xfId="27812"/>
    <cellStyle name="Normal 2 56 2 6" xfId="27813"/>
    <cellStyle name="Normal 2 56 3" xfId="27814"/>
    <cellStyle name="Normal 2 56 3 2" xfId="27815"/>
    <cellStyle name="Normal 2 56 3 2 2" xfId="27816"/>
    <cellStyle name="Normal 2 56 3 2 3" xfId="27817"/>
    <cellStyle name="Normal 2 56 3 3" xfId="27818"/>
    <cellStyle name="Normal 2 56 3 4" xfId="27819"/>
    <cellStyle name="Normal 2 56 3 5" xfId="27820"/>
    <cellStyle name="Normal 2 56 3 6" xfId="27821"/>
    <cellStyle name="Normal 2 56 4" xfId="27822"/>
    <cellStyle name="Normal 2 56 4 2" xfId="27823"/>
    <cellStyle name="Normal 2 56 4 2 2" xfId="27824"/>
    <cellStyle name="Normal 2 56 4 3" xfId="27825"/>
    <cellStyle name="Normal 2 56 4 4" xfId="27826"/>
    <cellStyle name="Normal 2 56 4 5" xfId="27827"/>
    <cellStyle name="Normal 2 56 5" xfId="27828"/>
    <cellStyle name="Normal 2 56 5 2" xfId="27829"/>
    <cellStyle name="Normal 2 56 5 3" xfId="27830"/>
    <cellStyle name="Normal 2 56 5 4" xfId="27831"/>
    <cellStyle name="Normal 2 56 6" xfId="27832"/>
    <cellStyle name="Normal 2 56 6 2" xfId="27833"/>
    <cellStyle name="Normal 2 56 7" xfId="27834"/>
    <cellStyle name="Normal 2 56 8" xfId="27835"/>
    <cellStyle name="Normal 2 56 9" xfId="27836"/>
    <cellStyle name="Normal 2 57" xfId="27837"/>
    <cellStyle name="Normal 2 57 10" xfId="27838"/>
    <cellStyle name="Normal 2 57 2" xfId="27839"/>
    <cellStyle name="Normal 2 57 2 2" xfId="27840"/>
    <cellStyle name="Normal 2 57 2 2 2" xfId="27841"/>
    <cellStyle name="Normal 2 57 2 2 3" xfId="27842"/>
    <cellStyle name="Normal 2 57 2 3" xfId="27843"/>
    <cellStyle name="Normal 2 57 2 4" xfId="27844"/>
    <cellStyle name="Normal 2 57 2 5" xfId="27845"/>
    <cellStyle name="Normal 2 57 2 6" xfId="27846"/>
    <cellStyle name="Normal 2 57 3" xfId="27847"/>
    <cellStyle name="Normal 2 57 3 2" xfId="27848"/>
    <cellStyle name="Normal 2 57 3 2 2" xfId="27849"/>
    <cellStyle name="Normal 2 57 3 2 3" xfId="27850"/>
    <cellStyle name="Normal 2 57 3 3" xfId="27851"/>
    <cellStyle name="Normal 2 57 3 4" xfId="27852"/>
    <cellStyle name="Normal 2 57 3 5" xfId="27853"/>
    <cellStyle name="Normal 2 57 3 6" xfId="27854"/>
    <cellStyle name="Normal 2 57 4" xfId="27855"/>
    <cellStyle name="Normal 2 57 4 2" xfId="27856"/>
    <cellStyle name="Normal 2 57 4 2 2" xfId="27857"/>
    <cellStyle name="Normal 2 57 4 3" xfId="27858"/>
    <cellStyle name="Normal 2 57 4 4" xfId="27859"/>
    <cellStyle name="Normal 2 57 4 5" xfId="27860"/>
    <cellStyle name="Normal 2 57 5" xfId="27861"/>
    <cellStyle name="Normal 2 57 5 2" xfId="27862"/>
    <cellStyle name="Normal 2 57 5 3" xfId="27863"/>
    <cellStyle name="Normal 2 57 5 4" xfId="27864"/>
    <cellStyle name="Normal 2 57 6" xfId="27865"/>
    <cellStyle name="Normal 2 57 6 2" xfId="27866"/>
    <cellStyle name="Normal 2 57 7" xfId="27867"/>
    <cellStyle name="Normal 2 57 8" xfId="27868"/>
    <cellStyle name="Normal 2 57 9" xfId="27869"/>
    <cellStyle name="Normal 2 58" xfId="27870"/>
    <cellStyle name="Normal 2 58 10" xfId="27871"/>
    <cellStyle name="Normal 2 58 2" xfId="27872"/>
    <cellStyle name="Normal 2 58 2 2" xfId="27873"/>
    <cellStyle name="Normal 2 58 2 2 2" xfId="27874"/>
    <cellStyle name="Normal 2 58 2 2 3" xfId="27875"/>
    <cellStyle name="Normal 2 58 2 3" xfId="27876"/>
    <cellStyle name="Normal 2 58 2 4" xfId="27877"/>
    <cellStyle name="Normal 2 58 2 5" xfId="27878"/>
    <cellStyle name="Normal 2 58 2 6" xfId="27879"/>
    <cellStyle name="Normal 2 58 3" xfId="27880"/>
    <cellStyle name="Normal 2 58 3 2" xfId="27881"/>
    <cellStyle name="Normal 2 58 3 2 2" xfId="27882"/>
    <cellStyle name="Normal 2 58 3 2 3" xfId="27883"/>
    <cellStyle name="Normal 2 58 3 3" xfId="27884"/>
    <cellStyle name="Normal 2 58 3 4" xfId="27885"/>
    <cellStyle name="Normal 2 58 3 5" xfId="27886"/>
    <cellStyle name="Normal 2 58 3 6" xfId="27887"/>
    <cellStyle name="Normal 2 58 4" xfId="27888"/>
    <cellStyle name="Normal 2 58 4 2" xfId="27889"/>
    <cellStyle name="Normal 2 58 4 2 2" xfId="27890"/>
    <cellStyle name="Normal 2 58 4 3" xfId="27891"/>
    <cellStyle name="Normal 2 58 4 4" xfId="27892"/>
    <cellStyle name="Normal 2 58 4 5" xfId="27893"/>
    <cellStyle name="Normal 2 58 5" xfId="27894"/>
    <cellStyle name="Normal 2 58 5 2" xfId="27895"/>
    <cellStyle name="Normal 2 58 5 3" xfId="27896"/>
    <cellStyle name="Normal 2 58 5 4" xfId="27897"/>
    <cellStyle name="Normal 2 58 6" xfId="27898"/>
    <cellStyle name="Normal 2 58 6 2" xfId="27899"/>
    <cellStyle name="Normal 2 58 7" xfId="27900"/>
    <cellStyle name="Normal 2 58 8" xfId="27901"/>
    <cellStyle name="Normal 2 58 9" xfId="27902"/>
    <cellStyle name="Normal 2 59" xfId="27903"/>
    <cellStyle name="Normal 2 59 10" xfId="27904"/>
    <cellStyle name="Normal 2 59 2" xfId="27905"/>
    <cellStyle name="Normal 2 59 2 2" xfId="27906"/>
    <cellStyle name="Normal 2 59 2 2 2" xfId="27907"/>
    <cellStyle name="Normal 2 59 2 2 3" xfId="27908"/>
    <cellStyle name="Normal 2 59 2 3" xfId="27909"/>
    <cellStyle name="Normal 2 59 2 4" xfId="27910"/>
    <cellStyle name="Normal 2 59 2 5" xfId="27911"/>
    <cellStyle name="Normal 2 59 2 6" xfId="27912"/>
    <cellStyle name="Normal 2 59 3" xfId="27913"/>
    <cellStyle name="Normal 2 59 3 2" xfId="27914"/>
    <cellStyle name="Normal 2 59 3 2 2" xfId="27915"/>
    <cellStyle name="Normal 2 59 3 2 3" xfId="27916"/>
    <cellStyle name="Normal 2 59 3 3" xfId="27917"/>
    <cellStyle name="Normal 2 59 3 4" xfId="27918"/>
    <cellStyle name="Normal 2 59 3 5" xfId="27919"/>
    <cellStyle name="Normal 2 59 3 6" xfId="27920"/>
    <cellStyle name="Normal 2 59 4" xfId="27921"/>
    <cellStyle name="Normal 2 59 4 2" xfId="27922"/>
    <cellStyle name="Normal 2 59 4 2 2" xfId="27923"/>
    <cellStyle name="Normal 2 59 4 3" xfId="27924"/>
    <cellStyle name="Normal 2 59 4 4" xfId="27925"/>
    <cellStyle name="Normal 2 59 4 5" xfId="27926"/>
    <cellStyle name="Normal 2 59 5" xfId="27927"/>
    <cellStyle name="Normal 2 59 5 2" xfId="27928"/>
    <cellStyle name="Normal 2 59 5 3" xfId="27929"/>
    <cellStyle name="Normal 2 59 5 4" xfId="27930"/>
    <cellStyle name="Normal 2 59 6" xfId="27931"/>
    <cellStyle name="Normal 2 59 6 2" xfId="27932"/>
    <cellStyle name="Normal 2 59 7" xfId="27933"/>
    <cellStyle name="Normal 2 59 8" xfId="27934"/>
    <cellStyle name="Normal 2 59 9" xfId="27935"/>
    <cellStyle name="Normal 2 6" xfId="27936"/>
    <cellStyle name="Normal 2 6 10" xfId="27937"/>
    <cellStyle name="Normal 2 6 10 10" xfId="27938"/>
    <cellStyle name="Normal 2 6 10 11" xfId="27939"/>
    <cellStyle name="Normal 2 6 10 2" xfId="27940"/>
    <cellStyle name="Normal 2 6 10 2 2" xfId="27941"/>
    <cellStyle name="Normal 2 6 10 2 2 2" xfId="27942"/>
    <cellStyle name="Normal 2 6 10 2 2 2 2" xfId="27943"/>
    <cellStyle name="Normal 2 6 10 2 2 2 3" xfId="27944"/>
    <cellStyle name="Normal 2 6 10 2 2 3" xfId="27945"/>
    <cellStyle name="Normal 2 6 10 2 2 4" xfId="27946"/>
    <cellStyle name="Normal 2 6 10 2 2 5" xfId="27947"/>
    <cellStyle name="Normal 2 6 10 2 2 6" xfId="27948"/>
    <cellStyle name="Normal 2 6 10 2 3" xfId="27949"/>
    <cellStyle name="Normal 2 6 10 2 3 2" xfId="27950"/>
    <cellStyle name="Normal 2 6 10 2 3 2 2" xfId="27951"/>
    <cellStyle name="Normal 2 6 10 2 3 3" xfId="27952"/>
    <cellStyle name="Normal 2 6 10 2 3 4" xfId="27953"/>
    <cellStyle name="Normal 2 6 10 2 3 5" xfId="27954"/>
    <cellStyle name="Normal 2 6 10 2 4" xfId="27955"/>
    <cellStyle name="Normal 2 6 10 2 4 2" xfId="27956"/>
    <cellStyle name="Normal 2 6 10 2 4 3" xfId="27957"/>
    <cellStyle name="Normal 2 6 10 2 4 4" xfId="27958"/>
    <cellStyle name="Normal 2 6 10 2 5" xfId="27959"/>
    <cellStyle name="Normal 2 6 10 2 5 2" xfId="27960"/>
    <cellStyle name="Normal 2 6 10 2 6" xfId="27961"/>
    <cellStyle name="Normal 2 6 10 2 7" xfId="27962"/>
    <cellStyle name="Normal 2 6 10 2 8" xfId="27963"/>
    <cellStyle name="Normal 2 6 10 2 9" xfId="27964"/>
    <cellStyle name="Normal 2 6 10 3" xfId="27965"/>
    <cellStyle name="Normal 2 6 10 3 2" xfId="27966"/>
    <cellStyle name="Normal 2 6 10 3 2 2" xfId="27967"/>
    <cellStyle name="Normal 2 6 10 3 2 2 2" xfId="27968"/>
    <cellStyle name="Normal 2 6 10 3 2 2 3" xfId="27969"/>
    <cellStyle name="Normal 2 6 10 3 2 3" xfId="27970"/>
    <cellStyle name="Normal 2 6 10 3 2 4" xfId="27971"/>
    <cellStyle name="Normal 2 6 10 3 2 5" xfId="27972"/>
    <cellStyle name="Normal 2 6 10 3 2 6" xfId="27973"/>
    <cellStyle name="Normal 2 6 10 3 3" xfId="27974"/>
    <cellStyle name="Normal 2 6 10 3 3 2" xfId="27975"/>
    <cellStyle name="Normal 2 6 10 3 3 2 2" xfId="27976"/>
    <cellStyle name="Normal 2 6 10 3 3 3" xfId="27977"/>
    <cellStyle name="Normal 2 6 10 3 3 4" xfId="27978"/>
    <cellStyle name="Normal 2 6 10 3 3 5" xfId="27979"/>
    <cellStyle name="Normal 2 6 10 3 4" xfId="27980"/>
    <cellStyle name="Normal 2 6 10 3 4 2" xfId="27981"/>
    <cellStyle name="Normal 2 6 10 3 4 3" xfId="27982"/>
    <cellStyle name="Normal 2 6 10 3 4 4" xfId="27983"/>
    <cellStyle name="Normal 2 6 10 3 5" xfId="27984"/>
    <cellStyle name="Normal 2 6 10 3 5 2" xfId="27985"/>
    <cellStyle name="Normal 2 6 10 3 6" xfId="27986"/>
    <cellStyle name="Normal 2 6 10 3 7" xfId="27987"/>
    <cellStyle name="Normal 2 6 10 3 8" xfId="27988"/>
    <cellStyle name="Normal 2 6 10 3 9" xfId="27989"/>
    <cellStyle name="Normal 2 6 10 4" xfId="27990"/>
    <cellStyle name="Normal 2 6 10 4 2" xfId="27991"/>
    <cellStyle name="Normal 2 6 10 4 2 2" xfId="27992"/>
    <cellStyle name="Normal 2 6 10 4 2 3" xfId="27993"/>
    <cellStyle name="Normal 2 6 10 4 3" xfId="27994"/>
    <cellStyle name="Normal 2 6 10 4 4" xfId="27995"/>
    <cellStyle name="Normal 2 6 10 4 5" xfId="27996"/>
    <cellStyle name="Normal 2 6 10 4 6" xfId="27997"/>
    <cellStyle name="Normal 2 6 10 5" xfId="27998"/>
    <cellStyle name="Normal 2 6 10 5 2" xfId="27999"/>
    <cellStyle name="Normal 2 6 10 5 2 2" xfId="28000"/>
    <cellStyle name="Normal 2 6 10 5 3" xfId="28001"/>
    <cellStyle name="Normal 2 6 10 5 4" xfId="28002"/>
    <cellStyle name="Normal 2 6 10 5 5" xfId="28003"/>
    <cellStyle name="Normal 2 6 10 6" xfId="28004"/>
    <cellStyle name="Normal 2 6 10 6 2" xfId="28005"/>
    <cellStyle name="Normal 2 6 10 6 3" xfId="28006"/>
    <cellStyle name="Normal 2 6 10 6 4" xfId="28007"/>
    <cellStyle name="Normal 2 6 10 7" xfId="28008"/>
    <cellStyle name="Normal 2 6 10 7 2" xfId="28009"/>
    <cellStyle name="Normal 2 6 10 8" xfId="28010"/>
    <cellStyle name="Normal 2 6 10 9" xfId="28011"/>
    <cellStyle name="Normal 2 6 11" xfId="28012"/>
    <cellStyle name="Normal 2 6 11 10" xfId="28013"/>
    <cellStyle name="Normal 2 6 11 2" xfId="28014"/>
    <cellStyle name="Normal 2 6 11 2 2" xfId="28015"/>
    <cellStyle name="Normal 2 6 11 2 2 2" xfId="28016"/>
    <cellStyle name="Normal 2 6 11 2 2 3" xfId="28017"/>
    <cellStyle name="Normal 2 6 11 2 3" xfId="28018"/>
    <cellStyle name="Normal 2 6 11 2 4" xfId="28019"/>
    <cellStyle name="Normal 2 6 11 2 5" xfId="28020"/>
    <cellStyle name="Normal 2 6 11 2 6" xfId="28021"/>
    <cellStyle name="Normal 2 6 11 3" xfId="28022"/>
    <cellStyle name="Normal 2 6 11 3 2" xfId="28023"/>
    <cellStyle name="Normal 2 6 11 3 2 2" xfId="28024"/>
    <cellStyle name="Normal 2 6 11 3 2 3" xfId="28025"/>
    <cellStyle name="Normal 2 6 11 3 3" xfId="28026"/>
    <cellStyle name="Normal 2 6 11 3 4" xfId="28027"/>
    <cellStyle name="Normal 2 6 11 3 5" xfId="28028"/>
    <cellStyle name="Normal 2 6 11 3 6" xfId="28029"/>
    <cellStyle name="Normal 2 6 11 4" xfId="28030"/>
    <cellStyle name="Normal 2 6 11 4 2" xfId="28031"/>
    <cellStyle name="Normal 2 6 11 4 2 2" xfId="28032"/>
    <cellStyle name="Normal 2 6 11 4 3" xfId="28033"/>
    <cellStyle name="Normal 2 6 11 4 4" xfId="28034"/>
    <cellStyle name="Normal 2 6 11 4 5" xfId="28035"/>
    <cellStyle name="Normal 2 6 11 5" xfId="28036"/>
    <cellStyle name="Normal 2 6 11 5 2" xfId="28037"/>
    <cellStyle name="Normal 2 6 11 5 3" xfId="28038"/>
    <cellStyle name="Normal 2 6 11 5 4" xfId="28039"/>
    <cellStyle name="Normal 2 6 11 6" xfId="28040"/>
    <cellStyle name="Normal 2 6 11 6 2" xfId="28041"/>
    <cellStyle name="Normal 2 6 11 7" xfId="28042"/>
    <cellStyle name="Normal 2 6 11 8" xfId="28043"/>
    <cellStyle name="Normal 2 6 11 9" xfId="28044"/>
    <cellStyle name="Normal 2 6 12" xfId="28045"/>
    <cellStyle name="Normal 2 6 12 10" xfId="28046"/>
    <cellStyle name="Normal 2 6 12 2" xfId="28047"/>
    <cellStyle name="Normal 2 6 12 2 2" xfId="28048"/>
    <cellStyle name="Normal 2 6 12 2 2 2" xfId="28049"/>
    <cellStyle name="Normal 2 6 12 2 2 3" xfId="28050"/>
    <cellStyle name="Normal 2 6 12 2 3" xfId="28051"/>
    <cellStyle name="Normal 2 6 12 2 4" xfId="28052"/>
    <cellStyle name="Normal 2 6 12 2 5" xfId="28053"/>
    <cellStyle name="Normal 2 6 12 2 6" xfId="28054"/>
    <cellStyle name="Normal 2 6 12 3" xfId="28055"/>
    <cellStyle name="Normal 2 6 12 3 2" xfId="28056"/>
    <cellStyle name="Normal 2 6 12 3 2 2" xfId="28057"/>
    <cellStyle name="Normal 2 6 12 3 2 3" xfId="28058"/>
    <cellStyle name="Normal 2 6 12 3 3" xfId="28059"/>
    <cellStyle name="Normal 2 6 12 3 4" xfId="28060"/>
    <cellStyle name="Normal 2 6 12 3 5" xfId="28061"/>
    <cellStyle name="Normal 2 6 12 3 6" xfId="28062"/>
    <cellStyle name="Normal 2 6 12 4" xfId="28063"/>
    <cellStyle name="Normal 2 6 12 4 2" xfId="28064"/>
    <cellStyle name="Normal 2 6 12 4 2 2" xfId="28065"/>
    <cellStyle name="Normal 2 6 12 4 3" xfId="28066"/>
    <cellStyle name="Normal 2 6 12 4 4" xfId="28067"/>
    <cellStyle name="Normal 2 6 12 4 5" xfId="28068"/>
    <cellStyle name="Normal 2 6 12 5" xfId="28069"/>
    <cellStyle name="Normal 2 6 12 5 2" xfId="28070"/>
    <cellStyle name="Normal 2 6 12 5 3" xfId="28071"/>
    <cellStyle name="Normal 2 6 12 5 4" xfId="28072"/>
    <cellStyle name="Normal 2 6 12 6" xfId="28073"/>
    <cellStyle name="Normal 2 6 12 6 2" xfId="28074"/>
    <cellStyle name="Normal 2 6 12 7" xfId="28075"/>
    <cellStyle name="Normal 2 6 12 8" xfId="28076"/>
    <cellStyle name="Normal 2 6 12 9" xfId="28077"/>
    <cellStyle name="Normal 2 6 13" xfId="28078"/>
    <cellStyle name="Normal 2 6 13 10" xfId="28079"/>
    <cellStyle name="Normal 2 6 13 2" xfId="28080"/>
    <cellStyle name="Normal 2 6 13 2 2" xfId="28081"/>
    <cellStyle name="Normal 2 6 13 2 2 2" xfId="28082"/>
    <cellStyle name="Normal 2 6 13 2 2 3" xfId="28083"/>
    <cellStyle name="Normal 2 6 13 2 3" xfId="28084"/>
    <cellStyle name="Normal 2 6 13 2 4" xfId="28085"/>
    <cellStyle name="Normal 2 6 13 2 5" xfId="28086"/>
    <cellStyle name="Normal 2 6 13 2 6" xfId="28087"/>
    <cellStyle name="Normal 2 6 13 3" xfId="28088"/>
    <cellStyle name="Normal 2 6 13 3 2" xfId="28089"/>
    <cellStyle name="Normal 2 6 13 3 2 2" xfId="28090"/>
    <cellStyle name="Normal 2 6 13 3 2 3" xfId="28091"/>
    <cellStyle name="Normal 2 6 13 3 3" xfId="28092"/>
    <cellStyle name="Normal 2 6 13 3 4" xfId="28093"/>
    <cellStyle name="Normal 2 6 13 3 5" xfId="28094"/>
    <cellStyle name="Normal 2 6 13 3 6" xfId="28095"/>
    <cellStyle name="Normal 2 6 13 4" xfId="28096"/>
    <cellStyle name="Normal 2 6 13 4 2" xfId="28097"/>
    <cellStyle name="Normal 2 6 13 4 2 2" xfId="28098"/>
    <cellStyle name="Normal 2 6 13 4 3" xfId="28099"/>
    <cellStyle name="Normal 2 6 13 4 4" xfId="28100"/>
    <cellStyle name="Normal 2 6 13 4 5" xfId="28101"/>
    <cellStyle name="Normal 2 6 13 5" xfId="28102"/>
    <cellStyle name="Normal 2 6 13 5 2" xfId="28103"/>
    <cellStyle name="Normal 2 6 13 5 3" xfId="28104"/>
    <cellStyle name="Normal 2 6 13 5 4" xfId="28105"/>
    <cellStyle name="Normal 2 6 13 6" xfId="28106"/>
    <cellStyle name="Normal 2 6 13 6 2" xfId="28107"/>
    <cellStyle name="Normal 2 6 13 7" xfId="28108"/>
    <cellStyle name="Normal 2 6 13 8" xfId="28109"/>
    <cellStyle name="Normal 2 6 13 9" xfId="28110"/>
    <cellStyle name="Normal 2 6 14" xfId="28111"/>
    <cellStyle name="Normal 2 6 14 10" xfId="28112"/>
    <cellStyle name="Normal 2 6 14 2" xfId="28113"/>
    <cellStyle name="Normal 2 6 14 2 2" xfId="28114"/>
    <cellStyle name="Normal 2 6 14 2 2 2" xfId="28115"/>
    <cellStyle name="Normal 2 6 14 2 2 3" xfId="28116"/>
    <cellStyle name="Normal 2 6 14 2 3" xfId="28117"/>
    <cellStyle name="Normal 2 6 14 2 4" xfId="28118"/>
    <cellStyle name="Normal 2 6 14 2 5" xfId="28119"/>
    <cellStyle name="Normal 2 6 14 2 6" xfId="28120"/>
    <cellStyle name="Normal 2 6 14 3" xfId="28121"/>
    <cellStyle name="Normal 2 6 14 3 2" xfId="28122"/>
    <cellStyle name="Normal 2 6 14 3 2 2" xfId="28123"/>
    <cellStyle name="Normal 2 6 14 3 2 3" xfId="28124"/>
    <cellStyle name="Normal 2 6 14 3 3" xfId="28125"/>
    <cellStyle name="Normal 2 6 14 3 4" xfId="28126"/>
    <cellStyle name="Normal 2 6 14 3 5" xfId="28127"/>
    <cellStyle name="Normal 2 6 14 3 6" xfId="28128"/>
    <cellStyle name="Normal 2 6 14 4" xfId="28129"/>
    <cellStyle name="Normal 2 6 14 4 2" xfId="28130"/>
    <cellStyle name="Normal 2 6 14 4 2 2" xfId="28131"/>
    <cellStyle name="Normal 2 6 14 4 3" xfId="28132"/>
    <cellStyle name="Normal 2 6 14 4 4" xfId="28133"/>
    <cellStyle name="Normal 2 6 14 4 5" xfId="28134"/>
    <cellStyle name="Normal 2 6 14 5" xfId="28135"/>
    <cellStyle name="Normal 2 6 14 5 2" xfId="28136"/>
    <cellStyle name="Normal 2 6 14 5 3" xfId="28137"/>
    <cellStyle name="Normal 2 6 14 5 4" xfId="28138"/>
    <cellStyle name="Normal 2 6 14 6" xfId="28139"/>
    <cellStyle name="Normal 2 6 14 6 2" xfId="28140"/>
    <cellStyle name="Normal 2 6 14 7" xfId="28141"/>
    <cellStyle name="Normal 2 6 14 8" xfId="28142"/>
    <cellStyle name="Normal 2 6 14 9" xfId="28143"/>
    <cellStyle name="Normal 2 6 15" xfId="28144"/>
    <cellStyle name="Normal 2 6 15 10" xfId="28145"/>
    <cellStyle name="Normal 2 6 15 2" xfId="28146"/>
    <cellStyle name="Normal 2 6 15 2 2" xfId="28147"/>
    <cellStyle name="Normal 2 6 15 2 2 2" xfId="28148"/>
    <cellStyle name="Normal 2 6 15 2 2 3" xfId="28149"/>
    <cellStyle name="Normal 2 6 15 2 3" xfId="28150"/>
    <cellStyle name="Normal 2 6 15 2 4" xfId="28151"/>
    <cellStyle name="Normal 2 6 15 2 5" xfId="28152"/>
    <cellStyle name="Normal 2 6 15 2 6" xfId="28153"/>
    <cellStyle name="Normal 2 6 15 3" xfId="28154"/>
    <cellStyle name="Normal 2 6 15 3 2" xfId="28155"/>
    <cellStyle name="Normal 2 6 15 3 2 2" xfId="28156"/>
    <cellStyle name="Normal 2 6 15 3 2 3" xfId="28157"/>
    <cellStyle name="Normal 2 6 15 3 3" xfId="28158"/>
    <cellStyle name="Normal 2 6 15 3 4" xfId="28159"/>
    <cellStyle name="Normal 2 6 15 3 5" xfId="28160"/>
    <cellStyle name="Normal 2 6 15 3 6" xfId="28161"/>
    <cellStyle name="Normal 2 6 15 4" xfId="28162"/>
    <cellStyle name="Normal 2 6 15 4 2" xfId="28163"/>
    <cellStyle name="Normal 2 6 15 4 2 2" xfId="28164"/>
    <cellStyle name="Normal 2 6 15 4 3" xfId="28165"/>
    <cellStyle name="Normal 2 6 15 4 4" xfId="28166"/>
    <cellStyle name="Normal 2 6 15 4 5" xfId="28167"/>
    <cellStyle name="Normal 2 6 15 5" xfId="28168"/>
    <cellStyle name="Normal 2 6 15 5 2" xfId="28169"/>
    <cellStyle name="Normal 2 6 15 5 3" xfId="28170"/>
    <cellStyle name="Normal 2 6 15 5 4" xfId="28171"/>
    <cellStyle name="Normal 2 6 15 6" xfId="28172"/>
    <cellStyle name="Normal 2 6 15 6 2" xfId="28173"/>
    <cellStyle name="Normal 2 6 15 7" xfId="28174"/>
    <cellStyle name="Normal 2 6 15 8" xfId="28175"/>
    <cellStyle name="Normal 2 6 15 9" xfId="28176"/>
    <cellStyle name="Normal 2 6 16" xfId="28177"/>
    <cellStyle name="Normal 2 6 16 10" xfId="28178"/>
    <cellStyle name="Normal 2 6 16 2" xfId="28179"/>
    <cellStyle name="Normal 2 6 16 2 2" xfId="28180"/>
    <cellStyle name="Normal 2 6 16 2 2 2" xfId="28181"/>
    <cellStyle name="Normal 2 6 16 2 2 3" xfId="28182"/>
    <cellStyle name="Normal 2 6 16 2 3" xfId="28183"/>
    <cellStyle name="Normal 2 6 16 2 4" xfId="28184"/>
    <cellStyle name="Normal 2 6 16 2 5" xfId="28185"/>
    <cellStyle name="Normal 2 6 16 2 6" xfId="28186"/>
    <cellStyle name="Normal 2 6 16 3" xfId="28187"/>
    <cellStyle name="Normal 2 6 16 3 2" xfId="28188"/>
    <cellStyle name="Normal 2 6 16 3 2 2" xfId="28189"/>
    <cellStyle name="Normal 2 6 16 3 2 3" xfId="28190"/>
    <cellStyle name="Normal 2 6 16 3 3" xfId="28191"/>
    <cellStyle name="Normal 2 6 16 3 4" xfId="28192"/>
    <cellStyle name="Normal 2 6 16 3 5" xfId="28193"/>
    <cellStyle name="Normal 2 6 16 3 6" xfId="28194"/>
    <cellStyle name="Normal 2 6 16 4" xfId="28195"/>
    <cellStyle name="Normal 2 6 16 4 2" xfId="28196"/>
    <cellStyle name="Normal 2 6 16 4 2 2" xfId="28197"/>
    <cellStyle name="Normal 2 6 16 4 3" xfId="28198"/>
    <cellStyle name="Normal 2 6 16 4 4" xfId="28199"/>
    <cellStyle name="Normal 2 6 16 4 5" xfId="28200"/>
    <cellStyle name="Normal 2 6 16 5" xfId="28201"/>
    <cellStyle name="Normal 2 6 16 5 2" xfId="28202"/>
    <cellStyle name="Normal 2 6 16 5 3" xfId="28203"/>
    <cellStyle name="Normal 2 6 16 5 4" xfId="28204"/>
    <cellStyle name="Normal 2 6 16 6" xfId="28205"/>
    <cellStyle name="Normal 2 6 16 6 2" xfId="28206"/>
    <cellStyle name="Normal 2 6 16 7" xfId="28207"/>
    <cellStyle name="Normal 2 6 16 8" xfId="28208"/>
    <cellStyle name="Normal 2 6 16 9" xfId="28209"/>
    <cellStyle name="Normal 2 6 17" xfId="28210"/>
    <cellStyle name="Normal 2 6 17 10" xfId="28211"/>
    <cellStyle name="Normal 2 6 17 2" xfId="28212"/>
    <cellStyle name="Normal 2 6 17 2 2" xfId="28213"/>
    <cellStyle name="Normal 2 6 17 2 2 2" xfId="28214"/>
    <cellStyle name="Normal 2 6 17 2 2 3" xfId="28215"/>
    <cellStyle name="Normal 2 6 17 2 3" xfId="28216"/>
    <cellStyle name="Normal 2 6 17 2 4" xfId="28217"/>
    <cellStyle name="Normal 2 6 17 2 5" xfId="28218"/>
    <cellStyle name="Normal 2 6 17 2 6" xfId="28219"/>
    <cellStyle name="Normal 2 6 17 3" xfId="28220"/>
    <cellStyle name="Normal 2 6 17 3 2" xfId="28221"/>
    <cellStyle name="Normal 2 6 17 3 2 2" xfId="28222"/>
    <cellStyle name="Normal 2 6 17 3 2 3" xfId="28223"/>
    <cellStyle name="Normal 2 6 17 3 3" xfId="28224"/>
    <cellStyle name="Normal 2 6 17 3 4" xfId="28225"/>
    <cellStyle name="Normal 2 6 17 3 5" xfId="28226"/>
    <cellStyle name="Normal 2 6 17 3 6" xfId="28227"/>
    <cellStyle name="Normal 2 6 17 4" xfId="28228"/>
    <cellStyle name="Normal 2 6 17 4 2" xfId="28229"/>
    <cellStyle name="Normal 2 6 17 4 2 2" xfId="28230"/>
    <cellStyle name="Normal 2 6 17 4 3" xfId="28231"/>
    <cellStyle name="Normal 2 6 17 4 4" xfId="28232"/>
    <cellStyle name="Normal 2 6 17 4 5" xfId="28233"/>
    <cellStyle name="Normal 2 6 17 5" xfId="28234"/>
    <cellStyle name="Normal 2 6 17 5 2" xfId="28235"/>
    <cellStyle name="Normal 2 6 17 5 3" xfId="28236"/>
    <cellStyle name="Normal 2 6 17 5 4" xfId="28237"/>
    <cellStyle name="Normal 2 6 17 6" xfId="28238"/>
    <cellStyle name="Normal 2 6 17 6 2" xfId="28239"/>
    <cellStyle name="Normal 2 6 17 7" xfId="28240"/>
    <cellStyle name="Normal 2 6 17 8" xfId="28241"/>
    <cellStyle name="Normal 2 6 17 9" xfId="28242"/>
    <cellStyle name="Normal 2 6 18" xfId="28243"/>
    <cellStyle name="Normal 2 6 18 10" xfId="28244"/>
    <cellStyle name="Normal 2 6 18 2" xfId="28245"/>
    <cellStyle name="Normal 2 6 18 2 2" xfId="28246"/>
    <cellStyle name="Normal 2 6 18 2 2 2" xfId="28247"/>
    <cellStyle name="Normal 2 6 18 2 2 3" xfId="28248"/>
    <cellStyle name="Normal 2 6 18 2 3" xfId="28249"/>
    <cellStyle name="Normal 2 6 18 2 4" xfId="28250"/>
    <cellStyle name="Normal 2 6 18 2 5" xfId="28251"/>
    <cellStyle name="Normal 2 6 18 2 6" xfId="28252"/>
    <cellStyle name="Normal 2 6 18 3" xfId="28253"/>
    <cellStyle name="Normal 2 6 18 3 2" xfId="28254"/>
    <cellStyle name="Normal 2 6 18 3 2 2" xfId="28255"/>
    <cellStyle name="Normal 2 6 18 3 2 3" xfId="28256"/>
    <cellStyle name="Normal 2 6 18 3 3" xfId="28257"/>
    <cellStyle name="Normal 2 6 18 3 4" xfId="28258"/>
    <cellStyle name="Normal 2 6 18 3 5" xfId="28259"/>
    <cellStyle name="Normal 2 6 18 3 6" xfId="28260"/>
    <cellStyle name="Normal 2 6 18 4" xfId="28261"/>
    <cellStyle name="Normal 2 6 18 4 2" xfId="28262"/>
    <cellStyle name="Normal 2 6 18 4 2 2" xfId="28263"/>
    <cellStyle name="Normal 2 6 18 4 3" xfId="28264"/>
    <cellStyle name="Normal 2 6 18 4 4" xfId="28265"/>
    <cellStyle name="Normal 2 6 18 4 5" xfId="28266"/>
    <cellStyle name="Normal 2 6 18 5" xfId="28267"/>
    <cellStyle name="Normal 2 6 18 5 2" xfId="28268"/>
    <cellStyle name="Normal 2 6 18 5 3" xfId="28269"/>
    <cellStyle name="Normal 2 6 18 5 4" xfId="28270"/>
    <cellStyle name="Normal 2 6 18 6" xfId="28271"/>
    <cellStyle name="Normal 2 6 18 6 2" xfId="28272"/>
    <cellStyle name="Normal 2 6 18 7" xfId="28273"/>
    <cellStyle name="Normal 2 6 18 8" xfId="28274"/>
    <cellStyle name="Normal 2 6 18 9" xfId="28275"/>
    <cellStyle name="Normal 2 6 19" xfId="28276"/>
    <cellStyle name="Normal 2 6 19 10" xfId="28277"/>
    <cellStyle name="Normal 2 6 19 2" xfId="28278"/>
    <cellStyle name="Normal 2 6 19 2 2" xfId="28279"/>
    <cellStyle name="Normal 2 6 19 2 2 2" xfId="28280"/>
    <cellStyle name="Normal 2 6 19 2 2 3" xfId="28281"/>
    <cellStyle name="Normal 2 6 19 2 3" xfId="28282"/>
    <cellStyle name="Normal 2 6 19 2 4" xfId="28283"/>
    <cellStyle name="Normal 2 6 19 2 5" xfId="28284"/>
    <cellStyle name="Normal 2 6 19 2 6" xfId="28285"/>
    <cellStyle name="Normal 2 6 19 3" xfId="28286"/>
    <cellStyle name="Normal 2 6 19 3 2" xfId="28287"/>
    <cellStyle name="Normal 2 6 19 3 2 2" xfId="28288"/>
    <cellStyle name="Normal 2 6 19 3 2 3" xfId="28289"/>
    <cellStyle name="Normal 2 6 19 3 3" xfId="28290"/>
    <cellStyle name="Normal 2 6 19 3 4" xfId="28291"/>
    <cellStyle name="Normal 2 6 19 3 5" xfId="28292"/>
    <cellStyle name="Normal 2 6 19 3 6" xfId="28293"/>
    <cellStyle name="Normal 2 6 19 4" xfId="28294"/>
    <cellStyle name="Normal 2 6 19 4 2" xfId="28295"/>
    <cellStyle name="Normal 2 6 19 4 2 2" xfId="28296"/>
    <cellStyle name="Normal 2 6 19 4 3" xfId="28297"/>
    <cellStyle name="Normal 2 6 19 4 4" xfId="28298"/>
    <cellStyle name="Normal 2 6 19 4 5" xfId="28299"/>
    <cellStyle name="Normal 2 6 19 5" xfId="28300"/>
    <cellStyle name="Normal 2 6 19 5 2" xfId="28301"/>
    <cellStyle name="Normal 2 6 19 5 3" xfId="28302"/>
    <cellStyle name="Normal 2 6 19 5 4" xfId="28303"/>
    <cellStyle name="Normal 2 6 19 6" xfId="28304"/>
    <cellStyle name="Normal 2 6 19 6 2" xfId="28305"/>
    <cellStyle name="Normal 2 6 19 7" xfId="28306"/>
    <cellStyle name="Normal 2 6 19 8" xfId="28307"/>
    <cellStyle name="Normal 2 6 19 9" xfId="28308"/>
    <cellStyle name="Normal 2 6 2" xfId="28309"/>
    <cellStyle name="Normal 2 6 2 10" xfId="28310"/>
    <cellStyle name="Normal 2 6 2 10 10" xfId="28311"/>
    <cellStyle name="Normal 2 6 2 10 2" xfId="28312"/>
    <cellStyle name="Normal 2 6 2 10 2 2" xfId="28313"/>
    <cellStyle name="Normal 2 6 2 10 2 2 2" xfId="28314"/>
    <cellStyle name="Normal 2 6 2 10 2 2 3" xfId="28315"/>
    <cellStyle name="Normal 2 6 2 10 2 3" xfId="28316"/>
    <cellStyle name="Normal 2 6 2 10 2 4" xfId="28317"/>
    <cellStyle name="Normal 2 6 2 10 2 5" xfId="28318"/>
    <cellStyle name="Normal 2 6 2 10 2 6" xfId="28319"/>
    <cellStyle name="Normal 2 6 2 10 3" xfId="28320"/>
    <cellStyle name="Normal 2 6 2 10 3 2" xfId="28321"/>
    <cellStyle name="Normal 2 6 2 10 3 2 2" xfId="28322"/>
    <cellStyle name="Normal 2 6 2 10 3 2 3" xfId="28323"/>
    <cellStyle name="Normal 2 6 2 10 3 3" xfId="28324"/>
    <cellStyle name="Normal 2 6 2 10 3 4" xfId="28325"/>
    <cellStyle name="Normal 2 6 2 10 3 5" xfId="28326"/>
    <cellStyle name="Normal 2 6 2 10 3 6" xfId="28327"/>
    <cellStyle name="Normal 2 6 2 10 4" xfId="28328"/>
    <cellStyle name="Normal 2 6 2 10 4 2" xfId="28329"/>
    <cellStyle name="Normal 2 6 2 10 4 2 2" xfId="28330"/>
    <cellStyle name="Normal 2 6 2 10 4 3" xfId="28331"/>
    <cellStyle name="Normal 2 6 2 10 4 4" xfId="28332"/>
    <cellStyle name="Normal 2 6 2 10 4 5" xfId="28333"/>
    <cellStyle name="Normal 2 6 2 10 5" xfId="28334"/>
    <cellStyle name="Normal 2 6 2 10 5 2" xfId="28335"/>
    <cellStyle name="Normal 2 6 2 10 5 3" xfId="28336"/>
    <cellStyle name="Normal 2 6 2 10 5 4" xfId="28337"/>
    <cellStyle name="Normal 2 6 2 10 6" xfId="28338"/>
    <cellStyle name="Normal 2 6 2 10 6 2" xfId="28339"/>
    <cellStyle name="Normal 2 6 2 10 7" xfId="28340"/>
    <cellStyle name="Normal 2 6 2 10 8" xfId="28341"/>
    <cellStyle name="Normal 2 6 2 10 9" xfId="28342"/>
    <cellStyle name="Normal 2 6 2 11" xfId="28343"/>
    <cellStyle name="Normal 2 6 2 11 10" xfId="28344"/>
    <cellStyle name="Normal 2 6 2 11 2" xfId="28345"/>
    <cellStyle name="Normal 2 6 2 11 2 2" xfId="28346"/>
    <cellStyle name="Normal 2 6 2 11 2 2 2" xfId="28347"/>
    <cellStyle name="Normal 2 6 2 11 2 2 3" xfId="28348"/>
    <cellStyle name="Normal 2 6 2 11 2 3" xfId="28349"/>
    <cellStyle name="Normal 2 6 2 11 2 4" xfId="28350"/>
    <cellStyle name="Normal 2 6 2 11 2 5" xfId="28351"/>
    <cellStyle name="Normal 2 6 2 11 2 6" xfId="28352"/>
    <cellStyle name="Normal 2 6 2 11 3" xfId="28353"/>
    <cellStyle name="Normal 2 6 2 11 3 2" xfId="28354"/>
    <cellStyle name="Normal 2 6 2 11 3 2 2" xfId="28355"/>
    <cellStyle name="Normal 2 6 2 11 3 2 3" xfId="28356"/>
    <cellStyle name="Normal 2 6 2 11 3 3" xfId="28357"/>
    <cellStyle name="Normal 2 6 2 11 3 4" xfId="28358"/>
    <cellStyle name="Normal 2 6 2 11 3 5" xfId="28359"/>
    <cellStyle name="Normal 2 6 2 11 3 6" xfId="28360"/>
    <cellStyle name="Normal 2 6 2 11 4" xfId="28361"/>
    <cellStyle name="Normal 2 6 2 11 4 2" xfId="28362"/>
    <cellStyle name="Normal 2 6 2 11 4 2 2" xfId="28363"/>
    <cellStyle name="Normal 2 6 2 11 4 3" xfId="28364"/>
    <cellStyle name="Normal 2 6 2 11 4 4" xfId="28365"/>
    <cellStyle name="Normal 2 6 2 11 4 5" xfId="28366"/>
    <cellStyle name="Normal 2 6 2 11 5" xfId="28367"/>
    <cellStyle name="Normal 2 6 2 11 5 2" xfId="28368"/>
    <cellStyle name="Normal 2 6 2 11 5 3" xfId="28369"/>
    <cellStyle name="Normal 2 6 2 11 5 4" xfId="28370"/>
    <cellStyle name="Normal 2 6 2 11 6" xfId="28371"/>
    <cellStyle name="Normal 2 6 2 11 6 2" xfId="28372"/>
    <cellStyle name="Normal 2 6 2 11 7" xfId="28373"/>
    <cellStyle name="Normal 2 6 2 11 8" xfId="28374"/>
    <cellStyle name="Normal 2 6 2 11 9" xfId="28375"/>
    <cellStyle name="Normal 2 6 2 12" xfId="28376"/>
    <cellStyle name="Normal 2 6 2 12 10" xfId="28377"/>
    <cellStyle name="Normal 2 6 2 12 2" xfId="28378"/>
    <cellStyle name="Normal 2 6 2 12 2 2" xfId="28379"/>
    <cellStyle name="Normal 2 6 2 12 2 2 2" xfId="28380"/>
    <cellStyle name="Normal 2 6 2 12 2 2 3" xfId="28381"/>
    <cellStyle name="Normal 2 6 2 12 2 3" xfId="28382"/>
    <cellStyle name="Normal 2 6 2 12 2 4" xfId="28383"/>
    <cellStyle name="Normal 2 6 2 12 2 5" xfId="28384"/>
    <cellStyle name="Normal 2 6 2 12 2 6" xfId="28385"/>
    <cellStyle name="Normal 2 6 2 12 3" xfId="28386"/>
    <cellStyle name="Normal 2 6 2 12 3 2" xfId="28387"/>
    <cellStyle name="Normal 2 6 2 12 3 2 2" xfId="28388"/>
    <cellStyle name="Normal 2 6 2 12 3 2 3" xfId="28389"/>
    <cellStyle name="Normal 2 6 2 12 3 3" xfId="28390"/>
    <cellStyle name="Normal 2 6 2 12 3 4" xfId="28391"/>
    <cellStyle name="Normal 2 6 2 12 3 5" xfId="28392"/>
    <cellStyle name="Normal 2 6 2 12 3 6" xfId="28393"/>
    <cellStyle name="Normal 2 6 2 12 4" xfId="28394"/>
    <cellStyle name="Normal 2 6 2 12 4 2" xfId="28395"/>
    <cellStyle name="Normal 2 6 2 12 4 2 2" xfId="28396"/>
    <cellStyle name="Normal 2 6 2 12 4 3" xfId="28397"/>
    <cellStyle name="Normal 2 6 2 12 4 4" xfId="28398"/>
    <cellStyle name="Normal 2 6 2 12 4 5" xfId="28399"/>
    <cellStyle name="Normal 2 6 2 12 5" xfId="28400"/>
    <cellStyle name="Normal 2 6 2 12 5 2" xfId="28401"/>
    <cellStyle name="Normal 2 6 2 12 5 3" xfId="28402"/>
    <cellStyle name="Normal 2 6 2 12 5 4" xfId="28403"/>
    <cellStyle name="Normal 2 6 2 12 6" xfId="28404"/>
    <cellStyle name="Normal 2 6 2 12 6 2" xfId="28405"/>
    <cellStyle name="Normal 2 6 2 12 7" xfId="28406"/>
    <cellStyle name="Normal 2 6 2 12 8" xfId="28407"/>
    <cellStyle name="Normal 2 6 2 12 9" xfId="28408"/>
    <cellStyle name="Normal 2 6 2 13" xfId="28409"/>
    <cellStyle name="Normal 2 6 2 13 2" xfId="28410"/>
    <cellStyle name="Normal 2 6 2 13 2 2" xfId="28411"/>
    <cellStyle name="Normal 2 6 2 13 2 2 2" xfId="28412"/>
    <cellStyle name="Normal 2 6 2 13 2 2 3" xfId="28413"/>
    <cellStyle name="Normal 2 6 2 13 2 3" xfId="28414"/>
    <cellStyle name="Normal 2 6 2 13 2 4" xfId="28415"/>
    <cellStyle name="Normal 2 6 2 13 2 5" xfId="28416"/>
    <cellStyle name="Normal 2 6 2 13 2 6" xfId="28417"/>
    <cellStyle name="Normal 2 6 2 13 3" xfId="28418"/>
    <cellStyle name="Normal 2 6 2 13 3 2" xfId="28419"/>
    <cellStyle name="Normal 2 6 2 13 3 2 2" xfId="28420"/>
    <cellStyle name="Normal 2 6 2 13 3 3" xfId="28421"/>
    <cellStyle name="Normal 2 6 2 13 3 4" xfId="28422"/>
    <cellStyle name="Normal 2 6 2 13 3 5" xfId="28423"/>
    <cellStyle name="Normal 2 6 2 13 4" xfId="28424"/>
    <cellStyle name="Normal 2 6 2 13 4 2" xfId="28425"/>
    <cellStyle name="Normal 2 6 2 13 4 3" xfId="28426"/>
    <cellStyle name="Normal 2 6 2 13 4 4" xfId="28427"/>
    <cellStyle name="Normal 2 6 2 13 5" xfId="28428"/>
    <cellStyle name="Normal 2 6 2 13 5 2" xfId="28429"/>
    <cellStyle name="Normal 2 6 2 13 6" xfId="28430"/>
    <cellStyle name="Normal 2 6 2 13 7" xfId="28431"/>
    <cellStyle name="Normal 2 6 2 13 8" xfId="28432"/>
    <cellStyle name="Normal 2 6 2 13 9" xfId="28433"/>
    <cellStyle name="Normal 2 6 2 14" xfId="28434"/>
    <cellStyle name="Normal 2 6 2 14 2" xfId="28435"/>
    <cellStyle name="Normal 2 6 2 14 2 2" xfId="28436"/>
    <cellStyle name="Normal 2 6 2 14 2 2 2" xfId="28437"/>
    <cellStyle name="Normal 2 6 2 14 2 2 3" xfId="28438"/>
    <cellStyle name="Normal 2 6 2 14 2 3" xfId="28439"/>
    <cellStyle name="Normal 2 6 2 14 2 4" xfId="28440"/>
    <cellStyle name="Normal 2 6 2 14 2 5" xfId="28441"/>
    <cellStyle name="Normal 2 6 2 14 2 6" xfId="28442"/>
    <cellStyle name="Normal 2 6 2 14 3" xfId="28443"/>
    <cellStyle name="Normal 2 6 2 14 3 2" xfId="28444"/>
    <cellStyle name="Normal 2 6 2 14 3 2 2" xfId="28445"/>
    <cellStyle name="Normal 2 6 2 14 3 3" xfId="28446"/>
    <cellStyle name="Normal 2 6 2 14 3 4" xfId="28447"/>
    <cellStyle name="Normal 2 6 2 14 3 5" xfId="28448"/>
    <cellStyle name="Normal 2 6 2 14 4" xfId="28449"/>
    <cellStyle name="Normal 2 6 2 14 4 2" xfId="28450"/>
    <cellStyle name="Normal 2 6 2 14 4 3" xfId="28451"/>
    <cellStyle name="Normal 2 6 2 14 4 4" xfId="28452"/>
    <cellStyle name="Normal 2 6 2 14 5" xfId="28453"/>
    <cellStyle name="Normal 2 6 2 14 5 2" xfId="28454"/>
    <cellStyle name="Normal 2 6 2 14 6" xfId="28455"/>
    <cellStyle name="Normal 2 6 2 14 7" xfId="28456"/>
    <cellStyle name="Normal 2 6 2 14 8" xfId="28457"/>
    <cellStyle name="Normal 2 6 2 14 9" xfId="28458"/>
    <cellStyle name="Normal 2 6 2 15" xfId="28459"/>
    <cellStyle name="Normal 2 6 2 15 2" xfId="28460"/>
    <cellStyle name="Normal 2 6 2 15 2 2" xfId="28461"/>
    <cellStyle name="Normal 2 6 2 15 2 3" xfId="28462"/>
    <cellStyle name="Normal 2 6 2 15 3" xfId="28463"/>
    <cellStyle name="Normal 2 6 2 15 4" xfId="28464"/>
    <cellStyle name="Normal 2 6 2 15 5" xfId="28465"/>
    <cellStyle name="Normal 2 6 2 15 6" xfId="28466"/>
    <cellStyle name="Normal 2 6 2 16" xfId="28467"/>
    <cellStyle name="Normal 2 6 2 16 2" xfId="28468"/>
    <cellStyle name="Normal 2 6 2 16 2 2" xfId="28469"/>
    <cellStyle name="Normal 2 6 2 16 3" xfId="28470"/>
    <cellStyle name="Normal 2 6 2 16 4" xfId="28471"/>
    <cellStyle name="Normal 2 6 2 16 5" xfId="28472"/>
    <cellStyle name="Normal 2 6 2 17" xfId="28473"/>
    <cellStyle name="Normal 2 6 2 17 2" xfId="28474"/>
    <cellStyle name="Normal 2 6 2 17 2 2" xfId="28475"/>
    <cellStyle name="Normal 2 6 2 17 3" xfId="28476"/>
    <cellStyle name="Normal 2 6 2 17 4" xfId="28477"/>
    <cellStyle name="Normal 2 6 2 17 5" xfId="28478"/>
    <cellStyle name="Normal 2 6 2 18" xfId="28479"/>
    <cellStyle name="Normal 2 6 2 18 2" xfId="28480"/>
    <cellStyle name="Normal 2 6 2 19" xfId="28481"/>
    <cellStyle name="Normal 2 6 2 2" xfId="28482"/>
    <cellStyle name="Normal 2 6 2 2 10" xfId="28483"/>
    <cellStyle name="Normal 2 6 2 2 11" xfId="28484"/>
    <cellStyle name="Normal 2 6 2 2 2" xfId="28485"/>
    <cellStyle name="Normal 2 6 2 2 2 2" xfId="28486"/>
    <cellStyle name="Normal 2 6 2 2 2 2 2" xfId="28487"/>
    <cellStyle name="Normal 2 6 2 2 2 2 2 2" xfId="28488"/>
    <cellStyle name="Normal 2 6 2 2 2 2 2 3" xfId="28489"/>
    <cellStyle name="Normal 2 6 2 2 2 2 3" xfId="28490"/>
    <cellStyle name="Normal 2 6 2 2 2 2 4" xfId="28491"/>
    <cellStyle name="Normal 2 6 2 2 2 2 5" xfId="28492"/>
    <cellStyle name="Normal 2 6 2 2 2 2 6" xfId="28493"/>
    <cellStyle name="Normal 2 6 2 2 2 3" xfId="28494"/>
    <cellStyle name="Normal 2 6 2 2 2 3 2" xfId="28495"/>
    <cellStyle name="Normal 2 6 2 2 2 3 2 2" xfId="28496"/>
    <cellStyle name="Normal 2 6 2 2 2 3 3" xfId="28497"/>
    <cellStyle name="Normal 2 6 2 2 2 3 4" xfId="28498"/>
    <cellStyle name="Normal 2 6 2 2 2 3 5" xfId="28499"/>
    <cellStyle name="Normal 2 6 2 2 2 4" xfId="28500"/>
    <cellStyle name="Normal 2 6 2 2 2 4 2" xfId="28501"/>
    <cellStyle name="Normal 2 6 2 2 2 4 3" xfId="28502"/>
    <cellStyle name="Normal 2 6 2 2 2 4 4" xfId="28503"/>
    <cellStyle name="Normal 2 6 2 2 2 5" xfId="28504"/>
    <cellStyle name="Normal 2 6 2 2 2 5 2" xfId="28505"/>
    <cellStyle name="Normal 2 6 2 2 2 6" xfId="28506"/>
    <cellStyle name="Normal 2 6 2 2 2 7" xfId="28507"/>
    <cellStyle name="Normal 2 6 2 2 2 8" xfId="28508"/>
    <cellStyle name="Normal 2 6 2 2 2 9" xfId="28509"/>
    <cellStyle name="Normal 2 6 2 2 3" xfId="28510"/>
    <cellStyle name="Normal 2 6 2 2 3 2" xfId="28511"/>
    <cellStyle name="Normal 2 6 2 2 3 2 2" xfId="28512"/>
    <cellStyle name="Normal 2 6 2 2 3 2 2 2" xfId="28513"/>
    <cellStyle name="Normal 2 6 2 2 3 2 2 3" xfId="28514"/>
    <cellStyle name="Normal 2 6 2 2 3 2 3" xfId="28515"/>
    <cellStyle name="Normal 2 6 2 2 3 2 4" xfId="28516"/>
    <cellStyle name="Normal 2 6 2 2 3 2 5" xfId="28517"/>
    <cellStyle name="Normal 2 6 2 2 3 2 6" xfId="28518"/>
    <cellStyle name="Normal 2 6 2 2 3 3" xfId="28519"/>
    <cellStyle name="Normal 2 6 2 2 3 3 2" xfId="28520"/>
    <cellStyle name="Normal 2 6 2 2 3 3 2 2" xfId="28521"/>
    <cellStyle name="Normal 2 6 2 2 3 3 3" xfId="28522"/>
    <cellStyle name="Normal 2 6 2 2 3 3 4" xfId="28523"/>
    <cellStyle name="Normal 2 6 2 2 3 3 5" xfId="28524"/>
    <cellStyle name="Normal 2 6 2 2 3 4" xfId="28525"/>
    <cellStyle name="Normal 2 6 2 2 3 4 2" xfId="28526"/>
    <cellStyle name="Normal 2 6 2 2 3 4 3" xfId="28527"/>
    <cellStyle name="Normal 2 6 2 2 3 4 4" xfId="28528"/>
    <cellStyle name="Normal 2 6 2 2 3 5" xfId="28529"/>
    <cellStyle name="Normal 2 6 2 2 3 5 2" xfId="28530"/>
    <cellStyle name="Normal 2 6 2 2 3 6" xfId="28531"/>
    <cellStyle name="Normal 2 6 2 2 3 7" xfId="28532"/>
    <cellStyle name="Normal 2 6 2 2 3 8" xfId="28533"/>
    <cellStyle name="Normal 2 6 2 2 3 9" xfId="28534"/>
    <cellStyle name="Normal 2 6 2 2 4" xfId="28535"/>
    <cellStyle name="Normal 2 6 2 2 4 2" xfId="28536"/>
    <cellStyle name="Normal 2 6 2 2 4 2 2" xfId="28537"/>
    <cellStyle name="Normal 2 6 2 2 4 2 3" xfId="28538"/>
    <cellStyle name="Normal 2 6 2 2 4 3" xfId="28539"/>
    <cellStyle name="Normal 2 6 2 2 4 4" xfId="28540"/>
    <cellStyle name="Normal 2 6 2 2 4 5" xfId="28541"/>
    <cellStyle name="Normal 2 6 2 2 4 6" xfId="28542"/>
    <cellStyle name="Normal 2 6 2 2 5" xfId="28543"/>
    <cellStyle name="Normal 2 6 2 2 5 2" xfId="28544"/>
    <cellStyle name="Normal 2 6 2 2 5 2 2" xfId="28545"/>
    <cellStyle name="Normal 2 6 2 2 5 3" xfId="28546"/>
    <cellStyle name="Normal 2 6 2 2 5 4" xfId="28547"/>
    <cellStyle name="Normal 2 6 2 2 5 5" xfId="28548"/>
    <cellStyle name="Normal 2 6 2 2 6" xfId="28549"/>
    <cellStyle name="Normal 2 6 2 2 6 2" xfId="28550"/>
    <cellStyle name="Normal 2 6 2 2 6 3" xfId="28551"/>
    <cellStyle name="Normal 2 6 2 2 6 4" xfId="28552"/>
    <cellStyle name="Normal 2 6 2 2 7" xfId="28553"/>
    <cellStyle name="Normal 2 6 2 2 7 2" xfId="28554"/>
    <cellStyle name="Normal 2 6 2 2 8" xfId="28555"/>
    <cellStyle name="Normal 2 6 2 2 9" xfId="28556"/>
    <cellStyle name="Normal 2 6 2 20" xfId="28557"/>
    <cellStyle name="Normal 2 6 2 21" xfId="28558"/>
    <cellStyle name="Normal 2 6 2 22" xfId="28559"/>
    <cellStyle name="Normal 2 6 2 3" xfId="28560"/>
    <cellStyle name="Normal 2 6 2 3 10" xfId="28561"/>
    <cellStyle name="Normal 2 6 2 3 11" xfId="28562"/>
    <cellStyle name="Normal 2 6 2 3 2" xfId="28563"/>
    <cellStyle name="Normal 2 6 2 3 2 2" xfId="28564"/>
    <cellStyle name="Normal 2 6 2 3 2 2 2" xfId="28565"/>
    <cellStyle name="Normal 2 6 2 3 2 2 2 2" xfId="28566"/>
    <cellStyle name="Normal 2 6 2 3 2 2 2 3" xfId="28567"/>
    <cellStyle name="Normal 2 6 2 3 2 2 3" xfId="28568"/>
    <cellStyle name="Normal 2 6 2 3 2 2 4" xfId="28569"/>
    <cellStyle name="Normal 2 6 2 3 2 2 5" xfId="28570"/>
    <cellStyle name="Normal 2 6 2 3 2 2 6" xfId="28571"/>
    <cellStyle name="Normal 2 6 2 3 2 3" xfId="28572"/>
    <cellStyle name="Normal 2 6 2 3 2 3 2" xfId="28573"/>
    <cellStyle name="Normal 2 6 2 3 2 3 2 2" xfId="28574"/>
    <cellStyle name="Normal 2 6 2 3 2 3 3" xfId="28575"/>
    <cellStyle name="Normal 2 6 2 3 2 3 4" xfId="28576"/>
    <cellStyle name="Normal 2 6 2 3 2 3 5" xfId="28577"/>
    <cellStyle name="Normal 2 6 2 3 2 4" xfId="28578"/>
    <cellStyle name="Normal 2 6 2 3 2 4 2" xfId="28579"/>
    <cellStyle name="Normal 2 6 2 3 2 4 3" xfId="28580"/>
    <cellStyle name="Normal 2 6 2 3 2 4 4" xfId="28581"/>
    <cellStyle name="Normal 2 6 2 3 2 5" xfId="28582"/>
    <cellStyle name="Normal 2 6 2 3 2 5 2" xfId="28583"/>
    <cellStyle name="Normal 2 6 2 3 2 6" xfId="28584"/>
    <cellStyle name="Normal 2 6 2 3 2 7" xfId="28585"/>
    <cellStyle name="Normal 2 6 2 3 2 8" xfId="28586"/>
    <cellStyle name="Normal 2 6 2 3 2 9" xfId="28587"/>
    <cellStyle name="Normal 2 6 2 3 3" xfId="28588"/>
    <cellStyle name="Normal 2 6 2 3 3 2" xfId="28589"/>
    <cellStyle name="Normal 2 6 2 3 3 2 2" xfId="28590"/>
    <cellStyle name="Normal 2 6 2 3 3 2 2 2" xfId="28591"/>
    <cellStyle name="Normal 2 6 2 3 3 2 2 3" xfId="28592"/>
    <cellStyle name="Normal 2 6 2 3 3 2 3" xfId="28593"/>
    <cellStyle name="Normal 2 6 2 3 3 2 4" xfId="28594"/>
    <cellStyle name="Normal 2 6 2 3 3 2 5" xfId="28595"/>
    <cellStyle name="Normal 2 6 2 3 3 2 6" xfId="28596"/>
    <cellStyle name="Normal 2 6 2 3 3 3" xfId="28597"/>
    <cellStyle name="Normal 2 6 2 3 3 3 2" xfId="28598"/>
    <cellStyle name="Normal 2 6 2 3 3 3 2 2" xfId="28599"/>
    <cellStyle name="Normal 2 6 2 3 3 3 3" xfId="28600"/>
    <cellStyle name="Normal 2 6 2 3 3 3 4" xfId="28601"/>
    <cellStyle name="Normal 2 6 2 3 3 3 5" xfId="28602"/>
    <cellStyle name="Normal 2 6 2 3 3 4" xfId="28603"/>
    <cellStyle name="Normal 2 6 2 3 3 4 2" xfId="28604"/>
    <cellStyle name="Normal 2 6 2 3 3 4 3" xfId="28605"/>
    <cellStyle name="Normal 2 6 2 3 3 4 4" xfId="28606"/>
    <cellStyle name="Normal 2 6 2 3 3 5" xfId="28607"/>
    <cellStyle name="Normal 2 6 2 3 3 5 2" xfId="28608"/>
    <cellStyle name="Normal 2 6 2 3 3 6" xfId="28609"/>
    <cellStyle name="Normal 2 6 2 3 3 7" xfId="28610"/>
    <cellStyle name="Normal 2 6 2 3 3 8" xfId="28611"/>
    <cellStyle name="Normal 2 6 2 3 3 9" xfId="28612"/>
    <cellStyle name="Normal 2 6 2 3 4" xfId="28613"/>
    <cellStyle name="Normal 2 6 2 3 4 2" xfId="28614"/>
    <cellStyle name="Normal 2 6 2 3 4 2 2" xfId="28615"/>
    <cellStyle name="Normal 2 6 2 3 4 2 3" xfId="28616"/>
    <cellStyle name="Normal 2 6 2 3 4 3" xfId="28617"/>
    <cellStyle name="Normal 2 6 2 3 4 4" xfId="28618"/>
    <cellStyle name="Normal 2 6 2 3 4 5" xfId="28619"/>
    <cellStyle name="Normal 2 6 2 3 4 6" xfId="28620"/>
    <cellStyle name="Normal 2 6 2 3 5" xfId="28621"/>
    <cellStyle name="Normal 2 6 2 3 5 2" xfId="28622"/>
    <cellStyle name="Normal 2 6 2 3 5 2 2" xfId="28623"/>
    <cellStyle name="Normal 2 6 2 3 5 3" xfId="28624"/>
    <cellStyle name="Normal 2 6 2 3 5 4" xfId="28625"/>
    <cellStyle name="Normal 2 6 2 3 5 5" xfId="28626"/>
    <cellStyle name="Normal 2 6 2 3 6" xfId="28627"/>
    <cellStyle name="Normal 2 6 2 3 6 2" xfId="28628"/>
    <cellStyle name="Normal 2 6 2 3 6 3" xfId="28629"/>
    <cellStyle name="Normal 2 6 2 3 6 4" xfId="28630"/>
    <cellStyle name="Normal 2 6 2 3 7" xfId="28631"/>
    <cellStyle name="Normal 2 6 2 3 7 2" xfId="28632"/>
    <cellStyle name="Normal 2 6 2 3 8" xfId="28633"/>
    <cellStyle name="Normal 2 6 2 3 9" xfId="28634"/>
    <cellStyle name="Normal 2 6 2 4" xfId="28635"/>
    <cellStyle name="Normal 2 6 2 4 10" xfId="28636"/>
    <cellStyle name="Normal 2 6 2 4 11" xfId="28637"/>
    <cellStyle name="Normal 2 6 2 4 2" xfId="28638"/>
    <cellStyle name="Normal 2 6 2 4 2 2" xfId="28639"/>
    <cellStyle name="Normal 2 6 2 4 2 2 2" xfId="28640"/>
    <cellStyle name="Normal 2 6 2 4 2 2 2 2" xfId="28641"/>
    <cellStyle name="Normal 2 6 2 4 2 2 2 3" xfId="28642"/>
    <cellStyle name="Normal 2 6 2 4 2 2 3" xfId="28643"/>
    <cellStyle name="Normal 2 6 2 4 2 2 4" xfId="28644"/>
    <cellStyle name="Normal 2 6 2 4 2 2 5" xfId="28645"/>
    <cellStyle name="Normal 2 6 2 4 2 2 6" xfId="28646"/>
    <cellStyle name="Normal 2 6 2 4 2 3" xfId="28647"/>
    <cellStyle name="Normal 2 6 2 4 2 3 2" xfId="28648"/>
    <cellStyle name="Normal 2 6 2 4 2 3 2 2" xfId="28649"/>
    <cellStyle name="Normal 2 6 2 4 2 3 3" xfId="28650"/>
    <cellStyle name="Normal 2 6 2 4 2 3 4" xfId="28651"/>
    <cellStyle name="Normal 2 6 2 4 2 3 5" xfId="28652"/>
    <cellStyle name="Normal 2 6 2 4 2 4" xfId="28653"/>
    <cellStyle name="Normal 2 6 2 4 2 4 2" xfId="28654"/>
    <cellStyle name="Normal 2 6 2 4 2 4 3" xfId="28655"/>
    <cellStyle name="Normal 2 6 2 4 2 4 4" xfId="28656"/>
    <cellStyle name="Normal 2 6 2 4 2 5" xfId="28657"/>
    <cellStyle name="Normal 2 6 2 4 2 5 2" xfId="28658"/>
    <cellStyle name="Normal 2 6 2 4 2 6" xfId="28659"/>
    <cellStyle name="Normal 2 6 2 4 2 7" xfId="28660"/>
    <cellStyle name="Normal 2 6 2 4 2 8" xfId="28661"/>
    <cellStyle name="Normal 2 6 2 4 2 9" xfId="28662"/>
    <cellStyle name="Normal 2 6 2 4 3" xfId="28663"/>
    <cellStyle name="Normal 2 6 2 4 3 2" xfId="28664"/>
    <cellStyle name="Normal 2 6 2 4 3 2 2" xfId="28665"/>
    <cellStyle name="Normal 2 6 2 4 3 2 2 2" xfId="28666"/>
    <cellStyle name="Normal 2 6 2 4 3 2 2 3" xfId="28667"/>
    <cellStyle name="Normal 2 6 2 4 3 2 3" xfId="28668"/>
    <cellStyle name="Normal 2 6 2 4 3 2 4" xfId="28669"/>
    <cellStyle name="Normal 2 6 2 4 3 2 5" xfId="28670"/>
    <cellStyle name="Normal 2 6 2 4 3 2 6" xfId="28671"/>
    <cellStyle name="Normal 2 6 2 4 3 3" xfId="28672"/>
    <cellStyle name="Normal 2 6 2 4 3 3 2" xfId="28673"/>
    <cellStyle name="Normal 2 6 2 4 3 3 2 2" xfId="28674"/>
    <cellStyle name="Normal 2 6 2 4 3 3 3" xfId="28675"/>
    <cellStyle name="Normal 2 6 2 4 3 3 4" xfId="28676"/>
    <cellStyle name="Normal 2 6 2 4 3 3 5" xfId="28677"/>
    <cellStyle name="Normal 2 6 2 4 3 4" xfId="28678"/>
    <cellStyle name="Normal 2 6 2 4 3 4 2" xfId="28679"/>
    <cellStyle name="Normal 2 6 2 4 3 4 3" xfId="28680"/>
    <cellStyle name="Normal 2 6 2 4 3 4 4" xfId="28681"/>
    <cellStyle name="Normal 2 6 2 4 3 5" xfId="28682"/>
    <cellStyle name="Normal 2 6 2 4 3 5 2" xfId="28683"/>
    <cellStyle name="Normal 2 6 2 4 3 6" xfId="28684"/>
    <cellStyle name="Normal 2 6 2 4 3 7" xfId="28685"/>
    <cellStyle name="Normal 2 6 2 4 3 8" xfId="28686"/>
    <cellStyle name="Normal 2 6 2 4 3 9" xfId="28687"/>
    <cellStyle name="Normal 2 6 2 4 4" xfId="28688"/>
    <cellStyle name="Normal 2 6 2 4 4 2" xfId="28689"/>
    <cellStyle name="Normal 2 6 2 4 4 2 2" xfId="28690"/>
    <cellStyle name="Normal 2 6 2 4 4 2 3" xfId="28691"/>
    <cellStyle name="Normal 2 6 2 4 4 3" xfId="28692"/>
    <cellStyle name="Normal 2 6 2 4 4 4" xfId="28693"/>
    <cellStyle name="Normal 2 6 2 4 4 5" xfId="28694"/>
    <cellStyle name="Normal 2 6 2 4 4 6" xfId="28695"/>
    <cellStyle name="Normal 2 6 2 4 5" xfId="28696"/>
    <cellStyle name="Normal 2 6 2 4 5 2" xfId="28697"/>
    <cellStyle name="Normal 2 6 2 4 5 2 2" xfId="28698"/>
    <cellStyle name="Normal 2 6 2 4 5 3" xfId="28699"/>
    <cellStyle name="Normal 2 6 2 4 5 4" xfId="28700"/>
    <cellStyle name="Normal 2 6 2 4 5 5" xfId="28701"/>
    <cellStyle name="Normal 2 6 2 4 6" xfId="28702"/>
    <cellStyle name="Normal 2 6 2 4 6 2" xfId="28703"/>
    <cellStyle name="Normal 2 6 2 4 6 3" xfId="28704"/>
    <cellStyle name="Normal 2 6 2 4 6 4" xfId="28705"/>
    <cellStyle name="Normal 2 6 2 4 7" xfId="28706"/>
    <cellStyle name="Normal 2 6 2 4 7 2" xfId="28707"/>
    <cellStyle name="Normal 2 6 2 4 8" xfId="28708"/>
    <cellStyle name="Normal 2 6 2 4 9" xfId="28709"/>
    <cellStyle name="Normal 2 6 2 5" xfId="28710"/>
    <cellStyle name="Normal 2 6 2 5 10" xfId="28711"/>
    <cellStyle name="Normal 2 6 2 5 11" xfId="28712"/>
    <cellStyle name="Normal 2 6 2 5 2" xfId="28713"/>
    <cellStyle name="Normal 2 6 2 5 2 2" xfId="28714"/>
    <cellStyle name="Normal 2 6 2 5 2 2 2" xfId="28715"/>
    <cellStyle name="Normal 2 6 2 5 2 2 2 2" xfId="28716"/>
    <cellStyle name="Normal 2 6 2 5 2 2 2 3" xfId="28717"/>
    <cellStyle name="Normal 2 6 2 5 2 2 3" xfId="28718"/>
    <cellStyle name="Normal 2 6 2 5 2 2 4" xfId="28719"/>
    <cellStyle name="Normal 2 6 2 5 2 2 5" xfId="28720"/>
    <cellStyle name="Normal 2 6 2 5 2 2 6" xfId="28721"/>
    <cellStyle name="Normal 2 6 2 5 2 3" xfId="28722"/>
    <cellStyle name="Normal 2 6 2 5 2 3 2" xfId="28723"/>
    <cellStyle name="Normal 2 6 2 5 2 3 2 2" xfId="28724"/>
    <cellStyle name="Normal 2 6 2 5 2 3 3" xfId="28725"/>
    <cellStyle name="Normal 2 6 2 5 2 3 4" xfId="28726"/>
    <cellStyle name="Normal 2 6 2 5 2 3 5" xfId="28727"/>
    <cellStyle name="Normal 2 6 2 5 2 4" xfId="28728"/>
    <cellStyle name="Normal 2 6 2 5 2 4 2" xfId="28729"/>
    <cellStyle name="Normal 2 6 2 5 2 4 3" xfId="28730"/>
    <cellStyle name="Normal 2 6 2 5 2 4 4" xfId="28731"/>
    <cellStyle name="Normal 2 6 2 5 2 5" xfId="28732"/>
    <cellStyle name="Normal 2 6 2 5 2 5 2" xfId="28733"/>
    <cellStyle name="Normal 2 6 2 5 2 6" xfId="28734"/>
    <cellStyle name="Normal 2 6 2 5 2 7" xfId="28735"/>
    <cellStyle name="Normal 2 6 2 5 2 8" xfId="28736"/>
    <cellStyle name="Normal 2 6 2 5 2 9" xfId="28737"/>
    <cellStyle name="Normal 2 6 2 5 3" xfId="28738"/>
    <cellStyle name="Normal 2 6 2 5 3 2" xfId="28739"/>
    <cellStyle name="Normal 2 6 2 5 3 2 2" xfId="28740"/>
    <cellStyle name="Normal 2 6 2 5 3 2 2 2" xfId="28741"/>
    <cellStyle name="Normal 2 6 2 5 3 2 2 3" xfId="28742"/>
    <cellStyle name="Normal 2 6 2 5 3 2 3" xfId="28743"/>
    <cellStyle name="Normal 2 6 2 5 3 2 4" xfId="28744"/>
    <cellStyle name="Normal 2 6 2 5 3 2 5" xfId="28745"/>
    <cellStyle name="Normal 2 6 2 5 3 2 6" xfId="28746"/>
    <cellStyle name="Normal 2 6 2 5 3 3" xfId="28747"/>
    <cellStyle name="Normal 2 6 2 5 3 3 2" xfId="28748"/>
    <cellStyle name="Normal 2 6 2 5 3 3 2 2" xfId="28749"/>
    <cellStyle name="Normal 2 6 2 5 3 3 3" xfId="28750"/>
    <cellStyle name="Normal 2 6 2 5 3 3 4" xfId="28751"/>
    <cellStyle name="Normal 2 6 2 5 3 3 5" xfId="28752"/>
    <cellStyle name="Normal 2 6 2 5 3 4" xfId="28753"/>
    <cellStyle name="Normal 2 6 2 5 3 4 2" xfId="28754"/>
    <cellStyle name="Normal 2 6 2 5 3 4 3" xfId="28755"/>
    <cellStyle name="Normal 2 6 2 5 3 4 4" xfId="28756"/>
    <cellStyle name="Normal 2 6 2 5 3 5" xfId="28757"/>
    <cellStyle name="Normal 2 6 2 5 3 5 2" xfId="28758"/>
    <cellStyle name="Normal 2 6 2 5 3 6" xfId="28759"/>
    <cellStyle name="Normal 2 6 2 5 3 7" xfId="28760"/>
    <cellStyle name="Normal 2 6 2 5 3 8" xfId="28761"/>
    <cellStyle name="Normal 2 6 2 5 3 9" xfId="28762"/>
    <cellStyle name="Normal 2 6 2 5 4" xfId="28763"/>
    <cellStyle name="Normal 2 6 2 5 4 2" xfId="28764"/>
    <cellStyle name="Normal 2 6 2 5 4 2 2" xfId="28765"/>
    <cellStyle name="Normal 2 6 2 5 4 2 3" xfId="28766"/>
    <cellStyle name="Normal 2 6 2 5 4 3" xfId="28767"/>
    <cellStyle name="Normal 2 6 2 5 4 4" xfId="28768"/>
    <cellStyle name="Normal 2 6 2 5 4 5" xfId="28769"/>
    <cellStyle name="Normal 2 6 2 5 4 6" xfId="28770"/>
    <cellStyle name="Normal 2 6 2 5 5" xfId="28771"/>
    <cellStyle name="Normal 2 6 2 5 5 2" xfId="28772"/>
    <cellStyle name="Normal 2 6 2 5 5 2 2" xfId="28773"/>
    <cellStyle name="Normal 2 6 2 5 5 3" xfId="28774"/>
    <cellStyle name="Normal 2 6 2 5 5 4" xfId="28775"/>
    <cellStyle name="Normal 2 6 2 5 5 5" xfId="28776"/>
    <cellStyle name="Normal 2 6 2 5 6" xfId="28777"/>
    <cellStyle name="Normal 2 6 2 5 6 2" xfId="28778"/>
    <cellStyle name="Normal 2 6 2 5 6 3" xfId="28779"/>
    <cellStyle name="Normal 2 6 2 5 6 4" xfId="28780"/>
    <cellStyle name="Normal 2 6 2 5 7" xfId="28781"/>
    <cellStyle name="Normal 2 6 2 5 7 2" xfId="28782"/>
    <cellStyle name="Normal 2 6 2 5 8" xfId="28783"/>
    <cellStyle name="Normal 2 6 2 5 9" xfId="28784"/>
    <cellStyle name="Normal 2 6 2 6" xfId="28785"/>
    <cellStyle name="Normal 2 6 2 6 10" xfId="28786"/>
    <cellStyle name="Normal 2 6 2 6 11" xfId="28787"/>
    <cellStyle name="Normal 2 6 2 6 2" xfId="28788"/>
    <cellStyle name="Normal 2 6 2 6 2 2" xfId="28789"/>
    <cellStyle name="Normal 2 6 2 6 2 2 2" xfId="28790"/>
    <cellStyle name="Normal 2 6 2 6 2 2 2 2" xfId="28791"/>
    <cellStyle name="Normal 2 6 2 6 2 2 2 3" xfId="28792"/>
    <cellStyle name="Normal 2 6 2 6 2 2 3" xfId="28793"/>
    <cellStyle name="Normal 2 6 2 6 2 2 4" xfId="28794"/>
    <cellStyle name="Normal 2 6 2 6 2 2 5" xfId="28795"/>
    <cellStyle name="Normal 2 6 2 6 2 2 6" xfId="28796"/>
    <cellStyle name="Normal 2 6 2 6 2 3" xfId="28797"/>
    <cellStyle name="Normal 2 6 2 6 2 3 2" xfId="28798"/>
    <cellStyle name="Normal 2 6 2 6 2 3 2 2" xfId="28799"/>
    <cellStyle name="Normal 2 6 2 6 2 3 3" xfId="28800"/>
    <cellStyle name="Normal 2 6 2 6 2 3 4" xfId="28801"/>
    <cellStyle name="Normal 2 6 2 6 2 3 5" xfId="28802"/>
    <cellStyle name="Normal 2 6 2 6 2 4" xfId="28803"/>
    <cellStyle name="Normal 2 6 2 6 2 4 2" xfId="28804"/>
    <cellStyle name="Normal 2 6 2 6 2 4 3" xfId="28805"/>
    <cellStyle name="Normal 2 6 2 6 2 4 4" xfId="28806"/>
    <cellStyle name="Normal 2 6 2 6 2 5" xfId="28807"/>
    <cellStyle name="Normal 2 6 2 6 2 5 2" xfId="28808"/>
    <cellStyle name="Normal 2 6 2 6 2 6" xfId="28809"/>
    <cellStyle name="Normal 2 6 2 6 2 7" xfId="28810"/>
    <cellStyle name="Normal 2 6 2 6 2 8" xfId="28811"/>
    <cellStyle name="Normal 2 6 2 6 2 9" xfId="28812"/>
    <cellStyle name="Normal 2 6 2 6 3" xfId="28813"/>
    <cellStyle name="Normal 2 6 2 6 3 2" xfId="28814"/>
    <cellStyle name="Normal 2 6 2 6 3 2 2" xfId="28815"/>
    <cellStyle name="Normal 2 6 2 6 3 2 2 2" xfId="28816"/>
    <cellStyle name="Normal 2 6 2 6 3 2 2 3" xfId="28817"/>
    <cellStyle name="Normal 2 6 2 6 3 2 3" xfId="28818"/>
    <cellStyle name="Normal 2 6 2 6 3 2 4" xfId="28819"/>
    <cellStyle name="Normal 2 6 2 6 3 2 5" xfId="28820"/>
    <cellStyle name="Normal 2 6 2 6 3 2 6" xfId="28821"/>
    <cellStyle name="Normal 2 6 2 6 3 3" xfId="28822"/>
    <cellStyle name="Normal 2 6 2 6 3 3 2" xfId="28823"/>
    <cellStyle name="Normal 2 6 2 6 3 3 2 2" xfId="28824"/>
    <cellStyle name="Normal 2 6 2 6 3 3 3" xfId="28825"/>
    <cellStyle name="Normal 2 6 2 6 3 3 4" xfId="28826"/>
    <cellStyle name="Normal 2 6 2 6 3 3 5" xfId="28827"/>
    <cellStyle name="Normal 2 6 2 6 3 4" xfId="28828"/>
    <cellStyle name="Normal 2 6 2 6 3 4 2" xfId="28829"/>
    <cellStyle name="Normal 2 6 2 6 3 4 3" xfId="28830"/>
    <cellStyle name="Normal 2 6 2 6 3 4 4" xfId="28831"/>
    <cellStyle name="Normal 2 6 2 6 3 5" xfId="28832"/>
    <cellStyle name="Normal 2 6 2 6 3 5 2" xfId="28833"/>
    <cellStyle name="Normal 2 6 2 6 3 6" xfId="28834"/>
    <cellStyle name="Normal 2 6 2 6 3 7" xfId="28835"/>
    <cellStyle name="Normal 2 6 2 6 3 8" xfId="28836"/>
    <cellStyle name="Normal 2 6 2 6 3 9" xfId="28837"/>
    <cellStyle name="Normal 2 6 2 6 4" xfId="28838"/>
    <cellStyle name="Normal 2 6 2 6 4 2" xfId="28839"/>
    <cellStyle name="Normal 2 6 2 6 4 2 2" xfId="28840"/>
    <cellStyle name="Normal 2 6 2 6 4 2 3" xfId="28841"/>
    <cellStyle name="Normal 2 6 2 6 4 3" xfId="28842"/>
    <cellStyle name="Normal 2 6 2 6 4 4" xfId="28843"/>
    <cellStyle name="Normal 2 6 2 6 4 5" xfId="28844"/>
    <cellStyle name="Normal 2 6 2 6 4 6" xfId="28845"/>
    <cellStyle name="Normal 2 6 2 6 5" xfId="28846"/>
    <cellStyle name="Normal 2 6 2 6 5 2" xfId="28847"/>
    <cellStyle name="Normal 2 6 2 6 5 2 2" xfId="28848"/>
    <cellStyle name="Normal 2 6 2 6 5 3" xfId="28849"/>
    <cellStyle name="Normal 2 6 2 6 5 4" xfId="28850"/>
    <cellStyle name="Normal 2 6 2 6 5 5" xfId="28851"/>
    <cellStyle name="Normal 2 6 2 6 6" xfId="28852"/>
    <cellStyle name="Normal 2 6 2 6 6 2" xfId="28853"/>
    <cellStyle name="Normal 2 6 2 6 6 3" xfId="28854"/>
    <cellStyle name="Normal 2 6 2 6 6 4" xfId="28855"/>
    <cellStyle name="Normal 2 6 2 6 7" xfId="28856"/>
    <cellStyle name="Normal 2 6 2 6 7 2" xfId="28857"/>
    <cellStyle name="Normal 2 6 2 6 8" xfId="28858"/>
    <cellStyle name="Normal 2 6 2 6 9" xfId="28859"/>
    <cellStyle name="Normal 2 6 2 7" xfId="28860"/>
    <cellStyle name="Normal 2 6 2 7 10" xfId="28861"/>
    <cellStyle name="Normal 2 6 2 7 11" xfId="28862"/>
    <cellStyle name="Normal 2 6 2 7 2" xfId="28863"/>
    <cellStyle name="Normal 2 6 2 7 2 2" xfId="28864"/>
    <cellStyle name="Normal 2 6 2 7 2 2 2" xfId="28865"/>
    <cellStyle name="Normal 2 6 2 7 2 2 2 2" xfId="28866"/>
    <cellStyle name="Normal 2 6 2 7 2 2 2 3" xfId="28867"/>
    <cellStyle name="Normal 2 6 2 7 2 2 3" xfId="28868"/>
    <cellStyle name="Normal 2 6 2 7 2 2 4" xfId="28869"/>
    <cellStyle name="Normal 2 6 2 7 2 2 5" xfId="28870"/>
    <cellStyle name="Normal 2 6 2 7 2 2 6" xfId="28871"/>
    <cellStyle name="Normal 2 6 2 7 2 3" xfId="28872"/>
    <cellStyle name="Normal 2 6 2 7 2 3 2" xfId="28873"/>
    <cellStyle name="Normal 2 6 2 7 2 3 2 2" xfId="28874"/>
    <cellStyle name="Normal 2 6 2 7 2 3 3" xfId="28875"/>
    <cellStyle name="Normal 2 6 2 7 2 3 4" xfId="28876"/>
    <cellStyle name="Normal 2 6 2 7 2 3 5" xfId="28877"/>
    <cellStyle name="Normal 2 6 2 7 2 4" xfId="28878"/>
    <cellStyle name="Normal 2 6 2 7 2 4 2" xfId="28879"/>
    <cellStyle name="Normal 2 6 2 7 2 4 3" xfId="28880"/>
    <cellStyle name="Normal 2 6 2 7 2 4 4" xfId="28881"/>
    <cellStyle name="Normal 2 6 2 7 2 5" xfId="28882"/>
    <cellStyle name="Normal 2 6 2 7 2 5 2" xfId="28883"/>
    <cellStyle name="Normal 2 6 2 7 2 6" xfId="28884"/>
    <cellStyle name="Normal 2 6 2 7 2 7" xfId="28885"/>
    <cellStyle name="Normal 2 6 2 7 2 8" xfId="28886"/>
    <cellStyle name="Normal 2 6 2 7 2 9" xfId="28887"/>
    <cellStyle name="Normal 2 6 2 7 3" xfId="28888"/>
    <cellStyle name="Normal 2 6 2 7 3 2" xfId="28889"/>
    <cellStyle name="Normal 2 6 2 7 3 2 2" xfId="28890"/>
    <cellStyle name="Normal 2 6 2 7 3 2 2 2" xfId="28891"/>
    <cellStyle name="Normal 2 6 2 7 3 2 2 3" xfId="28892"/>
    <cellStyle name="Normal 2 6 2 7 3 2 3" xfId="28893"/>
    <cellStyle name="Normal 2 6 2 7 3 2 4" xfId="28894"/>
    <cellStyle name="Normal 2 6 2 7 3 2 5" xfId="28895"/>
    <cellStyle name="Normal 2 6 2 7 3 2 6" xfId="28896"/>
    <cellStyle name="Normal 2 6 2 7 3 3" xfId="28897"/>
    <cellStyle name="Normal 2 6 2 7 3 3 2" xfId="28898"/>
    <cellStyle name="Normal 2 6 2 7 3 3 2 2" xfId="28899"/>
    <cellStyle name="Normal 2 6 2 7 3 3 3" xfId="28900"/>
    <cellStyle name="Normal 2 6 2 7 3 3 4" xfId="28901"/>
    <cellStyle name="Normal 2 6 2 7 3 3 5" xfId="28902"/>
    <cellStyle name="Normal 2 6 2 7 3 4" xfId="28903"/>
    <cellStyle name="Normal 2 6 2 7 3 4 2" xfId="28904"/>
    <cellStyle name="Normal 2 6 2 7 3 4 3" xfId="28905"/>
    <cellStyle name="Normal 2 6 2 7 3 4 4" xfId="28906"/>
    <cellStyle name="Normal 2 6 2 7 3 5" xfId="28907"/>
    <cellStyle name="Normal 2 6 2 7 3 5 2" xfId="28908"/>
    <cellStyle name="Normal 2 6 2 7 3 6" xfId="28909"/>
    <cellStyle name="Normal 2 6 2 7 3 7" xfId="28910"/>
    <cellStyle name="Normal 2 6 2 7 3 8" xfId="28911"/>
    <cellStyle name="Normal 2 6 2 7 3 9" xfId="28912"/>
    <cellStyle name="Normal 2 6 2 7 4" xfId="28913"/>
    <cellStyle name="Normal 2 6 2 7 4 2" xfId="28914"/>
    <cellStyle name="Normal 2 6 2 7 4 2 2" xfId="28915"/>
    <cellStyle name="Normal 2 6 2 7 4 2 3" xfId="28916"/>
    <cellStyle name="Normal 2 6 2 7 4 3" xfId="28917"/>
    <cellStyle name="Normal 2 6 2 7 4 4" xfId="28918"/>
    <cellStyle name="Normal 2 6 2 7 4 5" xfId="28919"/>
    <cellStyle name="Normal 2 6 2 7 4 6" xfId="28920"/>
    <cellStyle name="Normal 2 6 2 7 5" xfId="28921"/>
    <cellStyle name="Normal 2 6 2 7 5 2" xfId="28922"/>
    <cellStyle name="Normal 2 6 2 7 5 2 2" xfId="28923"/>
    <cellStyle name="Normal 2 6 2 7 5 3" xfId="28924"/>
    <cellStyle name="Normal 2 6 2 7 5 4" xfId="28925"/>
    <cellStyle name="Normal 2 6 2 7 5 5" xfId="28926"/>
    <cellStyle name="Normal 2 6 2 7 6" xfId="28927"/>
    <cellStyle name="Normal 2 6 2 7 6 2" xfId="28928"/>
    <cellStyle name="Normal 2 6 2 7 6 3" xfId="28929"/>
    <cellStyle name="Normal 2 6 2 7 6 4" xfId="28930"/>
    <cellStyle name="Normal 2 6 2 7 7" xfId="28931"/>
    <cellStyle name="Normal 2 6 2 7 7 2" xfId="28932"/>
    <cellStyle name="Normal 2 6 2 7 8" xfId="28933"/>
    <cellStyle name="Normal 2 6 2 7 9" xfId="28934"/>
    <cellStyle name="Normal 2 6 2 8" xfId="28935"/>
    <cellStyle name="Normal 2 6 2 8 10" xfId="28936"/>
    <cellStyle name="Normal 2 6 2 8 2" xfId="28937"/>
    <cellStyle name="Normal 2 6 2 8 2 2" xfId="28938"/>
    <cellStyle name="Normal 2 6 2 8 2 2 2" xfId="28939"/>
    <cellStyle name="Normal 2 6 2 8 2 2 3" xfId="28940"/>
    <cellStyle name="Normal 2 6 2 8 2 3" xfId="28941"/>
    <cellStyle name="Normal 2 6 2 8 2 4" xfId="28942"/>
    <cellStyle name="Normal 2 6 2 8 2 5" xfId="28943"/>
    <cellStyle name="Normal 2 6 2 8 2 6" xfId="28944"/>
    <cellStyle name="Normal 2 6 2 8 3" xfId="28945"/>
    <cellStyle name="Normal 2 6 2 8 3 2" xfId="28946"/>
    <cellStyle name="Normal 2 6 2 8 3 2 2" xfId="28947"/>
    <cellStyle name="Normal 2 6 2 8 3 2 3" xfId="28948"/>
    <cellStyle name="Normal 2 6 2 8 3 3" xfId="28949"/>
    <cellStyle name="Normal 2 6 2 8 3 4" xfId="28950"/>
    <cellStyle name="Normal 2 6 2 8 3 5" xfId="28951"/>
    <cellStyle name="Normal 2 6 2 8 3 6" xfId="28952"/>
    <cellStyle name="Normal 2 6 2 8 4" xfId="28953"/>
    <cellStyle name="Normal 2 6 2 8 4 2" xfId="28954"/>
    <cellStyle name="Normal 2 6 2 8 4 2 2" xfId="28955"/>
    <cellStyle name="Normal 2 6 2 8 4 3" xfId="28956"/>
    <cellStyle name="Normal 2 6 2 8 4 4" xfId="28957"/>
    <cellStyle name="Normal 2 6 2 8 4 5" xfId="28958"/>
    <cellStyle name="Normal 2 6 2 8 5" xfId="28959"/>
    <cellStyle name="Normal 2 6 2 8 5 2" xfId="28960"/>
    <cellStyle name="Normal 2 6 2 8 5 3" xfId="28961"/>
    <cellStyle name="Normal 2 6 2 8 5 4" xfId="28962"/>
    <cellStyle name="Normal 2 6 2 8 6" xfId="28963"/>
    <cellStyle name="Normal 2 6 2 8 6 2" xfId="28964"/>
    <cellStyle name="Normal 2 6 2 8 7" xfId="28965"/>
    <cellStyle name="Normal 2 6 2 8 8" xfId="28966"/>
    <cellStyle name="Normal 2 6 2 8 9" xfId="28967"/>
    <cellStyle name="Normal 2 6 2 9" xfId="28968"/>
    <cellStyle name="Normal 2 6 2 9 10" xfId="28969"/>
    <cellStyle name="Normal 2 6 2 9 2" xfId="28970"/>
    <cellStyle name="Normal 2 6 2 9 2 2" xfId="28971"/>
    <cellStyle name="Normal 2 6 2 9 2 2 2" xfId="28972"/>
    <cellStyle name="Normal 2 6 2 9 2 2 3" xfId="28973"/>
    <cellStyle name="Normal 2 6 2 9 2 3" xfId="28974"/>
    <cellStyle name="Normal 2 6 2 9 2 4" xfId="28975"/>
    <cellStyle name="Normal 2 6 2 9 2 5" xfId="28976"/>
    <cellStyle name="Normal 2 6 2 9 2 6" xfId="28977"/>
    <cellStyle name="Normal 2 6 2 9 3" xfId="28978"/>
    <cellStyle name="Normal 2 6 2 9 3 2" xfId="28979"/>
    <cellStyle name="Normal 2 6 2 9 3 2 2" xfId="28980"/>
    <cellStyle name="Normal 2 6 2 9 3 2 3" xfId="28981"/>
    <cellStyle name="Normal 2 6 2 9 3 3" xfId="28982"/>
    <cellStyle name="Normal 2 6 2 9 3 4" xfId="28983"/>
    <cellStyle name="Normal 2 6 2 9 3 5" xfId="28984"/>
    <cellStyle name="Normal 2 6 2 9 3 6" xfId="28985"/>
    <cellStyle name="Normal 2 6 2 9 4" xfId="28986"/>
    <cellStyle name="Normal 2 6 2 9 4 2" xfId="28987"/>
    <cellStyle name="Normal 2 6 2 9 4 2 2" xfId="28988"/>
    <cellStyle name="Normal 2 6 2 9 4 3" xfId="28989"/>
    <cellStyle name="Normal 2 6 2 9 4 4" xfId="28990"/>
    <cellStyle name="Normal 2 6 2 9 4 5" xfId="28991"/>
    <cellStyle name="Normal 2 6 2 9 5" xfId="28992"/>
    <cellStyle name="Normal 2 6 2 9 5 2" xfId="28993"/>
    <cellStyle name="Normal 2 6 2 9 5 3" xfId="28994"/>
    <cellStyle name="Normal 2 6 2 9 5 4" xfId="28995"/>
    <cellStyle name="Normal 2 6 2 9 6" xfId="28996"/>
    <cellStyle name="Normal 2 6 2 9 6 2" xfId="28997"/>
    <cellStyle name="Normal 2 6 2 9 7" xfId="28998"/>
    <cellStyle name="Normal 2 6 2 9 8" xfId="28999"/>
    <cellStyle name="Normal 2 6 2 9 9" xfId="29000"/>
    <cellStyle name="Normal 2 6 20" xfId="29001"/>
    <cellStyle name="Normal 2 6 20 10" xfId="29002"/>
    <cellStyle name="Normal 2 6 20 2" xfId="29003"/>
    <cellStyle name="Normal 2 6 20 2 2" xfId="29004"/>
    <cellStyle name="Normal 2 6 20 2 2 2" xfId="29005"/>
    <cellStyle name="Normal 2 6 20 2 2 3" xfId="29006"/>
    <cellStyle name="Normal 2 6 20 2 3" xfId="29007"/>
    <cellStyle name="Normal 2 6 20 2 4" xfId="29008"/>
    <cellStyle name="Normal 2 6 20 2 5" xfId="29009"/>
    <cellStyle name="Normal 2 6 20 2 6" xfId="29010"/>
    <cellStyle name="Normal 2 6 20 3" xfId="29011"/>
    <cellStyle name="Normal 2 6 20 3 2" xfId="29012"/>
    <cellStyle name="Normal 2 6 20 3 2 2" xfId="29013"/>
    <cellStyle name="Normal 2 6 20 3 2 3" xfId="29014"/>
    <cellStyle name="Normal 2 6 20 3 3" xfId="29015"/>
    <cellStyle name="Normal 2 6 20 3 4" xfId="29016"/>
    <cellStyle name="Normal 2 6 20 3 5" xfId="29017"/>
    <cellStyle name="Normal 2 6 20 3 6" xfId="29018"/>
    <cellStyle name="Normal 2 6 20 4" xfId="29019"/>
    <cellStyle name="Normal 2 6 20 4 2" xfId="29020"/>
    <cellStyle name="Normal 2 6 20 4 2 2" xfId="29021"/>
    <cellStyle name="Normal 2 6 20 4 3" xfId="29022"/>
    <cellStyle name="Normal 2 6 20 4 4" xfId="29023"/>
    <cellStyle name="Normal 2 6 20 4 5" xfId="29024"/>
    <cellStyle name="Normal 2 6 20 5" xfId="29025"/>
    <cellStyle name="Normal 2 6 20 5 2" xfId="29026"/>
    <cellStyle name="Normal 2 6 20 5 3" xfId="29027"/>
    <cellStyle name="Normal 2 6 20 5 4" xfId="29028"/>
    <cellStyle name="Normal 2 6 20 6" xfId="29029"/>
    <cellStyle name="Normal 2 6 20 6 2" xfId="29030"/>
    <cellStyle name="Normal 2 6 20 7" xfId="29031"/>
    <cellStyle name="Normal 2 6 20 8" xfId="29032"/>
    <cellStyle name="Normal 2 6 20 9" xfId="29033"/>
    <cellStyle name="Normal 2 6 21" xfId="29034"/>
    <cellStyle name="Normal 2 6 21 10" xfId="29035"/>
    <cellStyle name="Normal 2 6 21 2" xfId="29036"/>
    <cellStyle name="Normal 2 6 21 2 2" xfId="29037"/>
    <cellStyle name="Normal 2 6 21 2 2 2" xfId="29038"/>
    <cellStyle name="Normal 2 6 21 2 2 3" xfId="29039"/>
    <cellStyle name="Normal 2 6 21 2 3" xfId="29040"/>
    <cellStyle name="Normal 2 6 21 2 4" xfId="29041"/>
    <cellStyle name="Normal 2 6 21 2 5" xfId="29042"/>
    <cellStyle name="Normal 2 6 21 2 6" xfId="29043"/>
    <cellStyle name="Normal 2 6 21 3" xfId="29044"/>
    <cellStyle name="Normal 2 6 21 3 2" xfId="29045"/>
    <cellStyle name="Normal 2 6 21 3 2 2" xfId="29046"/>
    <cellStyle name="Normal 2 6 21 3 2 3" xfId="29047"/>
    <cellStyle name="Normal 2 6 21 3 3" xfId="29048"/>
    <cellStyle name="Normal 2 6 21 3 4" xfId="29049"/>
    <cellStyle name="Normal 2 6 21 3 5" xfId="29050"/>
    <cellStyle name="Normal 2 6 21 3 6" xfId="29051"/>
    <cellStyle name="Normal 2 6 21 4" xfId="29052"/>
    <cellStyle name="Normal 2 6 21 4 2" xfId="29053"/>
    <cellStyle name="Normal 2 6 21 4 2 2" xfId="29054"/>
    <cellStyle name="Normal 2 6 21 4 3" xfId="29055"/>
    <cellStyle name="Normal 2 6 21 4 4" xfId="29056"/>
    <cellStyle name="Normal 2 6 21 4 5" xfId="29057"/>
    <cellStyle name="Normal 2 6 21 5" xfId="29058"/>
    <cellStyle name="Normal 2 6 21 5 2" xfId="29059"/>
    <cellStyle name="Normal 2 6 21 5 3" xfId="29060"/>
    <cellStyle name="Normal 2 6 21 5 4" xfId="29061"/>
    <cellStyle name="Normal 2 6 21 6" xfId="29062"/>
    <cellStyle name="Normal 2 6 21 6 2" xfId="29063"/>
    <cellStyle name="Normal 2 6 21 7" xfId="29064"/>
    <cellStyle name="Normal 2 6 21 8" xfId="29065"/>
    <cellStyle name="Normal 2 6 21 9" xfId="29066"/>
    <cellStyle name="Normal 2 6 22" xfId="29067"/>
    <cellStyle name="Normal 2 6 22 10" xfId="29068"/>
    <cellStyle name="Normal 2 6 22 2" xfId="29069"/>
    <cellStyle name="Normal 2 6 22 2 2" xfId="29070"/>
    <cellStyle name="Normal 2 6 22 2 2 2" xfId="29071"/>
    <cellStyle name="Normal 2 6 22 2 2 3" xfId="29072"/>
    <cellStyle name="Normal 2 6 22 2 3" xfId="29073"/>
    <cellStyle name="Normal 2 6 22 2 4" xfId="29074"/>
    <cellStyle name="Normal 2 6 22 2 5" xfId="29075"/>
    <cellStyle name="Normal 2 6 22 2 6" xfId="29076"/>
    <cellStyle name="Normal 2 6 22 3" xfId="29077"/>
    <cellStyle name="Normal 2 6 22 3 2" xfId="29078"/>
    <cellStyle name="Normal 2 6 22 3 2 2" xfId="29079"/>
    <cellStyle name="Normal 2 6 22 3 2 3" xfId="29080"/>
    <cellStyle name="Normal 2 6 22 3 3" xfId="29081"/>
    <cellStyle name="Normal 2 6 22 3 4" xfId="29082"/>
    <cellStyle name="Normal 2 6 22 3 5" xfId="29083"/>
    <cellStyle name="Normal 2 6 22 3 6" xfId="29084"/>
    <cellStyle name="Normal 2 6 22 4" xfId="29085"/>
    <cellStyle name="Normal 2 6 22 4 2" xfId="29086"/>
    <cellStyle name="Normal 2 6 22 4 2 2" xfId="29087"/>
    <cellStyle name="Normal 2 6 22 4 3" xfId="29088"/>
    <cellStyle name="Normal 2 6 22 4 4" xfId="29089"/>
    <cellStyle name="Normal 2 6 22 4 5" xfId="29090"/>
    <cellStyle name="Normal 2 6 22 5" xfId="29091"/>
    <cellStyle name="Normal 2 6 22 5 2" xfId="29092"/>
    <cellStyle name="Normal 2 6 22 5 3" xfId="29093"/>
    <cellStyle name="Normal 2 6 22 5 4" xfId="29094"/>
    <cellStyle name="Normal 2 6 22 6" xfId="29095"/>
    <cellStyle name="Normal 2 6 22 6 2" xfId="29096"/>
    <cellStyle name="Normal 2 6 22 7" xfId="29097"/>
    <cellStyle name="Normal 2 6 22 8" xfId="29098"/>
    <cellStyle name="Normal 2 6 22 9" xfId="29099"/>
    <cellStyle name="Normal 2 6 23" xfId="29100"/>
    <cellStyle name="Normal 2 6 23 10" xfId="29101"/>
    <cellStyle name="Normal 2 6 23 2" xfId="29102"/>
    <cellStyle name="Normal 2 6 23 2 2" xfId="29103"/>
    <cellStyle name="Normal 2 6 23 2 2 2" xfId="29104"/>
    <cellStyle name="Normal 2 6 23 2 2 3" xfId="29105"/>
    <cellStyle name="Normal 2 6 23 2 3" xfId="29106"/>
    <cellStyle name="Normal 2 6 23 2 4" xfId="29107"/>
    <cellStyle name="Normal 2 6 23 2 5" xfId="29108"/>
    <cellStyle name="Normal 2 6 23 2 6" xfId="29109"/>
    <cellStyle name="Normal 2 6 23 3" xfId="29110"/>
    <cellStyle name="Normal 2 6 23 3 2" xfId="29111"/>
    <cellStyle name="Normal 2 6 23 3 2 2" xfId="29112"/>
    <cellStyle name="Normal 2 6 23 3 2 3" xfId="29113"/>
    <cellStyle name="Normal 2 6 23 3 3" xfId="29114"/>
    <cellStyle name="Normal 2 6 23 3 4" xfId="29115"/>
    <cellStyle name="Normal 2 6 23 3 5" xfId="29116"/>
    <cellStyle name="Normal 2 6 23 3 6" xfId="29117"/>
    <cellStyle name="Normal 2 6 23 4" xfId="29118"/>
    <cellStyle name="Normal 2 6 23 4 2" xfId="29119"/>
    <cellStyle name="Normal 2 6 23 4 2 2" xfId="29120"/>
    <cellStyle name="Normal 2 6 23 4 3" xfId="29121"/>
    <cellStyle name="Normal 2 6 23 4 4" xfId="29122"/>
    <cellStyle name="Normal 2 6 23 4 5" xfId="29123"/>
    <cellStyle name="Normal 2 6 23 5" xfId="29124"/>
    <cellStyle name="Normal 2 6 23 5 2" xfId="29125"/>
    <cellStyle name="Normal 2 6 23 5 3" xfId="29126"/>
    <cellStyle name="Normal 2 6 23 5 4" xfId="29127"/>
    <cellStyle name="Normal 2 6 23 6" xfId="29128"/>
    <cellStyle name="Normal 2 6 23 6 2" xfId="29129"/>
    <cellStyle name="Normal 2 6 23 7" xfId="29130"/>
    <cellStyle name="Normal 2 6 23 8" xfId="29131"/>
    <cellStyle name="Normal 2 6 23 9" xfId="29132"/>
    <cellStyle name="Normal 2 6 24" xfId="29133"/>
    <cellStyle name="Normal 2 6 24 10" xfId="29134"/>
    <cellStyle name="Normal 2 6 24 2" xfId="29135"/>
    <cellStyle name="Normal 2 6 24 2 2" xfId="29136"/>
    <cellStyle name="Normal 2 6 24 2 2 2" xfId="29137"/>
    <cellStyle name="Normal 2 6 24 2 2 3" xfId="29138"/>
    <cellStyle name="Normal 2 6 24 2 3" xfId="29139"/>
    <cellStyle name="Normal 2 6 24 2 4" xfId="29140"/>
    <cellStyle name="Normal 2 6 24 2 5" xfId="29141"/>
    <cellStyle name="Normal 2 6 24 2 6" xfId="29142"/>
    <cellStyle name="Normal 2 6 24 3" xfId="29143"/>
    <cellStyle name="Normal 2 6 24 3 2" xfId="29144"/>
    <cellStyle name="Normal 2 6 24 3 2 2" xfId="29145"/>
    <cellStyle name="Normal 2 6 24 3 2 3" xfId="29146"/>
    <cellStyle name="Normal 2 6 24 3 3" xfId="29147"/>
    <cellStyle name="Normal 2 6 24 3 4" xfId="29148"/>
    <cellStyle name="Normal 2 6 24 3 5" xfId="29149"/>
    <cellStyle name="Normal 2 6 24 3 6" xfId="29150"/>
    <cellStyle name="Normal 2 6 24 4" xfId="29151"/>
    <cellStyle name="Normal 2 6 24 4 2" xfId="29152"/>
    <cellStyle name="Normal 2 6 24 4 2 2" xfId="29153"/>
    <cellStyle name="Normal 2 6 24 4 3" xfId="29154"/>
    <cellStyle name="Normal 2 6 24 4 4" xfId="29155"/>
    <cellStyle name="Normal 2 6 24 4 5" xfId="29156"/>
    <cellStyle name="Normal 2 6 24 5" xfId="29157"/>
    <cellStyle name="Normal 2 6 24 5 2" xfId="29158"/>
    <cellStyle name="Normal 2 6 24 5 3" xfId="29159"/>
    <cellStyle name="Normal 2 6 24 5 4" xfId="29160"/>
    <cellStyle name="Normal 2 6 24 6" xfId="29161"/>
    <cellStyle name="Normal 2 6 24 6 2" xfId="29162"/>
    <cellStyle name="Normal 2 6 24 7" xfId="29163"/>
    <cellStyle name="Normal 2 6 24 8" xfId="29164"/>
    <cellStyle name="Normal 2 6 24 9" xfId="29165"/>
    <cellStyle name="Normal 2 6 25" xfId="29166"/>
    <cellStyle name="Normal 2 6 25 10" xfId="29167"/>
    <cellStyle name="Normal 2 6 25 2" xfId="29168"/>
    <cellStyle name="Normal 2 6 25 2 2" xfId="29169"/>
    <cellStyle name="Normal 2 6 25 2 2 2" xfId="29170"/>
    <cellStyle name="Normal 2 6 25 2 2 3" xfId="29171"/>
    <cellStyle name="Normal 2 6 25 2 3" xfId="29172"/>
    <cellStyle name="Normal 2 6 25 2 4" xfId="29173"/>
    <cellStyle name="Normal 2 6 25 2 5" xfId="29174"/>
    <cellStyle name="Normal 2 6 25 2 6" xfId="29175"/>
    <cellStyle name="Normal 2 6 25 3" xfId="29176"/>
    <cellStyle name="Normal 2 6 25 3 2" xfId="29177"/>
    <cellStyle name="Normal 2 6 25 3 2 2" xfId="29178"/>
    <cellStyle name="Normal 2 6 25 3 2 3" xfId="29179"/>
    <cellStyle name="Normal 2 6 25 3 3" xfId="29180"/>
    <cellStyle name="Normal 2 6 25 3 4" xfId="29181"/>
    <cellStyle name="Normal 2 6 25 3 5" xfId="29182"/>
    <cellStyle name="Normal 2 6 25 3 6" xfId="29183"/>
    <cellStyle name="Normal 2 6 25 4" xfId="29184"/>
    <cellStyle name="Normal 2 6 25 4 2" xfId="29185"/>
    <cellStyle name="Normal 2 6 25 4 2 2" xfId="29186"/>
    <cellStyle name="Normal 2 6 25 4 3" xfId="29187"/>
    <cellStyle name="Normal 2 6 25 4 4" xfId="29188"/>
    <cellStyle name="Normal 2 6 25 4 5" xfId="29189"/>
    <cellStyle name="Normal 2 6 25 5" xfId="29190"/>
    <cellStyle name="Normal 2 6 25 5 2" xfId="29191"/>
    <cellStyle name="Normal 2 6 25 5 3" xfId="29192"/>
    <cellStyle name="Normal 2 6 25 5 4" xfId="29193"/>
    <cellStyle name="Normal 2 6 25 6" xfId="29194"/>
    <cellStyle name="Normal 2 6 25 6 2" xfId="29195"/>
    <cellStyle name="Normal 2 6 25 7" xfId="29196"/>
    <cellStyle name="Normal 2 6 25 8" xfId="29197"/>
    <cellStyle name="Normal 2 6 25 9" xfId="29198"/>
    <cellStyle name="Normal 2 6 26" xfId="29199"/>
    <cellStyle name="Normal 2 6 26 10" xfId="29200"/>
    <cellStyle name="Normal 2 6 26 2" xfId="29201"/>
    <cellStyle name="Normal 2 6 26 2 2" xfId="29202"/>
    <cellStyle name="Normal 2 6 26 2 2 2" xfId="29203"/>
    <cellStyle name="Normal 2 6 26 2 2 3" xfId="29204"/>
    <cellStyle name="Normal 2 6 26 2 3" xfId="29205"/>
    <cellStyle name="Normal 2 6 26 2 4" xfId="29206"/>
    <cellStyle name="Normal 2 6 26 2 5" xfId="29207"/>
    <cellStyle name="Normal 2 6 26 2 6" xfId="29208"/>
    <cellStyle name="Normal 2 6 26 3" xfId="29209"/>
    <cellStyle name="Normal 2 6 26 3 2" xfId="29210"/>
    <cellStyle name="Normal 2 6 26 3 2 2" xfId="29211"/>
    <cellStyle name="Normal 2 6 26 3 2 3" xfId="29212"/>
    <cellStyle name="Normal 2 6 26 3 3" xfId="29213"/>
    <cellStyle name="Normal 2 6 26 3 4" xfId="29214"/>
    <cellStyle name="Normal 2 6 26 3 5" xfId="29215"/>
    <cellStyle name="Normal 2 6 26 3 6" xfId="29216"/>
    <cellStyle name="Normal 2 6 26 4" xfId="29217"/>
    <cellStyle name="Normal 2 6 26 4 2" xfId="29218"/>
    <cellStyle name="Normal 2 6 26 4 2 2" xfId="29219"/>
    <cellStyle name="Normal 2 6 26 4 3" xfId="29220"/>
    <cellStyle name="Normal 2 6 26 4 4" xfId="29221"/>
    <cellStyle name="Normal 2 6 26 4 5" xfId="29222"/>
    <cellStyle name="Normal 2 6 26 5" xfId="29223"/>
    <cellStyle name="Normal 2 6 26 5 2" xfId="29224"/>
    <cellStyle name="Normal 2 6 26 5 3" xfId="29225"/>
    <cellStyle name="Normal 2 6 26 5 4" xfId="29226"/>
    <cellStyle name="Normal 2 6 26 6" xfId="29227"/>
    <cellStyle name="Normal 2 6 26 6 2" xfId="29228"/>
    <cellStyle name="Normal 2 6 26 7" xfId="29229"/>
    <cellStyle name="Normal 2 6 26 8" xfId="29230"/>
    <cellStyle name="Normal 2 6 26 9" xfId="29231"/>
    <cellStyle name="Normal 2 6 27" xfId="29232"/>
    <cellStyle name="Normal 2 6 27 10" xfId="29233"/>
    <cellStyle name="Normal 2 6 27 2" xfId="29234"/>
    <cellStyle name="Normal 2 6 27 2 2" xfId="29235"/>
    <cellStyle name="Normal 2 6 27 2 2 2" xfId="29236"/>
    <cellStyle name="Normal 2 6 27 2 2 3" xfId="29237"/>
    <cellStyle name="Normal 2 6 27 2 3" xfId="29238"/>
    <cellStyle name="Normal 2 6 27 2 4" xfId="29239"/>
    <cellStyle name="Normal 2 6 27 2 5" xfId="29240"/>
    <cellStyle name="Normal 2 6 27 2 6" xfId="29241"/>
    <cellStyle name="Normal 2 6 27 3" xfId="29242"/>
    <cellStyle name="Normal 2 6 27 3 2" xfId="29243"/>
    <cellStyle name="Normal 2 6 27 3 2 2" xfId="29244"/>
    <cellStyle name="Normal 2 6 27 3 2 3" xfId="29245"/>
    <cellStyle name="Normal 2 6 27 3 3" xfId="29246"/>
    <cellStyle name="Normal 2 6 27 3 4" xfId="29247"/>
    <cellStyle name="Normal 2 6 27 3 5" xfId="29248"/>
    <cellStyle name="Normal 2 6 27 3 6" xfId="29249"/>
    <cellStyle name="Normal 2 6 27 4" xfId="29250"/>
    <cellStyle name="Normal 2 6 27 4 2" xfId="29251"/>
    <cellStyle name="Normal 2 6 27 4 2 2" xfId="29252"/>
    <cellStyle name="Normal 2 6 27 4 3" xfId="29253"/>
    <cellStyle name="Normal 2 6 27 4 4" xfId="29254"/>
    <cellStyle name="Normal 2 6 27 4 5" xfId="29255"/>
    <cellStyle name="Normal 2 6 27 5" xfId="29256"/>
    <cellStyle name="Normal 2 6 27 5 2" xfId="29257"/>
    <cellStyle name="Normal 2 6 27 5 3" xfId="29258"/>
    <cellStyle name="Normal 2 6 27 5 4" xfId="29259"/>
    <cellStyle name="Normal 2 6 27 6" xfId="29260"/>
    <cellStyle name="Normal 2 6 27 6 2" xfId="29261"/>
    <cellStyle name="Normal 2 6 27 7" xfId="29262"/>
    <cellStyle name="Normal 2 6 27 8" xfId="29263"/>
    <cellStyle name="Normal 2 6 27 9" xfId="29264"/>
    <cellStyle name="Normal 2 6 28" xfId="29265"/>
    <cellStyle name="Normal 2 6 28 10" xfId="29266"/>
    <cellStyle name="Normal 2 6 28 2" xfId="29267"/>
    <cellStyle name="Normal 2 6 28 2 2" xfId="29268"/>
    <cellStyle name="Normal 2 6 28 2 2 2" xfId="29269"/>
    <cellStyle name="Normal 2 6 28 2 2 3" xfId="29270"/>
    <cellStyle name="Normal 2 6 28 2 3" xfId="29271"/>
    <cellStyle name="Normal 2 6 28 2 4" xfId="29272"/>
    <cellStyle name="Normal 2 6 28 2 5" xfId="29273"/>
    <cellStyle name="Normal 2 6 28 2 6" xfId="29274"/>
    <cellStyle name="Normal 2 6 28 3" xfId="29275"/>
    <cellStyle name="Normal 2 6 28 3 2" xfId="29276"/>
    <cellStyle name="Normal 2 6 28 3 2 2" xfId="29277"/>
    <cellStyle name="Normal 2 6 28 3 2 3" xfId="29278"/>
    <cellStyle name="Normal 2 6 28 3 3" xfId="29279"/>
    <cellStyle name="Normal 2 6 28 3 4" xfId="29280"/>
    <cellStyle name="Normal 2 6 28 3 5" xfId="29281"/>
    <cellStyle name="Normal 2 6 28 3 6" xfId="29282"/>
    <cellStyle name="Normal 2 6 28 4" xfId="29283"/>
    <cellStyle name="Normal 2 6 28 4 2" xfId="29284"/>
    <cellStyle name="Normal 2 6 28 4 2 2" xfId="29285"/>
    <cellStyle name="Normal 2 6 28 4 3" xfId="29286"/>
    <cellStyle name="Normal 2 6 28 4 4" xfId="29287"/>
    <cellStyle name="Normal 2 6 28 4 5" xfId="29288"/>
    <cellStyle name="Normal 2 6 28 5" xfId="29289"/>
    <cellStyle name="Normal 2 6 28 5 2" xfId="29290"/>
    <cellStyle name="Normal 2 6 28 5 3" xfId="29291"/>
    <cellStyle name="Normal 2 6 28 5 4" xfId="29292"/>
    <cellStyle name="Normal 2 6 28 6" xfId="29293"/>
    <cellStyle name="Normal 2 6 28 6 2" xfId="29294"/>
    <cellStyle name="Normal 2 6 28 7" xfId="29295"/>
    <cellStyle name="Normal 2 6 28 8" xfId="29296"/>
    <cellStyle name="Normal 2 6 28 9" xfId="29297"/>
    <cellStyle name="Normal 2 6 29" xfId="29298"/>
    <cellStyle name="Normal 2 6 29 10" xfId="29299"/>
    <cellStyle name="Normal 2 6 29 2" xfId="29300"/>
    <cellStyle name="Normal 2 6 29 2 2" xfId="29301"/>
    <cellStyle name="Normal 2 6 29 2 2 2" xfId="29302"/>
    <cellStyle name="Normal 2 6 29 2 2 3" xfId="29303"/>
    <cellStyle name="Normal 2 6 29 2 3" xfId="29304"/>
    <cellStyle name="Normal 2 6 29 2 4" xfId="29305"/>
    <cellStyle name="Normal 2 6 29 2 5" xfId="29306"/>
    <cellStyle name="Normal 2 6 29 2 6" xfId="29307"/>
    <cellStyle name="Normal 2 6 29 3" xfId="29308"/>
    <cellStyle name="Normal 2 6 29 3 2" xfId="29309"/>
    <cellStyle name="Normal 2 6 29 3 2 2" xfId="29310"/>
    <cellStyle name="Normal 2 6 29 3 2 3" xfId="29311"/>
    <cellStyle name="Normal 2 6 29 3 3" xfId="29312"/>
    <cellStyle name="Normal 2 6 29 3 4" xfId="29313"/>
    <cellStyle name="Normal 2 6 29 3 5" xfId="29314"/>
    <cellStyle name="Normal 2 6 29 3 6" xfId="29315"/>
    <cellStyle name="Normal 2 6 29 4" xfId="29316"/>
    <cellStyle name="Normal 2 6 29 4 2" xfId="29317"/>
    <cellStyle name="Normal 2 6 29 4 2 2" xfId="29318"/>
    <cellStyle name="Normal 2 6 29 4 3" xfId="29319"/>
    <cellStyle name="Normal 2 6 29 4 4" xfId="29320"/>
    <cellStyle name="Normal 2 6 29 4 5" xfId="29321"/>
    <cellStyle name="Normal 2 6 29 5" xfId="29322"/>
    <cellStyle name="Normal 2 6 29 5 2" xfId="29323"/>
    <cellStyle name="Normal 2 6 29 5 3" xfId="29324"/>
    <cellStyle name="Normal 2 6 29 5 4" xfId="29325"/>
    <cellStyle name="Normal 2 6 29 6" xfId="29326"/>
    <cellStyle name="Normal 2 6 29 6 2" xfId="29327"/>
    <cellStyle name="Normal 2 6 29 7" xfId="29328"/>
    <cellStyle name="Normal 2 6 29 8" xfId="29329"/>
    <cellStyle name="Normal 2 6 29 9" xfId="29330"/>
    <cellStyle name="Normal 2 6 3" xfId="29331"/>
    <cellStyle name="Normal 2 6 3 10" xfId="29332"/>
    <cellStyle name="Normal 2 6 3 10 10" xfId="29333"/>
    <cellStyle name="Normal 2 6 3 10 2" xfId="29334"/>
    <cellStyle name="Normal 2 6 3 10 2 2" xfId="29335"/>
    <cellStyle name="Normal 2 6 3 10 2 2 2" xfId="29336"/>
    <cellStyle name="Normal 2 6 3 10 2 2 3" xfId="29337"/>
    <cellStyle name="Normal 2 6 3 10 2 3" xfId="29338"/>
    <cellStyle name="Normal 2 6 3 10 2 4" xfId="29339"/>
    <cellStyle name="Normal 2 6 3 10 2 5" xfId="29340"/>
    <cellStyle name="Normal 2 6 3 10 2 6" xfId="29341"/>
    <cellStyle name="Normal 2 6 3 10 3" xfId="29342"/>
    <cellStyle name="Normal 2 6 3 10 3 2" xfId="29343"/>
    <cellStyle name="Normal 2 6 3 10 3 2 2" xfId="29344"/>
    <cellStyle name="Normal 2 6 3 10 3 2 3" xfId="29345"/>
    <cellStyle name="Normal 2 6 3 10 3 3" xfId="29346"/>
    <cellStyle name="Normal 2 6 3 10 3 4" xfId="29347"/>
    <cellStyle name="Normal 2 6 3 10 3 5" xfId="29348"/>
    <cellStyle name="Normal 2 6 3 10 3 6" xfId="29349"/>
    <cellStyle name="Normal 2 6 3 10 4" xfId="29350"/>
    <cellStyle name="Normal 2 6 3 10 4 2" xfId="29351"/>
    <cellStyle name="Normal 2 6 3 10 4 2 2" xfId="29352"/>
    <cellStyle name="Normal 2 6 3 10 4 3" xfId="29353"/>
    <cellStyle name="Normal 2 6 3 10 4 4" xfId="29354"/>
    <cellStyle name="Normal 2 6 3 10 4 5" xfId="29355"/>
    <cellStyle name="Normal 2 6 3 10 5" xfId="29356"/>
    <cellStyle name="Normal 2 6 3 10 5 2" xfId="29357"/>
    <cellStyle name="Normal 2 6 3 10 5 3" xfId="29358"/>
    <cellStyle name="Normal 2 6 3 10 5 4" xfId="29359"/>
    <cellStyle name="Normal 2 6 3 10 6" xfId="29360"/>
    <cellStyle name="Normal 2 6 3 10 6 2" xfId="29361"/>
    <cellStyle name="Normal 2 6 3 10 7" xfId="29362"/>
    <cellStyle name="Normal 2 6 3 10 8" xfId="29363"/>
    <cellStyle name="Normal 2 6 3 10 9" xfId="29364"/>
    <cellStyle name="Normal 2 6 3 11" xfId="29365"/>
    <cellStyle name="Normal 2 6 3 11 10" xfId="29366"/>
    <cellStyle name="Normal 2 6 3 11 2" xfId="29367"/>
    <cellStyle name="Normal 2 6 3 11 2 2" xfId="29368"/>
    <cellStyle name="Normal 2 6 3 11 2 2 2" xfId="29369"/>
    <cellStyle name="Normal 2 6 3 11 2 2 3" xfId="29370"/>
    <cellStyle name="Normal 2 6 3 11 2 3" xfId="29371"/>
    <cellStyle name="Normal 2 6 3 11 2 4" xfId="29372"/>
    <cellStyle name="Normal 2 6 3 11 2 5" xfId="29373"/>
    <cellStyle name="Normal 2 6 3 11 2 6" xfId="29374"/>
    <cellStyle name="Normal 2 6 3 11 3" xfId="29375"/>
    <cellStyle name="Normal 2 6 3 11 3 2" xfId="29376"/>
    <cellStyle name="Normal 2 6 3 11 3 2 2" xfId="29377"/>
    <cellStyle name="Normal 2 6 3 11 3 2 3" xfId="29378"/>
    <cellStyle name="Normal 2 6 3 11 3 3" xfId="29379"/>
    <cellStyle name="Normal 2 6 3 11 3 4" xfId="29380"/>
    <cellStyle name="Normal 2 6 3 11 3 5" xfId="29381"/>
    <cellStyle name="Normal 2 6 3 11 3 6" xfId="29382"/>
    <cellStyle name="Normal 2 6 3 11 4" xfId="29383"/>
    <cellStyle name="Normal 2 6 3 11 4 2" xfId="29384"/>
    <cellStyle name="Normal 2 6 3 11 4 2 2" xfId="29385"/>
    <cellStyle name="Normal 2 6 3 11 4 3" xfId="29386"/>
    <cellStyle name="Normal 2 6 3 11 4 4" xfId="29387"/>
    <cellStyle name="Normal 2 6 3 11 4 5" xfId="29388"/>
    <cellStyle name="Normal 2 6 3 11 5" xfId="29389"/>
    <cellStyle name="Normal 2 6 3 11 5 2" xfId="29390"/>
    <cellStyle name="Normal 2 6 3 11 5 3" xfId="29391"/>
    <cellStyle name="Normal 2 6 3 11 5 4" xfId="29392"/>
    <cellStyle name="Normal 2 6 3 11 6" xfId="29393"/>
    <cellStyle name="Normal 2 6 3 11 6 2" xfId="29394"/>
    <cellStyle name="Normal 2 6 3 11 7" xfId="29395"/>
    <cellStyle name="Normal 2 6 3 11 8" xfId="29396"/>
    <cellStyle name="Normal 2 6 3 11 9" xfId="29397"/>
    <cellStyle name="Normal 2 6 3 12" xfId="29398"/>
    <cellStyle name="Normal 2 6 3 12 10" xfId="29399"/>
    <cellStyle name="Normal 2 6 3 12 2" xfId="29400"/>
    <cellStyle name="Normal 2 6 3 12 2 2" xfId="29401"/>
    <cellStyle name="Normal 2 6 3 12 2 2 2" xfId="29402"/>
    <cellStyle name="Normal 2 6 3 12 2 2 3" xfId="29403"/>
    <cellStyle name="Normal 2 6 3 12 2 3" xfId="29404"/>
    <cellStyle name="Normal 2 6 3 12 2 4" xfId="29405"/>
    <cellStyle name="Normal 2 6 3 12 2 5" xfId="29406"/>
    <cellStyle name="Normal 2 6 3 12 2 6" xfId="29407"/>
    <cellStyle name="Normal 2 6 3 12 3" xfId="29408"/>
    <cellStyle name="Normal 2 6 3 12 3 2" xfId="29409"/>
    <cellStyle name="Normal 2 6 3 12 3 2 2" xfId="29410"/>
    <cellStyle name="Normal 2 6 3 12 3 2 3" xfId="29411"/>
    <cellStyle name="Normal 2 6 3 12 3 3" xfId="29412"/>
    <cellStyle name="Normal 2 6 3 12 3 4" xfId="29413"/>
    <cellStyle name="Normal 2 6 3 12 3 5" xfId="29414"/>
    <cellStyle name="Normal 2 6 3 12 3 6" xfId="29415"/>
    <cellStyle name="Normal 2 6 3 12 4" xfId="29416"/>
    <cellStyle name="Normal 2 6 3 12 4 2" xfId="29417"/>
    <cellStyle name="Normal 2 6 3 12 4 2 2" xfId="29418"/>
    <cellStyle name="Normal 2 6 3 12 4 3" xfId="29419"/>
    <cellStyle name="Normal 2 6 3 12 4 4" xfId="29420"/>
    <cellStyle name="Normal 2 6 3 12 4 5" xfId="29421"/>
    <cellStyle name="Normal 2 6 3 12 5" xfId="29422"/>
    <cellStyle name="Normal 2 6 3 12 5 2" xfId="29423"/>
    <cellStyle name="Normal 2 6 3 12 5 3" xfId="29424"/>
    <cellStyle name="Normal 2 6 3 12 5 4" xfId="29425"/>
    <cellStyle name="Normal 2 6 3 12 6" xfId="29426"/>
    <cellStyle name="Normal 2 6 3 12 6 2" xfId="29427"/>
    <cellStyle name="Normal 2 6 3 12 7" xfId="29428"/>
    <cellStyle name="Normal 2 6 3 12 8" xfId="29429"/>
    <cellStyle name="Normal 2 6 3 12 9" xfId="29430"/>
    <cellStyle name="Normal 2 6 3 13" xfId="29431"/>
    <cellStyle name="Normal 2 6 3 13 2" xfId="29432"/>
    <cellStyle name="Normal 2 6 3 13 2 2" xfId="29433"/>
    <cellStyle name="Normal 2 6 3 13 2 2 2" xfId="29434"/>
    <cellStyle name="Normal 2 6 3 13 2 2 3" xfId="29435"/>
    <cellStyle name="Normal 2 6 3 13 2 3" xfId="29436"/>
    <cellStyle name="Normal 2 6 3 13 2 4" xfId="29437"/>
    <cellStyle name="Normal 2 6 3 13 2 5" xfId="29438"/>
    <cellStyle name="Normal 2 6 3 13 2 6" xfId="29439"/>
    <cellStyle name="Normal 2 6 3 13 3" xfId="29440"/>
    <cellStyle name="Normal 2 6 3 13 3 2" xfId="29441"/>
    <cellStyle name="Normal 2 6 3 13 3 2 2" xfId="29442"/>
    <cellStyle name="Normal 2 6 3 13 3 3" xfId="29443"/>
    <cellStyle name="Normal 2 6 3 13 3 4" xfId="29444"/>
    <cellStyle name="Normal 2 6 3 13 3 5" xfId="29445"/>
    <cellStyle name="Normal 2 6 3 13 4" xfId="29446"/>
    <cellStyle name="Normal 2 6 3 13 4 2" xfId="29447"/>
    <cellStyle name="Normal 2 6 3 13 4 3" xfId="29448"/>
    <cellStyle name="Normal 2 6 3 13 4 4" xfId="29449"/>
    <cellStyle name="Normal 2 6 3 13 5" xfId="29450"/>
    <cellStyle name="Normal 2 6 3 13 5 2" xfId="29451"/>
    <cellStyle name="Normal 2 6 3 13 6" xfId="29452"/>
    <cellStyle name="Normal 2 6 3 13 7" xfId="29453"/>
    <cellStyle name="Normal 2 6 3 13 8" xfId="29454"/>
    <cellStyle name="Normal 2 6 3 13 9" xfId="29455"/>
    <cellStyle name="Normal 2 6 3 14" xfId="29456"/>
    <cellStyle name="Normal 2 6 3 14 2" xfId="29457"/>
    <cellStyle name="Normal 2 6 3 14 2 2" xfId="29458"/>
    <cellStyle name="Normal 2 6 3 14 2 2 2" xfId="29459"/>
    <cellStyle name="Normal 2 6 3 14 2 2 3" xfId="29460"/>
    <cellStyle name="Normal 2 6 3 14 2 3" xfId="29461"/>
    <cellStyle name="Normal 2 6 3 14 2 4" xfId="29462"/>
    <cellStyle name="Normal 2 6 3 14 2 5" xfId="29463"/>
    <cellStyle name="Normal 2 6 3 14 2 6" xfId="29464"/>
    <cellStyle name="Normal 2 6 3 14 3" xfId="29465"/>
    <cellStyle name="Normal 2 6 3 14 3 2" xfId="29466"/>
    <cellStyle name="Normal 2 6 3 14 3 2 2" xfId="29467"/>
    <cellStyle name="Normal 2 6 3 14 3 3" xfId="29468"/>
    <cellStyle name="Normal 2 6 3 14 3 4" xfId="29469"/>
    <cellStyle name="Normal 2 6 3 14 3 5" xfId="29470"/>
    <cellStyle name="Normal 2 6 3 14 4" xfId="29471"/>
    <cellStyle name="Normal 2 6 3 14 4 2" xfId="29472"/>
    <cellStyle name="Normal 2 6 3 14 4 3" xfId="29473"/>
    <cellStyle name="Normal 2 6 3 14 4 4" xfId="29474"/>
    <cellStyle name="Normal 2 6 3 14 5" xfId="29475"/>
    <cellStyle name="Normal 2 6 3 14 5 2" xfId="29476"/>
    <cellStyle name="Normal 2 6 3 14 6" xfId="29477"/>
    <cellStyle name="Normal 2 6 3 14 7" xfId="29478"/>
    <cellStyle name="Normal 2 6 3 14 8" xfId="29479"/>
    <cellStyle name="Normal 2 6 3 14 9" xfId="29480"/>
    <cellStyle name="Normal 2 6 3 15" xfId="29481"/>
    <cellStyle name="Normal 2 6 3 15 2" xfId="29482"/>
    <cellStyle name="Normal 2 6 3 15 2 2" xfId="29483"/>
    <cellStyle name="Normal 2 6 3 15 2 3" xfId="29484"/>
    <cellStyle name="Normal 2 6 3 15 3" xfId="29485"/>
    <cellStyle name="Normal 2 6 3 15 4" xfId="29486"/>
    <cellStyle name="Normal 2 6 3 15 5" xfId="29487"/>
    <cellStyle name="Normal 2 6 3 15 6" xfId="29488"/>
    <cellStyle name="Normal 2 6 3 16" xfId="29489"/>
    <cellStyle name="Normal 2 6 3 16 2" xfId="29490"/>
    <cellStyle name="Normal 2 6 3 16 2 2" xfId="29491"/>
    <cellStyle name="Normal 2 6 3 16 3" xfId="29492"/>
    <cellStyle name="Normal 2 6 3 16 4" xfId="29493"/>
    <cellStyle name="Normal 2 6 3 16 5" xfId="29494"/>
    <cellStyle name="Normal 2 6 3 17" xfId="29495"/>
    <cellStyle name="Normal 2 6 3 17 2" xfId="29496"/>
    <cellStyle name="Normal 2 6 3 17 2 2" xfId="29497"/>
    <cellStyle name="Normal 2 6 3 17 3" xfId="29498"/>
    <cellStyle name="Normal 2 6 3 17 4" xfId="29499"/>
    <cellStyle name="Normal 2 6 3 17 5" xfId="29500"/>
    <cellStyle name="Normal 2 6 3 18" xfId="29501"/>
    <cellStyle name="Normal 2 6 3 18 2" xfId="29502"/>
    <cellStyle name="Normal 2 6 3 19" xfId="29503"/>
    <cellStyle name="Normal 2 6 3 2" xfId="29504"/>
    <cellStyle name="Normal 2 6 3 2 10" xfId="29505"/>
    <cellStyle name="Normal 2 6 3 2 11" xfId="29506"/>
    <cellStyle name="Normal 2 6 3 2 2" xfId="29507"/>
    <cellStyle name="Normal 2 6 3 2 2 2" xfId="29508"/>
    <cellStyle name="Normal 2 6 3 2 2 2 2" xfId="29509"/>
    <cellStyle name="Normal 2 6 3 2 2 2 2 2" xfId="29510"/>
    <cellStyle name="Normal 2 6 3 2 2 2 2 3" xfId="29511"/>
    <cellStyle name="Normal 2 6 3 2 2 2 3" xfId="29512"/>
    <cellStyle name="Normal 2 6 3 2 2 2 4" xfId="29513"/>
    <cellStyle name="Normal 2 6 3 2 2 2 5" xfId="29514"/>
    <cellStyle name="Normal 2 6 3 2 2 2 6" xfId="29515"/>
    <cellStyle name="Normal 2 6 3 2 2 3" xfId="29516"/>
    <cellStyle name="Normal 2 6 3 2 2 3 2" xfId="29517"/>
    <cellStyle name="Normal 2 6 3 2 2 3 2 2" xfId="29518"/>
    <cellStyle name="Normal 2 6 3 2 2 3 3" xfId="29519"/>
    <cellStyle name="Normal 2 6 3 2 2 3 4" xfId="29520"/>
    <cellStyle name="Normal 2 6 3 2 2 3 5" xfId="29521"/>
    <cellStyle name="Normal 2 6 3 2 2 4" xfId="29522"/>
    <cellStyle name="Normal 2 6 3 2 2 4 2" xfId="29523"/>
    <cellStyle name="Normal 2 6 3 2 2 4 3" xfId="29524"/>
    <cellStyle name="Normal 2 6 3 2 2 4 4" xfId="29525"/>
    <cellStyle name="Normal 2 6 3 2 2 5" xfId="29526"/>
    <cellStyle name="Normal 2 6 3 2 2 5 2" xfId="29527"/>
    <cellStyle name="Normal 2 6 3 2 2 6" xfId="29528"/>
    <cellStyle name="Normal 2 6 3 2 2 7" xfId="29529"/>
    <cellStyle name="Normal 2 6 3 2 2 8" xfId="29530"/>
    <cellStyle name="Normal 2 6 3 2 2 9" xfId="29531"/>
    <cellStyle name="Normal 2 6 3 2 3" xfId="29532"/>
    <cellStyle name="Normal 2 6 3 2 3 2" xfId="29533"/>
    <cellStyle name="Normal 2 6 3 2 3 2 2" xfId="29534"/>
    <cellStyle name="Normal 2 6 3 2 3 2 2 2" xfId="29535"/>
    <cellStyle name="Normal 2 6 3 2 3 2 2 3" xfId="29536"/>
    <cellStyle name="Normal 2 6 3 2 3 2 3" xfId="29537"/>
    <cellStyle name="Normal 2 6 3 2 3 2 4" xfId="29538"/>
    <cellStyle name="Normal 2 6 3 2 3 2 5" xfId="29539"/>
    <cellStyle name="Normal 2 6 3 2 3 2 6" xfId="29540"/>
    <cellStyle name="Normal 2 6 3 2 3 3" xfId="29541"/>
    <cellStyle name="Normal 2 6 3 2 3 3 2" xfId="29542"/>
    <cellStyle name="Normal 2 6 3 2 3 3 2 2" xfId="29543"/>
    <cellStyle name="Normal 2 6 3 2 3 3 3" xfId="29544"/>
    <cellStyle name="Normal 2 6 3 2 3 3 4" xfId="29545"/>
    <cellStyle name="Normal 2 6 3 2 3 3 5" xfId="29546"/>
    <cellStyle name="Normal 2 6 3 2 3 4" xfId="29547"/>
    <cellStyle name="Normal 2 6 3 2 3 4 2" xfId="29548"/>
    <cellStyle name="Normal 2 6 3 2 3 4 3" xfId="29549"/>
    <cellStyle name="Normal 2 6 3 2 3 4 4" xfId="29550"/>
    <cellStyle name="Normal 2 6 3 2 3 5" xfId="29551"/>
    <cellStyle name="Normal 2 6 3 2 3 5 2" xfId="29552"/>
    <cellStyle name="Normal 2 6 3 2 3 6" xfId="29553"/>
    <cellStyle name="Normal 2 6 3 2 3 7" xfId="29554"/>
    <cellStyle name="Normal 2 6 3 2 3 8" xfId="29555"/>
    <cellStyle name="Normal 2 6 3 2 3 9" xfId="29556"/>
    <cellStyle name="Normal 2 6 3 2 4" xfId="29557"/>
    <cellStyle name="Normal 2 6 3 2 4 2" xfId="29558"/>
    <cellStyle name="Normal 2 6 3 2 4 2 2" xfId="29559"/>
    <cellStyle name="Normal 2 6 3 2 4 2 3" xfId="29560"/>
    <cellStyle name="Normal 2 6 3 2 4 3" xfId="29561"/>
    <cellStyle name="Normal 2 6 3 2 4 4" xfId="29562"/>
    <cellStyle name="Normal 2 6 3 2 4 5" xfId="29563"/>
    <cellStyle name="Normal 2 6 3 2 4 6" xfId="29564"/>
    <cellStyle name="Normal 2 6 3 2 5" xfId="29565"/>
    <cellStyle name="Normal 2 6 3 2 5 2" xfId="29566"/>
    <cellStyle name="Normal 2 6 3 2 5 2 2" xfId="29567"/>
    <cellStyle name="Normal 2 6 3 2 5 3" xfId="29568"/>
    <cellStyle name="Normal 2 6 3 2 5 4" xfId="29569"/>
    <cellStyle name="Normal 2 6 3 2 5 5" xfId="29570"/>
    <cellStyle name="Normal 2 6 3 2 6" xfId="29571"/>
    <cellStyle name="Normal 2 6 3 2 6 2" xfId="29572"/>
    <cellStyle name="Normal 2 6 3 2 6 3" xfId="29573"/>
    <cellStyle name="Normal 2 6 3 2 6 4" xfId="29574"/>
    <cellStyle name="Normal 2 6 3 2 7" xfId="29575"/>
    <cellStyle name="Normal 2 6 3 2 7 2" xfId="29576"/>
    <cellStyle name="Normal 2 6 3 2 8" xfId="29577"/>
    <cellStyle name="Normal 2 6 3 2 9" xfId="29578"/>
    <cellStyle name="Normal 2 6 3 20" xfId="29579"/>
    <cellStyle name="Normal 2 6 3 21" xfId="29580"/>
    <cellStyle name="Normal 2 6 3 22" xfId="29581"/>
    <cellStyle name="Normal 2 6 3 3" xfId="29582"/>
    <cellStyle name="Normal 2 6 3 3 10" xfId="29583"/>
    <cellStyle name="Normal 2 6 3 3 11" xfId="29584"/>
    <cellStyle name="Normal 2 6 3 3 2" xfId="29585"/>
    <cellStyle name="Normal 2 6 3 3 2 2" xfId="29586"/>
    <cellStyle name="Normal 2 6 3 3 2 2 2" xfId="29587"/>
    <cellStyle name="Normal 2 6 3 3 2 2 2 2" xfId="29588"/>
    <cellStyle name="Normal 2 6 3 3 2 2 2 3" xfId="29589"/>
    <cellStyle name="Normal 2 6 3 3 2 2 3" xfId="29590"/>
    <cellStyle name="Normal 2 6 3 3 2 2 4" xfId="29591"/>
    <cellStyle name="Normal 2 6 3 3 2 2 5" xfId="29592"/>
    <cellStyle name="Normal 2 6 3 3 2 2 6" xfId="29593"/>
    <cellStyle name="Normal 2 6 3 3 2 3" xfId="29594"/>
    <cellStyle name="Normal 2 6 3 3 2 3 2" xfId="29595"/>
    <cellStyle name="Normal 2 6 3 3 2 3 2 2" xfId="29596"/>
    <cellStyle name="Normal 2 6 3 3 2 3 3" xfId="29597"/>
    <cellStyle name="Normal 2 6 3 3 2 3 4" xfId="29598"/>
    <cellStyle name="Normal 2 6 3 3 2 3 5" xfId="29599"/>
    <cellStyle name="Normal 2 6 3 3 2 4" xfId="29600"/>
    <cellStyle name="Normal 2 6 3 3 2 4 2" xfId="29601"/>
    <cellStyle name="Normal 2 6 3 3 2 4 3" xfId="29602"/>
    <cellStyle name="Normal 2 6 3 3 2 4 4" xfId="29603"/>
    <cellStyle name="Normal 2 6 3 3 2 5" xfId="29604"/>
    <cellStyle name="Normal 2 6 3 3 2 5 2" xfId="29605"/>
    <cellStyle name="Normal 2 6 3 3 2 6" xfId="29606"/>
    <cellStyle name="Normal 2 6 3 3 2 7" xfId="29607"/>
    <cellStyle name="Normal 2 6 3 3 2 8" xfId="29608"/>
    <cellStyle name="Normal 2 6 3 3 2 9" xfId="29609"/>
    <cellStyle name="Normal 2 6 3 3 3" xfId="29610"/>
    <cellStyle name="Normal 2 6 3 3 3 2" xfId="29611"/>
    <cellStyle name="Normal 2 6 3 3 3 2 2" xfId="29612"/>
    <cellStyle name="Normal 2 6 3 3 3 2 2 2" xfId="29613"/>
    <cellStyle name="Normal 2 6 3 3 3 2 2 3" xfId="29614"/>
    <cellStyle name="Normal 2 6 3 3 3 2 3" xfId="29615"/>
    <cellStyle name="Normal 2 6 3 3 3 2 4" xfId="29616"/>
    <cellStyle name="Normal 2 6 3 3 3 2 5" xfId="29617"/>
    <cellStyle name="Normal 2 6 3 3 3 2 6" xfId="29618"/>
    <cellStyle name="Normal 2 6 3 3 3 3" xfId="29619"/>
    <cellStyle name="Normal 2 6 3 3 3 3 2" xfId="29620"/>
    <cellStyle name="Normal 2 6 3 3 3 3 2 2" xfId="29621"/>
    <cellStyle name="Normal 2 6 3 3 3 3 3" xfId="29622"/>
    <cellStyle name="Normal 2 6 3 3 3 3 4" xfId="29623"/>
    <cellStyle name="Normal 2 6 3 3 3 3 5" xfId="29624"/>
    <cellStyle name="Normal 2 6 3 3 3 4" xfId="29625"/>
    <cellStyle name="Normal 2 6 3 3 3 4 2" xfId="29626"/>
    <cellStyle name="Normal 2 6 3 3 3 4 3" xfId="29627"/>
    <cellStyle name="Normal 2 6 3 3 3 4 4" xfId="29628"/>
    <cellStyle name="Normal 2 6 3 3 3 5" xfId="29629"/>
    <cellStyle name="Normal 2 6 3 3 3 5 2" xfId="29630"/>
    <cellStyle name="Normal 2 6 3 3 3 6" xfId="29631"/>
    <cellStyle name="Normal 2 6 3 3 3 7" xfId="29632"/>
    <cellStyle name="Normal 2 6 3 3 3 8" xfId="29633"/>
    <cellStyle name="Normal 2 6 3 3 3 9" xfId="29634"/>
    <cellStyle name="Normal 2 6 3 3 4" xfId="29635"/>
    <cellStyle name="Normal 2 6 3 3 4 2" xfId="29636"/>
    <cellStyle name="Normal 2 6 3 3 4 2 2" xfId="29637"/>
    <cellStyle name="Normal 2 6 3 3 4 2 3" xfId="29638"/>
    <cellStyle name="Normal 2 6 3 3 4 3" xfId="29639"/>
    <cellStyle name="Normal 2 6 3 3 4 4" xfId="29640"/>
    <cellStyle name="Normal 2 6 3 3 4 5" xfId="29641"/>
    <cellStyle name="Normal 2 6 3 3 4 6" xfId="29642"/>
    <cellStyle name="Normal 2 6 3 3 5" xfId="29643"/>
    <cellStyle name="Normal 2 6 3 3 5 2" xfId="29644"/>
    <cellStyle name="Normal 2 6 3 3 5 2 2" xfId="29645"/>
    <cellStyle name="Normal 2 6 3 3 5 3" xfId="29646"/>
    <cellStyle name="Normal 2 6 3 3 5 4" xfId="29647"/>
    <cellStyle name="Normal 2 6 3 3 5 5" xfId="29648"/>
    <cellStyle name="Normal 2 6 3 3 6" xfId="29649"/>
    <cellStyle name="Normal 2 6 3 3 6 2" xfId="29650"/>
    <cellStyle name="Normal 2 6 3 3 6 3" xfId="29651"/>
    <cellStyle name="Normal 2 6 3 3 6 4" xfId="29652"/>
    <cellStyle name="Normal 2 6 3 3 7" xfId="29653"/>
    <cellStyle name="Normal 2 6 3 3 7 2" xfId="29654"/>
    <cellStyle name="Normal 2 6 3 3 8" xfId="29655"/>
    <cellStyle name="Normal 2 6 3 3 9" xfId="29656"/>
    <cellStyle name="Normal 2 6 3 4" xfId="29657"/>
    <cellStyle name="Normal 2 6 3 4 10" xfId="29658"/>
    <cellStyle name="Normal 2 6 3 4 11" xfId="29659"/>
    <cellStyle name="Normal 2 6 3 4 2" xfId="29660"/>
    <cellStyle name="Normal 2 6 3 4 2 2" xfId="29661"/>
    <cellStyle name="Normal 2 6 3 4 2 2 2" xfId="29662"/>
    <cellStyle name="Normal 2 6 3 4 2 2 2 2" xfId="29663"/>
    <cellStyle name="Normal 2 6 3 4 2 2 2 3" xfId="29664"/>
    <cellStyle name="Normal 2 6 3 4 2 2 3" xfId="29665"/>
    <cellStyle name="Normal 2 6 3 4 2 2 4" xfId="29666"/>
    <cellStyle name="Normal 2 6 3 4 2 2 5" xfId="29667"/>
    <cellStyle name="Normal 2 6 3 4 2 2 6" xfId="29668"/>
    <cellStyle name="Normal 2 6 3 4 2 3" xfId="29669"/>
    <cellStyle name="Normal 2 6 3 4 2 3 2" xfId="29670"/>
    <cellStyle name="Normal 2 6 3 4 2 3 2 2" xfId="29671"/>
    <cellStyle name="Normal 2 6 3 4 2 3 3" xfId="29672"/>
    <cellStyle name="Normal 2 6 3 4 2 3 4" xfId="29673"/>
    <cellStyle name="Normal 2 6 3 4 2 3 5" xfId="29674"/>
    <cellStyle name="Normal 2 6 3 4 2 4" xfId="29675"/>
    <cellStyle name="Normal 2 6 3 4 2 4 2" xfId="29676"/>
    <cellStyle name="Normal 2 6 3 4 2 4 3" xfId="29677"/>
    <cellStyle name="Normal 2 6 3 4 2 4 4" xfId="29678"/>
    <cellStyle name="Normal 2 6 3 4 2 5" xfId="29679"/>
    <cellStyle name="Normal 2 6 3 4 2 5 2" xfId="29680"/>
    <cellStyle name="Normal 2 6 3 4 2 6" xfId="29681"/>
    <cellStyle name="Normal 2 6 3 4 2 7" xfId="29682"/>
    <cellStyle name="Normal 2 6 3 4 2 8" xfId="29683"/>
    <cellStyle name="Normal 2 6 3 4 2 9" xfId="29684"/>
    <cellStyle name="Normal 2 6 3 4 3" xfId="29685"/>
    <cellStyle name="Normal 2 6 3 4 3 2" xfId="29686"/>
    <cellStyle name="Normal 2 6 3 4 3 2 2" xfId="29687"/>
    <cellStyle name="Normal 2 6 3 4 3 2 2 2" xfId="29688"/>
    <cellStyle name="Normal 2 6 3 4 3 2 2 3" xfId="29689"/>
    <cellStyle name="Normal 2 6 3 4 3 2 3" xfId="29690"/>
    <cellStyle name="Normal 2 6 3 4 3 2 4" xfId="29691"/>
    <cellStyle name="Normal 2 6 3 4 3 2 5" xfId="29692"/>
    <cellStyle name="Normal 2 6 3 4 3 2 6" xfId="29693"/>
    <cellStyle name="Normal 2 6 3 4 3 3" xfId="29694"/>
    <cellStyle name="Normal 2 6 3 4 3 3 2" xfId="29695"/>
    <cellStyle name="Normal 2 6 3 4 3 3 2 2" xfId="29696"/>
    <cellStyle name="Normal 2 6 3 4 3 3 3" xfId="29697"/>
    <cellStyle name="Normal 2 6 3 4 3 3 4" xfId="29698"/>
    <cellStyle name="Normal 2 6 3 4 3 3 5" xfId="29699"/>
    <cellStyle name="Normal 2 6 3 4 3 4" xfId="29700"/>
    <cellStyle name="Normal 2 6 3 4 3 4 2" xfId="29701"/>
    <cellStyle name="Normal 2 6 3 4 3 4 3" xfId="29702"/>
    <cellStyle name="Normal 2 6 3 4 3 4 4" xfId="29703"/>
    <cellStyle name="Normal 2 6 3 4 3 5" xfId="29704"/>
    <cellStyle name="Normal 2 6 3 4 3 5 2" xfId="29705"/>
    <cellStyle name="Normal 2 6 3 4 3 6" xfId="29706"/>
    <cellStyle name="Normal 2 6 3 4 3 7" xfId="29707"/>
    <cellStyle name="Normal 2 6 3 4 3 8" xfId="29708"/>
    <cellStyle name="Normal 2 6 3 4 3 9" xfId="29709"/>
    <cellStyle name="Normal 2 6 3 4 4" xfId="29710"/>
    <cellStyle name="Normal 2 6 3 4 4 2" xfId="29711"/>
    <cellStyle name="Normal 2 6 3 4 4 2 2" xfId="29712"/>
    <cellStyle name="Normal 2 6 3 4 4 2 3" xfId="29713"/>
    <cellStyle name="Normal 2 6 3 4 4 3" xfId="29714"/>
    <cellStyle name="Normal 2 6 3 4 4 4" xfId="29715"/>
    <cellStyle name="Normal 2 6 3 4 4 5" xfId="29716"/>
    <cellStyle name="Normal 2 6 3 4 4 6" xfId="29717"/>
    <cellStyle name="Normal 2 6 3 4 5" xfId="29718"/>
    <cellStyle name="Normal 2 6 3 4 5 2" xfId="29719"/>
    <cellStyle name="Normal 2 6 3 4 5 2 2" xfId="29720"/>
    <cellStyle name="Normal 2 6 3 4 5 3" xfId="29721"/>
    <cellStyle name="Normal 2 6 3 4 5 4" xfId="29722"/>
    <cellStyle name="Normal 2 6 3 4 5 5" xfId="29723"/>
    <cellStyle name="Normal 2 6 3 4 6" xfId="29724"/>
    <cellStyle name="Normal 2 6 3 4 6 2" xfId="29725"/>
    <cellStyle name="Normal 2 6 3 4 6 3" xfId="29726"/>
    <cellStyle name="Normal 2 6 3 4 6 4" xfId="29727"/>
    <cellStyle name="Normal 2 6 3 4 7" xfId="29728"/>
    <cellStyle name="Normal 2 6 3 4 7 2" xfId="29729"/>
    <cellStyle name="Normal 2 6 3 4 8" xfId="29730"/>
    <cellStyle name="Normal 2 6 3 4 9" xfId="29731"/>
    <cellStyle name="Normal 2 6 3 5" xfId="29732"/>
    <cellStyle name="Normal 2 6 3 5 10" xfId="29733"/>
    <cellStyle name="Normal 2 6 3 5 11" xfId="29734"/>
    <cellStyle name="Normal 2 6 3 5 2" xfId="29735"/>
    <cellStyle name="Normal 2 6 3 5 2 2" xfId="29736"/>
    <cellStyle name="Normal 2 6 3 5 2 2 2" xfId="29737"/>
    <cellStyle name="Normal 2 6 3 5 2 2 2 2" xfId="29738"/>
    <cellStyle name="Normal 2 6 3 5 2 2 2 3" xfId="29739"/>
    <cellStyle name="Normal 2 6 3 5 2 2 3" xfId="29740"/>
    <cellStyle name="Normal 2 6 3 5 2 2 4" xfId="29741"/>
    <cellStyle name="Normal 2 6 3 5 2 2 5" xfId="29742"/>
    <cellStyle name="Normal 2 6 3 5 2 2 6" xfId="29743"/>
    <cellStyle name="Normal 2 6 3 5 2 3" xfId="29744"/>
    <cellStyle name="Normal 2 6 3 5 2 3 2" xfId="29745"/>
    <cellStyle name="Normal 2 6 3 5 2 3 2 2" xfId="29746"/>
    <cellStyle name="Normal 2 6 3 5 2 3 3" xfId="29747"/>
    <cellStyle name="Normal 2 6 3 5 2 3 4" xfId="29748"/>
    <cellStyle name="Normal 2 6 3 5 2 3 5" xfId="29749"/>
    <cellStyle name="Normal 2 6 3 5 2 4" xfId="29750"/>
    <cellStyle name="Normal 2 6 3 5 2 4 2" xfId="29751"/>
    <cellStyle name="Normal 2 6 3 5 2 4 3" xfId="29752"/>
    <cellStyle name="Normal 2 6 3 5 2 4 4" xfId="29753"/>
    <cellStyle name="Normal 2 6 3 5 2 5" xfId="29754"/>
    <cellStyle name="Normal 2 6 3 5 2 5 2" xfId="29755"/>
    <cellStyle name="Normal 2 6 3 5 2 6" xfId="29756"/>
    <cellStyle name="Normal 2 6 3 5 2 7" xfId="29757"/>
    <cellStyle name="Normal 2 6 3 5 2 8" xfId="29758"/>
    <cellStyle name="Normal 2 6 3 5 2 9" xfId="29759"/>
    <cellStyle name="Normal 2 6 3 5 3" xfId="29760"/>
    <cellStyle name="Normal 2 6 3 5 3 2" xfId="29761"/>
    <cellStyle name="Normal 2 6 3 5 3 2 2" xfId="29762"/>
    <cellStyle name="Normal 2 6 3 5 3 2 2 2" xfId="29763"/>
    <cellStyle name="Normal 2 6 3 5 3 2 2 3" xfId="29764"/>
    <cellStyle name="Normal 2 6 3 5 3 2 3" xfId="29765"/>
    <cellStyle name="Normal 2 6 3 5 3 2 4" xfId="29766"/>
    <cellStyle name="Normal 2 6 3 5 3 2 5" xfId="29767"/>
    <cellStyle name="Normal 2 6 3 5 3 2 6" xfId="29768"/>
    <cellStyle name="Normal 2 6 3 5 3 3" xfId="29769"/>
    <cellStyle name="Normal 2 6 3 5 3 3 2" xfId="29770"/>
    <cellStyle name="Normal 2 6 3 5 3 3 2 2" xfId="29771"/>
    <cellStyle name="Normal 2 6 3 5 3 3 3" xfId="29772"/>
    <cellStyle name="Normal 2 6 3 5 3 3 4" xfId="29773"/>
    <cellStyle name="Normal 2 6 3 5 3 3 5" xfId="29774"/>
    <cellStyle name="Normal 2 6 3 5 3 4" xfId="29775"/>
    <cellStyle name="Normal 2 6 3 5 3 4 2" xfId="29776"/>
    <cellStyle name="Normal 2 6 3 5 3 4 3" xfId="29777"/>
    <cellStyle name="Normal 2 6 3 5 3 4 4" xfId="29778"/>
    <cellStyle name="Normal 2 6 3 5 3 5" xfId="29779"/>
    <cellStyle name="Normal 2 6 3 5 3 5 2" xfId="29780"/>
    <cellStyle name="Normal 2 6 3 5 3 6" xfId="29781"/>
    <cellStyle name="Normal 2 6 3 5 3 7" xfId="29782"/>
    <cellStyle name="Normal 2 6 3 5 3 8" xfId="29783"/>
    <cellStyle name="Normal 2 6 3 5 3 9" xfId="29784"/>
    <cellStyle name="Normal 2 6 3 5 4" xfId="29785"/>
    <cellStyle name="Normal 2 6 3 5 4 2" xfId="29786"/>
    <cellStyle name="Normal 2 6 3 5 4 2 2" xfId="29787"/>
    <cellStyle name="Normal 2 6 3 5 4 2 3" xfId="29788"/>
    <cellStyle name="Normal 2 6 3 5 4 3" xfId="29789"/>
    <cellStyle name="Normal 2 6 3 5 4 4" xfId="29790"/>
    <cellStyle name="Normal 2 6 3 5 4 5" xfId="29791"/>
    <cellStyle name="Normal 2 6 3 5 4 6" xfId="29792"/>
    <cellStyle name="Normal 2 6 3 5 5" xfId="29793"/>
    <cellStyle name="Normal 2 6 3 5 5 2" xfId="29794"/>
    <cellStyle name="Normal 2 6 3 5 5 2 2" xfId="29795"/>
    <cellStyle name="Normal 2 6 3 5 5 3" xfId="29796"/>
    <cellStyle name="Normal 2 6 3 5 5 4" xfId="29797"/>
    <cellStyle name="Normal 2 6 3 5 5 5" xfId="29798"/>
    <cellStyle name="Normal 2 6 3 5 6" xfId="29799"/>
    <cellStyle name="Normal 2 6 3 5 6 2" xfId="29800"/>
    <cellStyle name="Normal 2 6 3 5 6 3" xfId="29801"/>
    <cellStyle name="Normal 2 6 3 5 6 4" xfId="29802"/>
    <cellStyle name="Normal 2 6 3 5 7" xfId="29803"/>
    <cellStyle name="Normal 2 6 3 5 7 2" xfId="29804"/>
    <cellStyle name="Normal 2 6 3 5 8" xfId="29805"/>
    <cellStyle name="Normal 2 6 3 5 9" xfId="29806"/>
    <cellStyle name="Normal 2 6 3 6" xfId="29807"/>
    <cellStyle name="Normal 2 6 3 6 10" xfId="29808"/>
    <cellStyle name="Normal 2 6 3 6 11" xfId="29809"/>
    <cellStyle name="Normal 2 6 3 6 2" xfId="29810"/>
    <cellStyle name="Normal 2 6 3 6 2 2" xfId="29811"/>
    <cellStyle name="Normal 2 6 3 6 2 2 2" xfId="29812"/>
    <cellStyle name="Normal 2 6 3 6 2 2 2 2" xfId="29813"/>
    <cellStyle name="Normal 2 6 3 6 2 2 2 3" xfId="29814"/>
    <cellStyle name="Normal 2 6 3 6 2 2 3" xfId="29815"/>
    <cellStyle name="Normal 2 6 3 6 2 2 4" xfId="29816"/>
    <cellStyle name="Normal 2 6 3 6 2 2 5" xfId="29817"/>
    <cellStyle name="Normal 2 6 3 6 2 2 6" xfId="29818"/>
    <cellStyle name="Normal 2 6 3 6 2 3" xfId="29819"/>
    <cellStyle name="Normal 2 6 3 6 2 3 2" xfId="29820"/>
    <cellStyle name="Normal 2 6 3 6 2 3 2 2" xfId="29821"/>
    <cellStyle name="Normal 2 6 3 6 2 3 3" xfId="29822"/>
    <cellStyle name="Normal 2 6 3 6 2 3 4" xfId="29823"/>
    <cellStyle name="Normal 2 6 3 6 2 3 5" xfId="29824"/>
    <cellStyle name="Normal 2 6 3 6 2 4" xfId="29825"/>
    <cellStyle name="Normal 2 6 3 6 2 4 2" xfId="29826"/>
    <cellStyle name="Normal 2 6 3 6 2 4 3" xfId="29827"/>
    <cellStyle name="Normal 2 6 3 6 2 4 4" xfId="29828"/>
    <cellStyle name="Normal 2 6 3 6 2 5" xfId="29829"/>
    <cellStyle name="Normal 2 6 3 6 2 5 2" xfId="29830"/>
    <cellStyle name="Normal 2 6 3 6 2 6" xfId="29831"/>
    <cellStyle name="Normal 2 6 3 6 2 7" xfId="29832"/>
    <cellStyle name="Normal 2 6 3 6 2 8" xfId="29833"/>
    <cellStyle name="Normal 2 6 3 6 2 9" xfId="29834"/>
    <cellStyle name="Normal 2 6 3 6 3" xfId="29835"/>
    <cellStyle name="Normal 2 6 3 6 3 2" xfId="29836"/>
    <cellStyle name="Normal 2 6 3 6 3 2 2" xfId="29837"/>
    <cellStyle name="Normal 2 6 3 6 3 2 2 2" xfId="29838"/>
    <cellStyle name="Normal 2 6 3 6 3 2 2 3" xfId="29839"/>
    <cellStyle name="Normal 2 6 3 6 3 2 3" xfId="29840"/>
    <cellStyle name="Normal 2 6 3 6 3 2 4" xfId="29841"/>
    <cellStyle name="Normal 2 6 3 6 3 2 5" xfId="29842"/>
    <cellStyle name="Normal 2 6 3 6 3 2 6" xfId="29843"/>
    <cellStyle name="Normal 2 6 3 6 3 3" xfId="29844"/>
    <cellStyle name="Normal 2 6 3 6 3 3 2" xfId="29845"/>
    <cellStyle name="Normal 2 6 3 6 3 3 2 2" xfId="29846"/>
    <cellStyle name="Normal 2 6 3 6 3 3 3" xfId="29847"/>
    <cellStyle name="Normal 2 6 3 6 3 3 4" xfId="29848"/>
    <cellStyle name="Normal 2 6 3 6 3 3 5" xfId="29849"/>
    <cellStyle name="Normal 2 6 3 6 3 4" xfId="29850"/>
    <cellStyle name="Normal 2 6 3 6 3 4 2" xfId="29851"/>
    <cellStyle name="Normal 2 6 3 6 3 4 3" xfId="29852"/>
    <cellStyle name="Normal 2 6 3 6 3 4 4" xfId="29853"/>
    <cellStyle name="Normal 2 6 3 6 3 5" xfId="29854"/>
    <cellStyle name="Normal 2 6 3 6 3 5 2" xfId="29855"/>
    <cellStyle name="Normal 2 6 3 6 3 6" xfId="29856"/>
    <cellStyle name="Normal 2 6 3 6 3 7" xfId="29857"/>
    <cellStyle name="Normal 2 6 3 6 3 8" xfId="29858"/>
    <cellStyle name="Normal 2 6 3 6 3 9" xfId="29859"/>
    <cellStyle name="Normal 2 6 3 6 4" xfId="29860"/>
    <cellStyle name="Normal 2 6 3 6 4 2" xfId="29861"/>
    <cellStyle name="Normal 2 6 3 6 4 2 2" xfId="29862"/>
    <cellStyle name="Normal 2 6 3 6 4 2 3" xfId="29863"/>
    <cellStyle name="Normal 2 6 3 6 4 3" xfId="29864"/>
    <cellStyle name="Normal 2 6 3 6 4 4" xfId="29865"/>
    <cellStyle name="Normal 2 6 3 6 4 5" xfId="29866"/>
    <cellStyle name="Normal 2 6 3 6 4 6" xfId="29867"/>
    <cellStyle name="Normal 2 6 3 6 5" xfId="29868"/>
    <cellStyle name="Normal 2 6 3 6 5 2" xfId="29869"/>
    <cellStyle name="Normal 2 6 3 6 5 2 2" xfId="29870"/>
    <cellStyle name="Normal 2 6 3 6 5 3" xfId="29871"/>
    <cellStyle name="Normal 2 6 3 6 5 4" xfId="29872"/>
    <cellStyle name="Normal 2 6 3 6 5 5" xfId="29873"/>
    <cellStyle name="Normal 2 6 3 6 6" xfId="29874"/>
    <cellStyle name="Normal 2 6 3 6 6 2" xfId="29875"/>
    <cellStyle name="Normal 2 6 3 6 6 3" xfId="29876"/>
    <cellStyle name="Normal 2 6 3 6 6 4" xfId="29877"/>
    <cellStyle name="Normal 2 6 3 6 7" xfId="29878"/>
    <cellStyle name="Normal 2 6 3 6 7 2" xfId="29879"/>
    <cellStyle name="Normal 2 6 3 6 8" xfId="29880"/>
    <cellStyle name="Normal 2 6 3 6 9" xfId="29881"/>
    <cellStyle name="Normal 2 6 3 7" xfId="29882"/>
    <cellStyle name="Normal 2 6 3 7 10" xfId="29883"/>
    <cellStyle name="Normal 2 6 3 7 11" xfId="29884"/>
    <cellStyle name="Normal 2 6 3 7 2" xfId="29885"/>
    <cellStyle name="Normal 2 6 3 7 2 2" xfId="29886"/>
    <cellStyle name="Normal 2 6 3 7 2 2 2" xfId="29887"/>
    <cellStyle name="Normal 2 6 3 7 2 2 2 2" xfId="29888"/>
    <cellStyle name="Normal 2 6 3 7 2 2 2 3" xfId="29889"/>
    <cellStyle name="Normal 2 6 3 7 2 2 3" xfId="29890"/>
    <cellStyle name="Normal 2 6 3 7 2 2 4" xfId="29891"/>
    <cellStyle name="Normal 2 6 3 7 2 2 5" xfId="29892"/>
    <cellStyle name="Normal 2 6 3 7 2 2 6" xfId="29893"/>
    <cellStyle name="Normal 2 6 3 7 2 3" xfId="29894"/>
    <cellStyle name="Normal 2 6 3 7 2 3 2" xfId="29895"/>
    <cellStyle name="Normal 2 6 3 7 2 3 2 2" xfId="29896"/>
    <cellStyle name="Normal 2 6 3 7 2 3 3" xfId="29897"/>
    <cellStyle name="Normal 2 6 3 7 2 3 4" xfId="29898"/>
    <cellStyle name="Normal 2 6 3 7 2 3 5" xfId="29899"/>
    <cellStyle name="Normal 2 6 3 7 2 4" xfId="29900"/>
    <cellStyle name="Normal 2 6 3 7 2 4 2" xfId="29901"/>
    <cellStyle name="Normal 2 6 3 7 2 4 3" xfId="29902"/>
    <cellStyle name="Normal 2 6 3 7 2 4 4" xfId="29903"/>
    <cellStyle name="Normal 2 6 3 7 2 5" xfId="29904"/>
    <cellStyle name="Normal 2 6 3 7 2 5 2" xfId="29905"/>
    <cellStyle name="Normal 2 6 3 7 2 6" xfId="29906"/>
    <cellStyle name="Normal 2 6 3 7 2 7" xfId="29907"/>
    <cellStyle name="Normal 2 6 3 7 2 8" xfId="29908"/>
    <cellStyle name="Normal 2 6 3 7 2 9" xfId="29909"/>
    <cellStyle name="Normal 2 6 3 7 3" xfId="29910"/>
    <cellStyle name="Normal 2 6 3 7 3 2" xfId="29911"/>
    <cellStyle name="Normal 2 6 3 7 3 2 2" xfId="29912"/>
    <cellStyle name="Normal 2 6 3 7 3 2 2 2" xfId="29913"/>
    <cellStyle name="Normal 2 6 3 7 3 2 2 3" xfId="29914"/>
    <cellStyle name="Normal 2 6 3 7 3 2 3" xfId="29915"/>
    <cellStyle name="Normal 2 6 3 7 3 2 4" xfId="29916"/>
    <cellStyle name="Normal 2 6 3 7 3 2 5" xfId="29917"/>
    <cellStyle name="Normal 2 6 3 7 3 2 6" xfId="29918"/>
    <cellStyle name="Normal 2 6 3 7 3 3" xfId="29919"/>
    <cellStyle name="Normal 2 6 3 7 3 3 2" xfId="29920"/>
    <cellStyle name="Normal 2 6 3 7 3 3 2 2" xfId="29921"/>
    <cellStyle name="Normal 2 6 3 7 3 3 3" xfId="29922"/>
    <cellStyle name="Normal 2 6 3 7 3 3 4" xfId="29923"/>
    <cellStyle name="Normal 2 6 3 7 3 3 5" xfId="29924"/>
    <cellStyle name="Normal 2 6 3 7 3 4" xfId="29925"/>
    <cellStyle name="Normal 2 6 3 7 3 4 2" xfId="29926"/>
    <cellStyle name="Normal 2 6 3 7 3 4 3" xfId="29927"/>
    <cellStyle name="Normal 2 6 3 7 3 4 4" xfId="29928"/>
    <cellStyle name="Normal 2 6 3 7 3 5" xfId="29929"/>
    <cellStyle name="Normal 2 6 3 7 3 5 2" xfId="29930"/>
    <cellStyle name="Normal 2 6 3 7 3 6" xfId="29931"/>
    <cellStyle name="Normal 2 6 3 7 3 7" xfId="29932"/>
    <cellStyle name="Normal 2 6 3 7 3 8" xfId="29933"/>
    <cellStyle name="Normal 2 6 3 7 3 9" xfId="29934"/>
    <cellStyle name="Normal 2 6 3 7 4" xfId="29935"/>
    <cellStyle name="Normal 2 6 3 7 4 2" xfId="29936"/>
    <cellStyle name="Normal 2 6 3 7 4 2 2" xfId="29937"/>
    <cellStyle name="Normal 2 6 3 7 4 2 3" xfId="29938"/>
    <cellStyle name="Normal 2 6 3 7 4 3" xfId="29939"/>
    <cellStyle name="Normal 2 6 3 7 4 4" xfId="29940"/>
    <cellStyle name="Normal 2 6 3 7 4 5" xfId="29941"/>
    <cellStyle name="Normal 2 6 3 7 4 6" xfId="29942"/>
    <cellStyle name="Normal 2 6 3 7 5" xfId="29943"/>
    <cellStyle name="Normal 2 6 3 7 5 2" xfId="29944"/>
    <cellStyle name="Normal 2 6 3 7 5 2 2" xfId="29945"/>
    <cellStyle name="Normal 2 6 3 7 5 3" xfId="29946"/>
    <cellStyle name="Normal 2 6 3 7 5 4" xfId="29947"/>
    <cellStyle name="Normal 2 6 3 7 5 5" xfId="29948"/>
    <cellStyle name="Normal 2 6 3 7 6" xfId="29949"/>
    <cellStyle name="Normal 2 6 3 7 6 2" xfId="29950"/>
    <cellStyle name="Normal 2 6 3 7 6 3" xfId="29951"/>
    <cellStyle name="Normal 2 6 3 7 6 4" xfId="29952"/>
    <cellStyle name="Normal 2 6 3 7 7" xfId="29953"/>
    <cellStyle name="Normal 2 6 3 7 7 2" xfId="29954"/>
    <cellStyle name="Normal 2 6 3 7 8" xfId="29955"/>
    <cellStyle name="Normal 2 6 3 7 9" xfId="29956"/>
    <cellStyle name="Normal 2 6 3 8" xfId="29957"/>
    <cellStyle name="Normal 2 6 3 8 10" xfId="29958"/>
    <cellStyle name="Normal 2 6 3 8 2" xfId="29959"/>
    <cellStyle name="Normal 2 6 3 8 2 2" xfId="29960"/>
    <cellStyle name="Normal 2 6 3 8 2 2 2" xfId="29961"/>
    <cellStyle name="Normal 2 6 3 8 2 2 3" xfId="29962"/>
    <cellStyle name="Normal 2 6 3 8 2 3" xfId="29963"/>
    <cellStyle name="Normal 2 6 3 8 2 4" xfId="29964"/>
    <cellStyle name="Normal 2 6 3 8 2 5" xfId="29965"/>
    <cellStyle name="Normal 2 6 3 8 2 6" xfId="29966"/>
    <cellStyle name="Normal 2 6 3 8 3" xfId="29967"/>
    <cellStyle name="Normal 2 6 3 8 3 2" xfId="29968"/>
    <cellStyle name="Normal 2 6 3 8 3 2 2" xfId="29969"/>
    <cellStyle name="Normal 2 6 3 8 3 2 3" xfId="29970"/>
    <cellStyle name="Normal 2 6 3 8 3 3" xfId="29971"/>
    <cellStyle name="Normal 2 6 3 8 3 4" xfId="29972"/>
    <cellStyle name="Normal 2 6 3 8 3 5" xfId="29973"/>
    <cellStyle name="Normal 2 6 3 8 3 6" xfId="29974"/>
    <cellStyle name="Normal 2 6 3 8 4" xfId="29975"/>
    <cellStyle name="Normal 2 6 3 8 4 2" xfId="29976"/>
    <cellStyle name="Normal 2 6 3 8 4 2 2" xfId="29977"/>
    <cellStyle name="Normal 2 6 3 8 4 3" xfId="29978"/>
    <cellStyle name="Normal 2 6 3 8 4 4" xfId="29979"/>
    <cellStyle name="Normal 2 6 3 8 4 5" xfId="29980"/>
    <cellStyle name="Normal 2 6 3 8 5" xfId="29981"/>
    <cellStyle name="Normal 2 6 3 8 5 2" xfId="29982"/>
    <cellStyle name="Normal 2 6 3 8 5 3" xfId="29983"/>
    <cellStyle name="Normal 2 6 3 8 5 4" xfId="29984"/>
    <cellStyle name="Normal 2 6 3 8 6" xfId="29985"/>
    <cellStyle name="Normal 2 6 3 8 6 2" xfId="29986"/>
    <cellStyle name="Normal 2 6 3 8 7" xfId="29987"/>
    <cellStyle name="Normal 2 6 3 8 8" xfId="29988"/>
    <cellStyle name="Normal 2 6 3 8 9" xfId="29989"/>
    <cellStyle name="Normal 2 6 3 9" xfId="29990"/>
    <cellStyle name="Normal 2 6 3 9 10" xfId="29991"/>
    <cellStyle name="Normal 2 6 3 9 2" xfId="29992"/>
    <cellStyle name="Normal 2 6 3 9 2 2" xfId="29993"/>
    <cellStyle name="Normal 2 6 3 9 2 2 2" xfId="29994"/>
    <cellStyle name="Normal 2 6 3 9 2 2 3" xfId="29995"/>
    <cellStyle name="Normal 2 6 3 9 2 3" xfId="29996"/>
    <cellStyle name="Normal 2 6 3 9 2 4" xfId="29997"/>
    <cellStyle name="Normal 2 6 3 9 2 5" xfId="29998"/>
    <cellStyle name="Normal 2 6 3 9 2 6" xfId="29999"/>
    <cellStyle name="Normal 2 6 3 9 3" xfId="30000"/>
    <cellStyle name="Normal 2 6 3 9 3 2" xfId="30001"/>
    <cellStyle name="Normal 2 6 3 9 3 2 2" xfId="30002"/>
    <cellStyle name="Normal 2 6 3 9 3 2 3" xfId="30003"/>
    <cellStyle name="Normal 2 6 3 9 3 3" xfId="30004"/>
    <cellStyle name="Normal 2 6 3 9 3 4" xfId="30005"/>
    <cellStyle name="Normal 2 6 3 9 3 5" xfId="30006"/>
    <cellStyle name="Normal 2 6 3 9 3 6" xfId="30007"/>
    <cellStyle name="Normal 2 6 3 9 4" xfId="30008"/>
    <cellStyle name="Normal 2 6 3 9 4 2" xfId="30009"/>
    <cellStyle name="Normal 2 6 3 9 4 2 2" xfId="30010"/>
    <cellStyle name="Normal 2 6 3 9 4 3" xfId="30011"/>
    <cellStyle name="Normal 2 6 3 9 4 4" xfId="30012"/>
    <cellStyle name="Normal 2 6 3 9 4 5" xfId="30013"/>
    <cellStyle name="Normal 2 6 3 9 5" xfId="30014"/>
    <cellStyle name="Normal 2 6 3 9 5 2" xfId="30015"/>
    <cellStyle name="Normal 2 6 3 9 5 3" xfId="30016"/>
    <cellStyle name="Normal 2 6 3 9 5 4" xfId="30017"/>
    <cellStyle name="Normal 2 6 3 9 6" xfId="30018"/>
    <cellStyle name="Normal 2 6 3 9 6 2" xfId="30019"/>
    <cellStyle name="Normal 2 6 3 9 7" xfId="30020"/>
    <cellStyle name="Normal 2 6 3 9 8" xfId="30021"/>
    <cellStyle name="Normal 2 6 3 9 9" xfId="30022"/>
    <cellStyle name="Normal 2 6 30" xfId="30023"/>
    <cellStyle name="Normal 2 6 30 2" xfId="30024"/>
    <cellStyle name="Normal 2 6 30 2 2" xfId="30025"/>
    <cellStyle name="Normal 2 6 30 2 2 2" xfId="30026"/>
    <cellStyle name="Normal 2 6 30 2 2 3" xfId="30027"/>
    <cellStyle name="Normal 2 6 30 2 3" xfId="30028"/>
    <cellStyle name="Normal 2 6 30 2 4" xfId="30029"/>
    <cellStyle name="Normal 2 6 30 2 5" xfId="30030"/>
    <cellStyle name="Normal 2 6 30 2 6" xfId="30031"/>
    <cellStyle name="Normal 2 6 30 3" xfId="30032"/>
    <cellStyle name="Normal 2 6 30 3 2" xfId="30033"/>
    <cellStyle name="Normal 2 6 30 3 2 2" xfId="30034"/>
    <cellStyle name="Normal 2 6 30 3 3" xfId="30035"/>
    <cellStyle name="Normal 2 6 30 3 4" xfId="30036"/>
    <cellStyle name="Normal 2 6 30 3 5" xfId="30037"/>
    <cellStyle name="Normal 2 6 30 4" xfId="30038"/>
    <cellStyle name="Normal 2 6 30 4 2" xfId="30039"/>
    <cellStyle name="Normal 2 6 30 4 3" xfId="30040"/>
    <cellStyle name="Normal 2 6 30 4 4" xfId="30041"/>
    <cellStyle name="Normal 2 6 30 5" xfId="30042"/>
    <cellStyle name="Normal 2 6 30 5 2" xfId="30043"/>
    <cellStyle name="Normal 2 6 30 6" xfId="30044"/>
    <cellStyle name="Normal 2 6 30 7" xfId="30045"/>
    <cellStyle name="Normal 2 6 30 8" xfId="30046"/>
    <cellStyle name="Normal 2 6 30 9" xfId="30047"/>
    <cellStyle name="Normal 2 6 31" xfId="30048"/>
    <cellStyle name="Normal 2 6 31 2" xfId="30049"/>
    <cellStyle name="Normal 2 6 31 2 2" xfId="30050"/>
    <cellStyle name="Normal 2 6 31 2 2 2" xfId="30051"/>
    <cellStyle name="Normal 2 6 31 2 2 3" xfId="30052"/>
    <cellStyle name="Normal 2 6 31 2 3" xfId="30053"/>
    <cellStyle name="Normal 2 6 31 2 4" xfId="30054"/>
    <cellStyle name="Normal 2 6 31 2 5" xfId="30055"/>
    <cellStyle name="Normal 2 6 31 2 6" xfId="30056"/>
    <cellStyle name="Normal 2 6 31 3" xfId="30057"/>
    <cellStyle name="Normal 2 6 31 3 2" xfId="30058"/>
    <cellStyle name="Normal 2 6 31 3 2 2" xfId="30059"/>
    <cellStyle name="Normal 2 6 31 3 3" xfId="30060"/>
    <cellStyle name="Normal 2 6 31 3 4" xfId="30061"/>
    <cellStyle name="Normal 2 6 31 3 5" xfId="30062"/>
    <cellStyle name="Normal 2 6 31 4" xfId="30063"/>
    <cellStyle name="Normal 2 6 31 4 2" xfId="30064"/>
    <cellStyle name="Normal 2 6 31 4 3" xfId="30065"/>
    <cellStyle name="Normal 2 6 31 4 4" xfId="30066"/>
    <cellStyle name="Normal 2 6 31 5" xfId="30067"/>
    <cellStyle name="Normal 2 6 31 5 2" xfId="30068"/>
    <cellStyle name="Normal 2 6 31 6" xfId="30069"/>
    <cellStyle name="Normal 2 6 31 7" xfId="30070"/>
    <cellStyle name="Normal 2 6 31 8" xfId="30071"/>
    <cellStyle name="Normal 2 6 31 9" xfId="30072"/>
    <cellStyle name="Normal 2 6 32" xfId="30073"/>
    <cellStyle name="Normal 2 6 32 2" xfId="30074"/>
    <cellStyle name="Normal 2 6 32 2 2" xfId="30075"/>
    <cellStyle name="Normal 2 6 32 2 3" xfId="30076"/>
    <cellStyle name="Normal 2 6 32 3" xfId="30077"/>
    <cellStyle name="Normal 2 6 32 4" xfId="30078"/>
    <cellStyle name="Normal 2 6 32 5" xfId="30079"/>
    <cellStyle name="Normal 2 6 32 6" xfId="30080"/>
    <cellStyle name="Normal 2 6 33" xfId="30081"/>
    <cellStyle name="Normal 2 6 33 2" xfId="30082"/>
    <cellStyle name="Normal 2 6 33 2 2" xfId="30083"/>
    <cellStyle name="Normal 2 6 33 3" xfId="30084"/>
    <cellStyle name="Normal 2 6 33 4" xfId="30085"/>
    <cellStyle name="Normal 2 6 33 5" xfId="30086"/>
    <cellStyle name="Normal 2 6 34" xfId="30087"/>
    <cellStyle name="Normal 2 6 34 2" xfId="30088"/>
    <cellStyle name="Normal 2 6 34 2 2" xfId="30089"/>
    <cellStyle name="Normal 2 6 34 3" xfId="30090"/>
    <cellStyle name="Normal 2 6 34 4" xfId="30091"/>
    <cellStyle name="Normal 2 6 34 5" xfId="30092"/>
    <cellStyle name="Normal 2 6 35" xfId="30093"/>
    <cellStyle name="Normal 2 6 35 2" xfId="30094"/>
    <cellStyle name="Normal 2 6 36" xfId="30095"/>
    <cellStyle name="Normal 2 6 37" xfId="30096"/>
    <cellStyle name="Normal 2 6 38" xfId="30097"/>
    <cellStyle name="Normal 2 6 39" xfId="30098"/>
    <cellStyle name="Normal 2 6 4" xfId="30099"/>
    <cellStyle name="Normal 2 6 4 10" xfId="30100"/>
    <cellStyle name="Normal 2 6 4 10 10" xfId="30101"/>
    <cellStyle name="Normal 2 6 4 10 2" xfId="30102"/>
    <cellStyle name="Normal 2 6 4 10 2 2" xfId="30103"/>
    <cellStyle name="Normal 2 6 4 10 2 2 2" xfId="30104"/>
    <cellStyle name="Normal 2 6 4 10 2 2 3" xfId="30105"/>
    <cellStyle name="Normal 2 6 4 10 2 3" xfId="30106"/>
    <cellStyle name="Normal 2 6 4 10 2 4" xfId="30107"/>
    <cellStyle name="Normal 2 6 4 10 2 5" xfId="30108"/>
    <cellStyle name="Normal 2 6 4 10 2 6" xfId="30109"/>
    <cellStyle name="Normal 2 6 4 10 3" xfId="30110"/>
    <cellStyle name="Normal 2 6 4 10 3 2" xfId="30111"/>
    <cellStyle name="Normal 2 6 4 10 3 2 2" xfId="30112"/>
    <cellStyle name="Normal 2 6 4 10 3 2 3" xfId="30113"/>
    <cellStyle name="Normal 2 6 4 10 3 3" xfId="30114"/>
    <cellStyle name="Normal 2 6 4 10 3 4" xfId="30115"/>
    <cellStyle name="Normal 2 6 4 10 3 5" xfId="30116"/>
    <cellStyle name="Normal 2 6 4 10 3 6" xfId="30117"/>
    <cellStyle name="Normal 2 6 4 10 4" xfId="30118"/>
    <cellStyle name="Normal 2 6 4 10 4 2" xfId="30119"/>
    <cellStyle name="Normal 2 6 4 10 4 2 2" xfId="30120"/>
    <cellStyle name="Normal 2 6 4 10 4 3" xfId="30121"/>
    <cellStyle name="Normal 2 6 4 10 4 4" xfId="30122"/>
    <cellStyle name="Normal 2 6 4 10 4 5" xfId="30123"/>
    <cellStyle name="Normal 2 6 4 10 5" xfId="30124"/>
    <cellStyle name="Normal 2 6 4 10 5 2" xfId="30125"/>
    <cellStyle name="Normal 2 6 4 10 5 3" xfId="30126"/>
    <cellStyle name="Normal 2 6 4 10 5 4" xfId="30127"/>
    <cellStyle name="Normal 2 6 4 10 6" xfId="30128"/>
    <cellStyle name="Normal 2 6 4 10 6 2" xfId="30129"/>
    <cellStyle name="Normal 2 6 4 10 7" xfId="30130"/>
    <cellStyle name="Normal 2 6 4 10 8" xfId="30131"/>
    <cellStyle name="Normal 2 6 4 10 9" xfId="30132"/>
    <cellStyle name="Normal 2 6 4 11" xfId="30133"/>
    <cellStyle name="Normal 2 6 4 11 10" xfId="30134"/>
    <cellStyle name="Normal 2 6 4 11 2" xfId="30135"/>
    <cellStyle name="Normal 2 6 4 11 2 2" xfId="30136"/>
    <cellStyle name="Normal 2 6 4 11 2 2 2" xfId="30137"/>
    <cellStyle name="Normal 2 6 4 11 2 2 3" xfId="30138"/>
    <cellStyle name="Normal 2 6 4 11 2 3" xfId="30139"/>
    <cellStyle name="Normal 2 6 4 11 2 4" xfId="30140"/>
    <cellStyle name="Normal 2 6 4 11 2 5" xfId="30141"/>
    <cellStyle name="Normal 2 6 4 11 2 6" xfId="30142"/>
    <cellStyle name="Normal 2 6 4 11 3" xfId="30143"/>
    <cellStyle name="Normal 2 6 4 11 3 2" xfId="30144"/>
    <cellStyle name="Normal 2 6 4 11 3 2 2" xfId="30145"/>
    <cellStyle name="Normal 2 6 4 11 3 2 3" xfId="30146"/>
    <cellStyle name="Normal 2 6 4 11 3 3" xfId="30147"/>
    <cellStyle name="Normal 2 6 4 11 3 4" xfId="30148"/>
    <cellStyle name="Normal 2 6 4 11 3 5" xfId="30149"/>
    <cellStyle name="Normal 2 6 4 11 3 6" xfId="30150"/>
    <cellStyle name="Normal 2 6 4 11 4" xfId="30151"/>
    <cellStyle name="Normal 2 6 4 11 4 2" xfId="30152"/>
    <cellStyle name="Normal 2 6 4 11 4 2 2" xfId="30153"/>
    <cellStyle name="Normal 2 6 4 11 4 3" xfId="30154"/>
    <cellStyle name="Normal 2 6 4 11 4 4" xfId="30155"/>
    <cellStyle name="Normal 2 6 4 11 4 5" xfId="30156"/>
    <cellStyle name="Normal 2 6 4 11 5" xfId="30157"/>
    <cellStyle name="Normal 2 6 4 11 5 2" xfId="30158"/>
    <cellStyle name="Normal 2 6 4 11 5 3" xfId="30159"/>
    <cellStyle name="Normal 2 6 4 11 5 4" xfId="30160"/>
    <cellStyle name="Normal 2 6 4 11 6" xfId="30161"/>
    <cellStyle name="Normal 2 6 4 11 6 2" xfId="30162"/>
    <cellStyle name="Normal 2 6 4 11 7" xfId="30163"/>
    <cellStyle name="Normal 2 6 4 11 8" xfId="30164"/>
    <cellStyle name="Normal 2 6 4 11 9" xfId="30165"/>
    <cellStyle name="Normal 2 6 4 12" xfId="30166"/>
    <cellStyle name="Normal 2 6 4 12 10" xfId="30167"/>
    <cellStyle name="Normal 2 6 4 12 2" xfId="30168"/>
    <cellStyle name="Normal 2 6 4 12 2 2" xfId="30169"/>
    <cellStyle name="Normal 2 6 4 12 2 2 2" xfId="30170"/>
    <cellStyle name="Normal 2 6 4 12 2 2 3" xfId="30171"/>
    <cellStyle name="Normal 2 6 4 12 2 3" xfId="30172"/>
    <cellStyle name="Normal 2 6 4 12 2 4" xfId="30173"/>
    <cellStyle name="Normal 2 6 4 12 2 5" xfId="30174"/>
    <cellStyle name="Normal 2 6 4 12 2 6" xfId="30175"/>
    <cellStyle name="Normal 2 6 4 12 3" xfId="30176"/>
    <cellStyle name="Normal 2 6 4 12 3 2" xfId="30177"/>
    <cellStyle name="Normal 2 6 4 12 3 2 2" xfId="30178"/>
    <cellStyle name="Normal 2 6 4 12 3 2 3" xfId="30179"/>
    <cellStyle name="Normal 2 6 4 12 3 3" xfId="30180"/>
    <cellStyle name="Normal 2 6 4 12 3 4" xfId="30181"/>
    <cellStyle name="Normal 2 6 4 12 3 5" xfId="30182"/>
    <cellStyle name="Normal 2 6 4 12 3 6" xfId="30183"/>
    <cellStyle name="Normal 2 6 4 12 4" xfId="30184"/>
    <cellStyle name="Normal 2 6 4 12 4 2" xfId="30185"/>
    <cellStyle name="Normal 2 6 4 12 4 2 2" xfId="30186"/>
    <cellStyle name="Normal 2 6 4 12 4 3" xfId="30187"/>
    <cellStyle name="Normal 2 6 4 12 4 4" xfId="30188"/>
    <cellStyle name="Normal 2 6 4 12 4 5" xfId="30189"/>
    <cellStyle name="Normal 2 6 4 12 5" xfId="30190"/>
    <cellStyle name="Normal 2 6 4 12 5 2" xfId="30191"/>
    <cellStyle name="Normal 2 6 4 12 5 3" xfId="30192"/>
    <cellStyle name="Normal 2 6 4 12 5 4" xfId="30193"/>
    <cellStyle name="Normal 2 6 4 12 6" xfId="30194"/>
    <cellStyle name="Normal 2 6 4 12 6 2" xfId="30195"/>
    <cellStyle name="Normal 2 6 4 12 7" xfId="30196"/>
    <cellStyle name="Normal 2 6 4 12 8" xfId="30197"/>
    <cellStyle name="Normal 2 6 4 12 9" xfId="30198"/>
    <cellStyle name="Normal 2 6 4 13" xfId="30199"/>
    <cellStyle name="Normal 2 6 4 13 2" xfId="30200"/>
    <cellStyle name="Normal 2 6 4 13 2 2" xfId="30201"/>
    <cellStyle name="Normal 2 6 4 13 2 2 2" xfId="30202"/>
    <cellStyle name="Normal 2 6 4 13 2 2 3" xfId="30203"/>
    <cellStyle name="Normal 2 6 4 13 2 3" xfId="30204"/>
    <cellStyle name="Normal 2 6 4 13 2 4" xfId="30205"/>
    <cellStyle name="Normal 2 6 4 13 2 5" xfId="30206"/>
    <cellStyle name="Normal 2 6 4 13 2 6" xfId="30207"/>
    <cellStyle name="Normal 2 6 4 13 3" xfId="30208"/>
    <cellStyle name="Normal 2 6 4 13 3 2" xfId="30209"/>
    <cellStyle name="Normal 2 6 4 13 3 2 2" xfId="30210"/>
    <cellStyle name="Normal 2 6 4 13 3 3" xfId="30211"/>
    <cellStyle name="Normal 2 6 4 13 3 4" xfId="30212"/>
    <cellStyle name="Normal 2 6 4 13 3 5" xfId="30213"/>
    <cellStyle name="Normal 2 6 4 13 4" xfId="30214"/>
    <cellStyle name="Normal 2 6 4 13 4 2" xfId="30215"/>
    <cellStyle name="Normal 2 6 4 13 4 3" xfId="30216"/>
    <cellStyle name="Normal 2 6 4 13 4 4" xfId="30217"/>
    <cellStyle name="Normal 2 6 4 13 5" xfId="30218"/>
    <cellStyle name="Normal 2 6 4 13 5 2" xfId="30219"/>
    <cellStyle name="Normal 2 6 4 13 6" xfId="30220"/>
    <cellStyle name="Normal 2 6 4 13 7" xfId="30221"/>
    <cellStyle name="Normal 2 6 4 13 8" xfId="30222"/>
    <cellStyle name="Normal 2 6 4 13 9" xfId="30223"/>
    <cellStyle name="Normal 2 6 4 14" xfId="30224"/>
    <cellStyle name="Normal 2 6 4 14 2" xfId="30225"/>
    <cellStyle name="Normal 2 6 4 14 2 2" xfId="30226"/>
    <cellStyle name="Normal 2 6 4 14 2 2 2" xfId="30227"/>
    <cellStyle name="Normal 2 6 4 14 2 2 3" xfId="30228"/>
    <cellStyle name="Normal 2 6 4 14 2 3" xfId="30229"/>
    <cellStyle name="Normal 2 6 4 14 2 4" xfId="30230"/>
    <cellStyle name="Normal 2 6 4 14 2 5" xfId="30231"/>
    <cellStyle name="Normal 2 6 4 14 2 6" xfId="30232"/>
    <cellStyle name="Normal 2 6 4 14 3" xfId="30233"/>
    <cellStyle name="Normal 2 6 4 14 3 2" xfId="30234"/>
    <cellStyle name="Normal 2 6 4 14 3 2 2" xfId="30235"/>
    <cellStyle name="Normal 2 6 4 14 3 3" xfId="30236"/>
    <cellStyle name="Normal 2 6 4 14 3 4" xfId="30237"/>
    <cellStyle name="Normal 2 6 4 14 3 5" xfId="30238"/>
    <cellStyle name="Normal 2 6 4 14 4" xfId="30239"/>
    <cellStyle name="Normal 2 6 4 14 4 2" xfId="30240"/>
    <cellStyle name="Normal 2 6 4 14 4 3" xfId="30241"/>
    <cellStyle name="Normal 2 6 4 14 4 4" xfId="30242"/>
    <cellStyle name="Normal 2 6 4 14 5" xfId="30243"/>
    <cellStyle name="Normal 2 6 4 14 5 2" xfId="30244"/>
    <cellStyle name="Normal 2 6 4 14 6" xfId="30245"/>
    <cellStyle name="Normal 2 6 4 14 7" xfId="30246"/>
    <cellStyle name="Normal 2 6 4 14 8" xfId="30247"/>
    <cellStyle name="Normal 2 6 4 14 9" xfId="30248"/>
    <cellStyle name="Normal 2 6 4 15" xfId="30249"/>
    <cellStyle name="Normal 2 6 4 15 2" xfId="30250"/>
    <cellStyle name="Normal 2 6 4 15 2 2" xfId="30251"/>
    <cellStyle name="Normal 2 6 4 15 2 3" xfId="30252"/>
    <cellStyle name="Normal 2 6 4 15 3" xfId="30253"/>
    <cellStyle name="Normal 2 6 4 15 4" xfId="30254"/>
    <cellStyle name="Normal 2 6 4 15 5" xfId="30255"/>
    <cellStyle name="Normal 2 6 4 15 6" xfId="30256"/>
    <cellStyle name="Normal 2 6 4 16" xfId="30257"/>
    <cellStyle name="Normal 2 6 4 16 2" xfId="30258"/>
    <cellStyle name="Normal 2 6 4 16 2 2" xfId="30259"/>
    <cellStyle name="Normal 2 6 4 16 3" xfId="30260"/>
    <cellStyle name="Normal 2 6 4 16 4" xfId="30261"/>
    <cellStyle name="Normal 2 6 4 16 5" xfId="30262"/>
    <cellStyle name="Normal 2 6 4 17" xfId="30263"/>
    <cellStyle name="Normal 2 6 4 17 2" xfId="30264"/>
    <cellStyle name="Normal 2 6 4 17 2 2" xfId="30265"/>
    <cellStyle name="Normal 2 6 4 17 3" xfId="30266"/>
    <cellStyle name="Normal 2 6 4 17 4" xfId="30267"/>
    <cellStyle name="Normal 2 6 4 17 5" xfId="30268"/>
    <cellStyle name="Normal 2 6 4 18" xfId="30269"/>
    <cellStyle name="Normal 2 6 4 18 2" xfId="30270"/>
    <cellStyle name="Normal 2 6 4 19" xfId="30271"/>
    <cellStyle name="Normal 2 6 4 2" xfId="30272"/>
    <cellStyle name="Normal 2 6 4 2 10" xfId="30273"/>
    <cellStyle name="Normal 2 6 4 2 11" xfId="30274"/>
    <cellStyle name="Normal 2 6 4 2 2" xfId="30275"/>
    <cellStyle name="Normal 2 6 4 2 2 2" xfId="30276"/>
    <cellStyle name="Normal 2 6 4 2 2 2 2" xfId="30277"/>
    <cellStyle name="Normal 2 6 4 2 2 2 2 2" xfId="30278"/>
    <cellStyle name="Normal 2 6 4 2 2 2 2 3" xfId="30279"/>
    <cellStyle name="Normal 2 6 4 2 2 2 3" xfId="30280"/>
    <cellStyle name="Normal 2 6 4 2 2 2 4" xfId="30281"/>
    <cellStyle name="Normal 2 6 4 2 2 2 5" xfId="30282"/>
    <cellStyle name="Normal 2 6 4 2 2 2 6" xfId="30283"/>
    <cellStyle name="Normal 2 6 4 2 2 3" xfId="30284"/>
    <cellStyle name="Normal 2 6 4 2 2 3 2" xfId="30285"/>
    <cellStyle name="Normal 2 6 4 2 2 3 2 2" xfId="30286"/>
    <cellStyle name="Normal 2 6 4 2 2 3 3" xfId="30287"/>
    <cellStyle name="Normal 2 6 4 2 2 3 4" xfId="30288"/>
    <cellStyle name="Normal 2 6 4 2 2 3 5" xfId="30289"/>
    <cellStyle name="Normal 2 6 4 2 2 4" xfId="30290"/>
    <cellStyle name="Normal 2 6 4 2 2 4 2" xfId="30291"/>
    <cellStyle name="Normal 2 6 4 2 2 4 3" xfId="30292"/>
    <cellStyle name="Normal 2 6 4 2 2 4 4" xfId="30293"/>
    <cellStyle name="Normal 2 6 4 2 2 5" xfId="30294"/>
    <cellStyle name="Normal 2 6 4 2 2 5 2" xfId="30295"/>
    <cellStyle name="Normal 2 6 4 2 2 6" xfId="30296"/>
    <cellStyle name="Normal 2 6 4 2 2 7" xfId="30297"/>
    <cellStyle name="Normal 2 6 4 2 2 8" xfId="30298"/>
    <cellStyle name="Normal 2 6 4 2 2 9" xfId="30299"/>
    <cellStyle name="Normal 2 6 4 2 3" xfId="30300"/>
    <cellStyle name="Normal 2 6 4 2 3 2" xfId="30301"/>
    <cellStyle name="Normal 2 6 4 2 3 2 2" xfId="30302"/>
    <cellStyle name="Normal 2 6 4 2 3 2 2 2" xfId="30303"/>
    <cellStyle name="Normal 2 6 4 2 3 2 2 3" xfId="30304"/>
    <cellStyle name="Normal 2 6 4 2 3 2 3" xfId="30305"/>
    <cellStyle name="Normal 2 6 4 2 3 2 4" xfId="30306"/>
    <cellStyle name="Normal 2 6 4 2 3 2 5" xfId="30307"/>
    <cellStyle name="Normal 2 6 4 2 3 2 6" xfId="30308"/>
    <cellStyle name="Normal 2 6 4 2 3 3" xfId="30309"/>
    <cellStyle name="Normal 2 6 4 2 3 3 2" xfId="30310"/>
    <cellStyle name="Normal 2 6 4 2 3 3 2 2" xfId="30311"/>
    <cellStyle name="Normal 2 6 4 2 3 3 3" xfId="30312"/>
    <cellStyle name="Normal 2 6 4 2 3 3 4" xfId="30313"/>
    <cellStyle name="Normal 2 6 4 2 3 3 5" xfId="30314"/>
    <cellStyle name="Normal 2 6 4 2 3 4" xfId="30315"/>
    <cellStyle name="Normal 2 6 4 2 3 4 2" xfId="30316"/>
    <cellStyle name="Normal 2 6 4 2 3 4 3" xfId="30317"/>
    <cellStyle name="Normal 2 6 4 2 3 4 4" xfId="30318"/>
    <cellStyle name="Normal 2 6 4 2 3 5" xfId="30319"/>
    <cellStyle name="Normal 2 6 4 2 3 5 2" xfId="30320"/>
    <cellStyle name="Normal 2 6 4 2 3 6" xfId="30321"/>
    <cellStyle name="Normal 2 6 4 2 3 7" xfId="30322"/>
    <cellStyle name="Normal 2 6 4 2 3 8" xfId="30323"/>
    <cellStyle name="Normal 2 6 4 2 3 9" xfId="30324"/>
    <cellStyle name="Normal 2 6 4 2 4" xfId="30325"/>
    <cellStyle name="Normal 2 6 4 2 4 2" xfId="30326"/>
    <cellStyle name="Normal 2 6 4 2 4 2 2" xfId="30327"/>
    <cellStyle name="Normal 2 6 4 2 4 2 3" xfId="30328"/>
    <cellStyle name="Normal 2 6 4 2 4 3" xfId="30329"/>
    <cellStyle name="Normal 2 6 4 2 4 4" xfId="30330"/>
    <cellStyle name="Normal 2 6 4 2 4 5" xfId="30331"/>
    <cellStyle name="Normal 2 6 4 2 4 6" xfId="30332"/>
    <cellStyle name="Normal 2 6 4 2 5" xfId="30333"/>
    <cellStyle name="Normal 2 6 4 2 5 2" xfId="30334"/>
    <cellStyle name="Normal 2 6 4 2 5 2 2" xfId="30335"/>
    <cellStyle name="Normal 2 6 4 2 5 3" xfId="30336"/>
    <cellStyle name="Normal 2 6 4 2 5 4" xfId="30337"/>
    <cellStyle name="Normal 2 6 4 2 5 5" xfId="30338"/>
    <cellStyle name="Normal 2 6 4 2 6" xfId="30339"/>
    <cellStyle name="Normal 2 6 4 2 6 2" xfId="30340"/>
    <cellStyle name="Normal 2 6 4 2 6 3" xfId="30341"/>
    <cellStyle name="Normal 2 6 4 2 6 4" xfId="30342"/>
    <cellStyle name="Normal 2 6 4 2 7" xfId="30343"/>
    <cellStyle name="Normal 2 6 4 2 7 2" xfId="30344"/>
    <cellStyle name="Normal 2 6 4 2 8" xfId="30345"/>
    <cellStyle name="Normal 2 6 4 2 9" xfId="30346"/>
    <cellStyle name="Normal 2 6 4 20" xfId="30347"/>
    <cellStyle name="Normal 2 6 4 21" xfId="30348"/>
    <cellStyle name="Normal 2 6 4 22" xfId="30349"/>
    <cellStyle name="Normal 2 6 4 3" xfId="30350"/>
    <cellStyle name="Normal 2 6 4 3 10" xfId="30351"/>
    <cellStyle name="Normal 2 6 4 3 11" xfId="30352"/>
    <cellStyle name="Normal 2 6 4 3 2" xfId="30353"/>
    <cellStyle name="Normal 2 6 4 3 2 2" xfId="30354"/>
    <cellStyle name="Normal 2 6 4 3 2 2 2" xfId="30355"/>
    <cellStyle name="Normal 2 6 4 3 2 2 2 2" xfId="30356"/>
    <cellStyle name="Normal 2 6 4 3 2 2 2 3" xfId="30357"/>
    <cellStyle name="Normal 2 6 4 3 2 2 3" xfId="30358"/>
    <cellStyle name="Normal 2 6 4 3 2 2 4" xfId="30359"/>
    <cellStyle name="Normal 2 6 4 3 2 2 5" xfId="30360"/>
    <cellStyle name="Normal 2 6 4 3 2 2 6" xfId="30361"/>
    <cellStyle name="Normal 2 6 4 3 2 3" xfId="30362"/>
    <cellStyle name="Normal 2 6 4 3 2 3 2" xfId="30363"/>
    <cellStyle name="Normal 2 6 4 3 2 3 2 2" xfId="30364"/>
    <cellStyle name="Normal 2 6 4 3 2 3 3" xfId="30365"/>
    <cellStyle name="Normal 2 6 4 3 2 3 4" xfId="30366"/>
    <cellStyle name="Normal 2 6 4 3 2 3 5" xfId="30367"/>
    <cellStyle name="Normal 2 6 4 3 2 4" xfId="30368"/>
    <cellStyle name="Normal 2 6 4 3 2 4 2" xfId="30369"/>
    <cellStyle name="Normal 2 6 4 3 2 4 3" xfId="30370"/>
    <cellStyle name="Normal 2 6 4 3 2 4 4" xfId="30371"/>
    <cellStyle name="Normal 2 6 4 3 2 5" xfId="30372"/>
    <cellStyle name="Normal 2 6 4 3 2 5 2" xfId="30373"/>
    <cellStyle name="Normal 2 6 4 3 2 6" xfId="30374"/>
    <cellStyle name="Normal 2 6 4 3 2 7" xfId="30375"/>
    <cellStyle name="Normal 2 6 4 3 2 8" xfId="30376"/>
    <cellStyle name="Normal 2 6 4 3 2 9" xfId="30377"/>
    <cellStyle name="Normal 2 6 4 3 3" xfId="30378"/>
    <cellStyle name="Normal 2 6 4 3 3 2" xfId="30379"/>
    <cellStyle name="Normal 2 6 4 3 3 2 2" xfId="30380"/>
    <cellStyle name="Normal 2 6 4 3 3 2 2 2" xfId="30381"/>
    <cellStyle name="Normal 2 6 4 3 3 2 2 3" xfId="30382"/>
    <cellStyle name="Normal 2 6 4 3 3 2 3" xfId="30383"/>
    <cellStyle name="Normal 2 6 4 3 3 2 4" xfId="30384"/>
    <cellStyle name="Normal 2 6 4 3 3 2 5" xfId="30385"/>
    <cellStyle name="Normal 2 6 4 3 3 2 6" xfId="30386"/>
    <cellStyle name="Normal 2 6 4 3 3 3" xfId="30387"/>
    <cellStyle name="Normal 2 6 4 3 3 3 2" xfId="30388"/>
    <cellStyle name="Normal 2 6 4 3 3 3 2 2" xfId="30389"/>
    <cellStyle name="Normal 2 6 4 3 3 3 3" xfId="30390"/>
    <cellStyle name="Normal 2 6 4 3 3 3 4" xfId="30391"/>
    <cellStyle name="Normal 2 6 4 3 3 3 5" xfId="30392"/>
    <cellStyle name="Normal 2 6 4 3 3 4" xfId="30393"/>
    <cellStyle name="Normal 2 6 4 3 3 4 2" xfId="30394"/>
    <cellStyle name="Normal 2 6 4 3 3 4 3" xfId="30395"/>
    <cellStyle name="Normal 2 6 4 3 3 4 4" xfId="30396"/>
    <cellStyle name="Normal 2 6 4 3 3 5" xfId="30397"/>
    <cellStyle name="Normal 2 6 4 3 3 5 2" xfId="30398"/>
    <cellStyle name="Normal 2 6 4 3 3 6" xfId="30399"/>
    <cellStyle name="Normal 2 6 4 3 3 7" xfId="30400"/>
    <cellStyle name="Normal 2 6 4 3 3 8" xfId="30401"/>
    <cellStyle name="Normal 2 6 4 3 3 9" xfId="30402"/>
    <cellStyle name="Normal 2 6 4 3 4" xfId="30403"/>
    <cellStyle name="Normal 2 6 4 3 4 2" xfId="30404"/>
    <cellStyle name="Normal 2 6 4 3 4 2 2" xfId="30405"/>
    <cellStyle name="Normal 2 6 4 3 4 2 3" xfId="30406"/>
    <cellStyle name="Normal 2 6 4 3 4 3" xfId="30407"/>
    <cellStyle name="Normal 2 6 4 3 4 4" xfId="30408"/>
    <cellStyle name="Normal 2 6 4 3 4 5" xfId="30409"/>
    <cellStyle name="Normal 2 6 4 3 4 6" xfId="30410"/>
    <cellStyle name="Normal 2 6 4 3 5" xfId="30411"/>
    <cellStyle name="Normal 2 6 4 3 5 2" xfId="30412"/>
    <cellStyle name="Normal 2 6 4 3 5 2 2" xfId="30413"/>
    <cellStyle name="Normal 2 6 4 3 5 3" xfId="30414"/>
    <cellStyle name="Normal 2 6 4 3 5 4" xfId="30415"/>
    <cellStyle name="Normal 2 6 4 3 5 5" xfId="30416"/>
    <cellStyle name="Normal 2 6 4 3 6" xfId="30417"/>
    <cellStyle name="Normal 2 6 4 3 6 2" xfId="30418"/>
    <cellStyle name="Normal 2 6 4 3 6 3" xfId="30419"/>
    <cellStyle name="Normal 2 6 4 3 6 4" xfId="30420"/>
    <cellStyle name="Normal 2 6 4 3 7" xfId="30421"/>
    <cellStyle name="Normal 2 6 4 3 7 2" xfId="30422"/>
    <cellStyle name="Normal 2 6 4 3 8" xfId="30423"/>
    <cellStyle name="Normal 2 6 4 3 9" xfId="30424"/>
    <cellStyle name="Normal 2 6 4 4" xfId="30425"/>
    <cellStyle name="Normal 2 6 4 4 10" xfId="30426"/>
    <cellStyle name="Normal 2 6 4 4 11" xfId="30427"/>
    <cellStyle name="Normal 2 6 4 4 2" xfId="30428"/>
    <cellStyle name="Normal 2 6 4 4 2 2" xfId="30429"/>
    <cellStyle name="Normal 2 6 4 4 2 2 2" xfId="30430"/>
    <cellStyle name="Normal 2 6 4 4 2 2 2 2" xfId="30431"/>
    <cellStyle name="Normal 2 6 4 4 2 2 2 3" xfId="30432"/>
    <cellStyle name="Normal 2 6 4 4 2 2 3" xfId="30433"/>
    <cellStyle name="Normal 2 6 4 4 2 2 4" xfId="30434"/>
    <cellStyle name="Normal 2 6 4 4 2 2 5" xfId="30435"/>
    <cellStyle name="Normal 2 6 4 4 2 2 6" xfId="30436"/>
    <cellStyle name="Normal 2 6 4 4 2 3" xfId="30437"/>
    <cellStyle name="Normal 2 6 4 4 2 3 2" xfId="30438"/>
    <cellStyle name="Normal 2 6 4 4 2 3 2 2" xfId="30439"/>
    <cellStyle name="Normal 2 6 4 4 2 3 3" xfId="30440"/>
    <cellStyle name="Normal 2 6 4 4 2 3 4" xfId="30441"/>
    <cellStyle name="Normal 2 6 4 4 2 3 5" xfId="30442"/>
    <cellStyle name="Normal 2 6 4 4 2 4" xfId="30443"/>
    <cellStyle name="Normal 2 6 4 4 2 4 2" xfId="30444"/>
    <cellStyle name="Normal 2 6 4 4 2 4 3" xfId="30445"/>
    <cellStyle name="Normal 2 6 4 4 2 4 4" xfId="30446"/>
    <cellStyle name="Normal 2 6 4 4 2 5" xfId="30447"/>
    <cellStyle name="Normal 2 6 4 4 2 5 2" xfId="30448"/>
    <cellStyle name="Normal 2 6 4 4 2 6" xfId="30449"/>
    <cellStyle name="Normal 2 6 4 4 2 7" xfId="30450"/>
    <cellStyle name="Normal 2 6 4 4 2 8" xfId="30451"/>
    <cellStyle name="Normal 2 6 4 4 2 9" xfId="30452"/>
    <cellStyle name="Normal 2 6 4 4 3" xfId="30453"/>
    <cellStyle name="Normal 2 6 4 4 3 2" xfId="30454"/>
    <cellStyle name="Normal 2 6 4 4 3 2 2" xfId="30455"/>
    <cellStyle name="Normal 2 6 4 4 3 2 2 2" xfId="30456"/>
    <cellStyle name="Normal 2 6 4 4 3 2 2 3" xfId="30457"/>
    <cellStyle name="Normal 2 6 4 4 3 2 3" xfId="30458"/>
    <cellStyle name="Normal 2 6 4 4 3 2 4" xfId="30459"/>
    <cellStyle name="Normal 2 6 4 4 3 2 5" xfId="30460"/>
    <cellStyle name="Normal 2 6 4 4 3 2 6" xfId="30461"/>
    <cellStyle name="Normal 2 6 4 4 3 3" xfId="30462"/>
    <cellStyle name="Normal 2 6 4 4 3 3 2" xfId="30463"/>
    <cellStyle name="Normal 2 6 4 4 3 3 2 2" xfId="30464"/>
    <cellStyle name="Normal 2 6 4 4 3 3 3" xfId="30465"/>
    <cellStyle name="Normal 2 6 4 4 3 3 4" xfId="30466"/>
    <cellStyle name="Normal 2 6 4 4 3 3 5" xfId="30467"/>
    <cellStyle name="Normal 2 6 4 4 3 4" xfId="30468"/>
    <cellStyle name="Normal 2 6 4 4 3 4 2" xfId="30469"/>
    <cellStyle name="Normal 2 6 4 4 3 4 3" xfId="30470"/>
    <cellStyle name="Normal 2 6 4 4 3 4 4" xfId="30471"/>
    <cellStyle name="Normal 2 6 4 4 3 5" xfId="30472"/>
    <cellStyle name="Normal 2 6 4 4 3 5 2" xfId="30473"/>
    <cellStyle name="Normal 2 6 4 4 3 6" xfId="30474"/>
    <cellStyle name="Normal 2 6 4 4 3 7" xfId="30475"/>
    <cellStyle name="Normal 2 6 4 4 3 8" xfId="30476"/>
    <cellStyle name="Normal 2 6 4 4 3 9" xfId="30477"/>
    <cellStyle name="Normal 2 6 4 4 4" xfId="30478"/>
    <cellStyle name="Normal 2 6 4 4 4 2" xfId="30479"/>
    <cellStyle name="Normal 2 6 4 4 4 2 2" xfId="30480"/>
    <cellStyle name="Normal 2 6 4 4 4 2 3" xfId="30481"/>
    <cellStyle name="Normal 2 6 4 4 4 3" xfId="30482"/>
    <cellStyle name="Normal 2 6 4 4 4 4" xfId="30483"/>
    <cellStyle name="Normal 2 6 4 4 4 5" xfId="30484"/>
    <cellStyle name="Normal 2 6 4 4 4 6" xfId="30485"/>
    <cellStyle name="Normal 2 6 4 4 5" xfId="30486"/>
    <cellStyle name="Normal 2 6 4 4 5 2" xfId="30487"/>
    <cellStyle name="Normal 2 6 4 4 5 2 2" xfId="30488"/>
    <cellStyle name="Normal 2 6 4 4 5 3" xfId="30489"/>
    <cellStyle name="Normal 2 6 4 4 5 4" xfId="30490"/>
    <cellStyle name="Normal 2 6 4 4 5 5" xfId="30491"/>
    <cellStyle name="Normal 2 6 4 4 6" xfId="30492"/>
    <cellStyle name="Normal 2 6 4 4 6 2" xfId="30493"/>
    <cellStyle name="Normal 2 6 4 4 6 3" xfId="30494"/>
    <cellStyle name="Normal 2 6 4 4 6 4" xfId="30495"/>
    <cellStyle name="Normal 2 6 4 4 7" xfId="30496"/>
    <cellStyle name="Normal 2 6 4 4 7 2" xfId="30497"/>
    <cellStyle name="Normal 2 6 4 4 8" xfId="30498"/>
    <cellStyle name="Normal 2 6 4 4 9" xfId="30499"/>
    <cellStyle name="Normal 2 6 4 5" xfId="30500"/>
    <cellStyle name="Normal 2 6 4 5 10" xfId="30501"/>
    <cellStyle name="Normal 2 6 4 5 11" xfId="30502"/>
    <cellStyle name="Normal 2 6 4 5 2" xfId="30503"/>
    <cellStyle name="Normal 2 6 4 5 2 2" xfId="30504"/>
    <cellStyle name="Normal 2 6 4 5 2 2 2" xfId="30505"/>
    <cellStyle name="Normal 2 6 4 5 2 2 2 2" xfId="30506"/>
    <cellStyle name="Normal 2 6 4 5 2 2 2 3" xfId="30507"/>
    <cellStyle name="Normal 2 6 4 5 2 2 3" xfId="30508"/>
    <cellStyle name="Normal 2 6 4 5 2 2 4" xfId="30509"/>
    <cellStyle name="Normal 2 6 4 5 2 2 5" xfId="30510"/>
    <cellStyle name="Normal 2 6 4 5 2 2 6" xfId="30511"/>
    <cellStyle name="Normal 2 6 4 5 2 3" xfId="30512"/>
    <cellStyle name="Normal 2 6 4 5 2 3 2" xfId="30513"/>
    <cellStyle name="Normal 2 6 4 5 2 3 2 2" xfId="30514"/>
    <cellStyle name="Normal 2 6 4 5 2 3 3" xfId="30515"/>
    <cellStyle name="Normal 2 6 4 5 2 3 4" xfId="30516"/>
    <cellStyle name="Normal 2 6 4 5 2 3 5" xfId="30517"/>
    <cellStyle name="Normal 2 6 4 5 2 4" xfId="30518"/>
    <cellStyle name="Normal 2 6 4 5 2 4 2" xfId="30519"/>
    <cellStyle name="Normal 2 6 4 5 2 4 3" xfId="30520"/>
    <cellStyle name="Normal 2 6 4 5 2 4 4" xfId="30521"/>
    <cellStyle name="Normal 2 6 4 5 2 5" xfId="30522"/>
    <cellStyle name="Normal 2 6 4 5 2 5 2" xfId="30523"/>
    <cellStyle name="Normal 2 6 4 5 2 6" xfId="30524"/>
    <cellStyle name="Normal 2 6 4 5 2 7" xfId="30525"/>
    <cellStyle name="Normal 2 6 4 5 2 8" xfId="30526"/>
    <cellStyle name="Normal 2 6 4 5 2 9" xfId="30527"/>
    <cellStyle name="Normal 2 6 4 5 3" xfId="30528"/>
    <cellStyle name="Normal 2 6 4 5 3 2" xfId="30529"/>
    <cellStyle name="Normal 2 6 4 5 3 2 2" xfId="30530"/>
    <cellStyle name="Normal 2 6 4 5 3 2 2 2" xfId="30531"/>
    <cellStyle name="Normal 2 6 4 5 3 2 2 3" xfId="30532"/>
    <cellStyle name="Normal 2 6 4 5 3 2 3" xfId="30533"/>
    <cellStyle name="Normal 2 6 4 5 3 2 4" xfId="30534"/>
    <cellStyle name="Normal 2 6 4 5 3 2 5" xfId="30535"/>
    <cellStyle name="Normal 2 6 4 5 3 2 6" xfId="30536"/>
    <cellStyle name="Normal 2 6 4 5 3 3" xfId="30537"/>
    <cellStyle name="Normal 2 6 4 5 3 3 2" xfId="30538"/>
    <cellStyle name="Normal 2 6 4 5 3 3 2 2" xfId="30539"/>
    <cellStyle name="Normal 2 6 4 5 3 3 3" xfId="30540"/>
    <cellStyle name="Normal 2 6 4 5 3 3 4" xfId="30541"/>
    <cellStyle name="Normal 2 6 4 5 3 3 5" xfId="30542"/>
    <cellStyle name="Normal 2 6 4 5 3 4" xfId="30543"/>
    <cellStyle name="Normal 2 6 4 5 3 4 2" xfId="30544"/>
    <cellStyle name="Normal 2 6 4 5 3 4 3" xfId="30545"/>
    <cellStyle name="Normal 2 6 4 5 3 4 4" xfId="30546"/>
    <cellStyle name="Normal 2 6 4 5 3 5" xfId="30547"/>
    <cellStyle name="Normal 2 6 4 5 3 5 2" xfId="30548"/>
    <cellStyle name="Normal 2 6 4 5 3 6" xfId="30549"/>
    <cellStyle name="Normal 2 6 4 5 3 7" xfId="30550"/>
    <cellStyle name="Normal 2 6 4 5 3 8" xfId="30551"/>
    <cellStyle name="Normal 2 6 4 5 3 9" xfId="30552"/>
    <cellStyle name="Normal 2 6 4 5 4" xfId="30553"/>
    <cellStyle name="Normal 2 6 4 5 4 2" xfId="30554"/>
    <cellStyle name="Normal 2 6 4 5 4 2 2" xfId="30555"/>
    <cellStyle name="Normal 2 6 4 5 4 2 3" xfId="30556"/>
    <cellStyle name="Normal 2 6 4 5 4 3" xfId="30557"/>
    <cellStyle name="Normal 2 6 4 5 4 4" xfId="30558"/>
    <cellStyle name="Normal 2 6 4 5 4 5" xfId="30559"/>
    <cellStyle name="Normal 2 6 4 5 4 6" xfId="30560"/>
    <cellStyle name="Normal 2 6 4 5 5" xfId="30561"/>
    <cellStyle name="Normal 2 6 4 5 5 2" xfId="30562"/>
    <cellStyle name="Normal 2 6 4 5 5 2 2" xfId="30563"/>
    <cellStyle name="Normal 2 6 4 5 5 3" xfId="30564"/>
    <cellStyle name="Normal 2 6 4 5 5 4" xfId="30565"/>
    <cellStyle name="Normal 2 6 4 5 5 5" xfId="30566"/>
    <cellStyle name="Normal 2 6 4 5 6" xfId="30567"/>
    <cellStyle name="Normal 2 6 4 5 6 2" xfId="30568"/>
    <cellStyle name="Normal 2 6 4 5 6 3" xfId="30569"/>
    <cellStyle name="Normal 2 6 4 5 6 4" xfId="30570"/>
    <cellStyle name="Normal 2 6 4 5 7" xfId="30571"/>
    <cellStyle name="Normal 2 6 4 5 7 2" xfId="30572"/>
    <cellStyle name="Normal 2 6 4 5 8" xfId="30573"/>
    <cellStyle name="Normal 2 6 4 5 9" xfId="30574"/>
    <cellStyle name="Normal 2 6 4 6" xfId="30575"/>
    <cellStyle name="Normal 2 6 4 6 10" xfId="30576"/>
    <cellStyle name="Normal 2 6 4 6 11" xfId="30577"/>
    <cellStyle name="Normal 2 6 4 6 2" xfId="30578"/>
    <cellStyle name="Normal 2 6 4 6 2 2" xfId="30579"/>
    <cellStyle name="Normal 2 6 4 6 2 2 2" xfId="30580"/>
    <cellStyle name="Normal 2 6 4 6 2 2 2 2" xfId="30581"/>
    <cellStyle name="Normal 2 6 4 6 2 2 2 3" xfId="30582"/>
    <cellStyle name="Normal 2 6 4 6 2 2 3" xfId="30583"/>
    <cellStyle name="Normal 2 6 4 6 2 2 4" xfId="30584"/>
    <cellStyle name="Normal 2 6 4 6 2 2 5" xfId="30585"/>
    <cellStyle name="Normal 2 6 4 6 2 2 6" xfId="30586"/>
    <cellStyle name="Normal 2 6 4 6 2 3" xfId="30587"/>
    <cellStyle name="Normal 2 6 4 6 2 3 2" xfId="30588"/>
    <cellStyle name="Normal 2 6 4 6 2 3 2 2" xfId="30589"/>
    <cellStyle name="Normal 2 6 4 6 2 3 3" xfId="30590"/>
    <cellStyle name="Normal 2 6 4 6 2 3 4" xfId="30591"/>
    <cellStyle name="Normal 2 6 4 6 2 3 5" xfId="30592"/>
    <cellStyle name="Normal 2 6 4 6 2 4" xfId="30593"/>
    <cellStyle name="Normal 2 6 4 6 2 4 2" xfId="30594"/>
    <cellStyle name="Normal 2 6 4 6 2 4 3" xfId="30595"/>
    <cellStyle name="Normal 2 6 4 6 2 4 4" xfId="30596"/>
    <cellStyle name="Normal 2 6 4 6 2 5" xfId="30597"/>
    <cellStyle name="Normal 2 6 4 6 2 5 2" xfId="30598"/>
    <cellStyle name="Normal 2 6 4 6 2 6" xfId="30599"/>
    <cellStyle name="Normal 2 6 4 6 2 7" xfId="30600"/>
    <cellStyle name="Normal 2 6 4 6 2 8" xfId="30601"/>
    <cellStyle name="Normal 2 6 4 6 2 9" xfId="30602"/>
    <cellStyle name="Normal 2 6 4 6 3" xfId="30603"/>
    <cellStyle name="Normal 2 6 4 6 3 2" xfId="30604"/>
    <cellStyle name="Normal 2 6 4 6 3 2 2" xfId="30605"/>
    <cellStyle name="Normal 2 6 4 6 3 2 2 2" xfId="30606"/>
    <cellStyle name="Normal 2 6 4 6 3 2 2 3" xfId="30607"/>
    <cellStyle name="Normal 2 6 4 6 3 2 3" xfId="30608"/>
    <cellStyle name="Normal 2 6 4 6 3 2 4" xfId="30609"/>
    <cellStyle name="Normal 2 6 4 6 3 2 5" xfId="30610"/>
    <cellStyle name="Normal 2 6 4 6 3 2 6" xfId="30611"/>
    <cellStyle name="Normal 2 6 4 6 3 3" xfId="30612"/>
    <cellStyle name="Normal 2 6 4 6 3 3 2" xfId="30613"/>
    <cellStyle name="Normal 2 6 4 6 3 3 2 2" xfId="30614"/>
    <cellStyle name="Normal 2 6 4 6 3 3 3" xfId="30615"/>
    <cellStyle name="Normal 2 6 4 6 3 3 4" xfId="30616"/>
    <cellStyle name="Normal 2 6 4 6 3 3 5" xfId="30617"/>
    <cellStyle name="Normal 2 6 4 6 3 4" xfId="30618"/>
    <cellStyle name="Normal 2 6 4 6 3 4 2" xfId="30619"/>
    <cellStyle name="Normal 2 6 4 6 3 4 3" xfId="30620"/>
    <cellStyle name="Normal 2 6 4 6 3 4 4" xfId="30621"/>
    <cellStyle name="Normal 2 6 4 6 3 5" xfId="30622"/>
    <cellStyle name="Normal 2 6 4 6 3 5 2" xfId="30623"/>
    <cellStyle name="Normal 2 6 4 6 3 6" xfId="30624"/>
    <cellStyle name="Normal 2 6 4 6 3 7" xfId="30625"/>
    <cellStyle name="Normal 2 6 4 6 3 8" xfId="30626"/>
    <cellStyle name="Normal 2 6 4 6 3 9" xfId="30627"/>
    <cellStyle name="Normal 2 6 4 6 4" xfId="30628"/>
    <cellStyle name="Normal 2 6 4 6 4 2" xfId="30629"/>
    <cellStyle name="Normal 2 6 4 6 4 2 2" xfId="30630"/>
    <cellStyle name="Normal 2 6 4 6 4 2 3" xfId="30631"/>
    <cellStyle name="Normal 2 6 4 6 4 3" xfId="30632"/>
    <cellStyle name="Normal 2 6 4 6 4 4" xfId="30633"/>
    <cellStyle name="Normal 2 6 4 6 4 5" xfId="30634"/>
    <cellStyle name="Normal 2 6 4 6 4 6" xfId="30635"/>
    <cellStyle name="Normal 2 6 4 6 5" xfId="30636"/>
    <cellStyle name="Normal 2 6 4 6 5 2" xfId="30637"/>
    <cellStyle name="Normal 2 6 4 6 5 2 2" xfId="30638"/>
    <cellStyle name="Normal 2 6 4 6 5 3" xfId="30639"/>
    <cellStyle name="Normal 2 6 4 6 5 4" xfId="30640"/>
    <cellStyle name="Normal 2 6 4 6 5 5" xfId="30641"/>
    <cellStyle name="Normal 2 6 4 6 6" xfId="30642"/>
    <cellStyle name="Normal 2 6 4 6 6 2" xfId="30643"/>
    <cellStyle name="Normal 2 6 4 6 6 3" xfId="30644"/>
    <cellStyle name="Normal 2 6 4 6 6 4" xfId="30645"/>
    <cellStyle name="Normal 2 6 4 6 7" xfId="30646"/>
    <cellStyle name="Normal 2 6 4 6 7 2" xfId="30647"/>
    <cellStyle name="Normal 2 6 4 6 8" xfId="30648"/>
    <cellStyle name="Normal 2 6 4 6 9" xfId="30649"/>
    <cellStyle name="Normal 2 6 4 7" xfId="30650"/>
    <cellStyle name="Normal 2 6 4 7 10" xfId="30651"/>
    <cellStyle name="Normal 2 6 4 7 11" xfId="30652"/>
    <cellStyle name="Normal 2 6 4 7 2" xfId="30653"/>
    <cellStyle name="Normal 2 6 4 7 2 2" xfId="30654"/>
    <cellStyle name="Normal 2 6 4 7 2 2 2" xfId="30655"/>
    <cellStyle name="Normal 2 6 4 7 2 2 2 2" xfId="30656"/>
    <cellStyle name="Normal 2 6 4 7 2 2 2 3" xfId="30657"/>
    <cellStyle name="Normal 2 6 4 7 2 2 3" xfId="30658"/>
    <cellStyle name="Normal 2 6 4 7 2 2 4" xfId="30659"/>
    <cellStyle name="Normal 2 6 4 7 2 2 5" xfId="30660"/>
    <cellStyle name="Normal 2 6 4 7 2 2 6" xfId="30661"/>
    <cellStyle name="Normal 2 6 4 7 2 3" xfId="30662"/>
    <cellStyle name="Normal 2 6 4 7 2 3 2" xfId="30663"/>
    <cellStyle name="Normal 2 6 4 7 2 3 2 2" xfId="30664"/>
    <cellStyle name="Normal 2 6 4 7 2 3 3" xfId="30665"/>
    <cellStyle name="Normal 2 6 4 7 2 3 4" xfId="30666"/>
    <cellStyle name="Normal 2 6 4 7 2 3 5" xfId="30667"/>
    <cellStyle name="Normal 2 6 4 7 2 4" xfId="30668"/>
    <cellStyle name="Normal 2 6 4 7 2 4 2" xfId="30669"/>
    <cellStyle name="Normal 2 6 4 7 2 4 3" xfId="30670"/>
    <cellStyle name="Normal 2 6 4 7 2 4 4" xfId="30671"/>
    <cellStyle name="Normal 2 6 4 7 2 5" xfId="30672"/>
    <cellStyle name="Normal 2 6 4 7 2 5 2" xfId="30673"/>
    <cellStyle name="Normal 2 6 4 7 2 6" xfId="30674"/>
    <cellStyle name="Normal 2 6 4 7 2 7" xfId="30675"/>
    <cellStyle name="Normal 2 6 4 7 2 8" xfId="30676"/>
    <cellStyle name="Normal 2 6 4 7 2 9" xfId="30677"/>
    <cellStyle name="Normal 2 6 4 7 3" xfId="30678"/>
    <cellStyle name="Normal 2 6 4 7 3 2" xfId="30679"/>
    <cellStyle name="Normal 2 6 4 7 3 2 2" xfId="30680"/>
    <cellStyle name="Normal 2 6 4 7 3 2 2 2" xfId="30681"/>
    <cellStyle name="Normal 2 6 4 7 3 2 2 3" xfId="30682"/>
    <cellStyle name="Normal 2 6 4 7 3 2 3" xfId="30683"/>
    <cellStyle name="Normal 2 6 4 7 3 2 4" xfId="30684"/>
    <cellStyle name="Normal 2 6 4 7 3 2 5" xfId="30685"/>
    <cellStyle name="Normal 2 6 4 7 3 2 6" xfId="30686"/>
    <cellStyle name="Normal 2 6 4 7 3 3" xfId="30687"/>
    <cellStyle name="Normal 2 6 4 7 3 3 2" xfId="30688"/>
    <cellStyle name="Normal 2 6 4 7 3 3 2 2" xfId="30689"/>
    <cellStyle name="Normal 2 6 4 7 3 3 3" xfId="30690"/>
    <cellStyle name="Normal 2 6 4 7 3 3 4" xfId="30691"/>
    <cellStyle name="Normal 2 6 4 7 3 3 5" xfId="30692"/>
    <cellStyle name="Normal 2 6 4 7 3 4" xfId="30693"/>
    <cellStyle name="Normal 2 6 4 7 3 4 2" xfId="30694"/>
    <cellStyle name="Normal 2 6 4 7 3 4 3" xfId="30695"/>
    <cellStyle name="Normal 2 6 4 7 3 4 4" xfId="30696"/>
    <cellStyle name="Normal 2 6 4 7 3 5" xfId="30697"/>
    <cellStyle name="Normal 2 6 4 7 3 5 2" xfId="30698"/>
    <cellStyle name="Normal 2 6 4 7 3 6" xfId="30699"/>
    <cellStyle name="Normal 2 6 4 7 3 7" xfId="30700"/>
    <cellStyle name="Normal 2 6 4 7 3 8" xfId="30701"/>
    <cellStyle name="Normal 2 6 4 7 3 9" xfId="30702"/>
    <cellStyle name="Normal 2 6 4 7 4" xfId="30703"/>
    <cellStyle name="Normal 2 6 4 7 4 2" xfId="30704"/>
    <cellStyle name="Normal 2 6 4 7 4 2 2" xfId="30705"/>
    <cellStyle name="Normal 2 6 4 7 4 2 3" xfId="30706"/>
    <cellStyle name="Normal 2 6 4 7 4 3" xfId="30707"/>
    <cellStyle name="Normal 2 6 4 7 4 4" xfId="30708"/>
    <cellStyle name="Normal 2 6 4 7 4 5" xfId="30709"/>
    <cellStyle name="Normal 2 6 4 7 4 6" xfId="30710"/>
    <cellStyle name="Normal 2 6 4 7 5" xfId="30711"/>
    <cellStyle name="Normal 2 6 4 7 5 2" xfId="30712"/>
    <cellStyle name="Normal 2 6 4 7 5 2 2" xfId="30713"/>
    <cellStyle name="Normal 2 6 4 7 5 3" xfId="30714"/>
    <cellStyle name="Normal 2 6 4 7 5 4" xfId="30715"/>
    <cellStyle name="Normal 2 6 4 7 5 5" xfId="30716"/>
    <cellStyle name="Normal 2 6 4 7 6" xfId="30717"/>
    <cellStyle name="Normal 2 6 4 7 6 2" xfId="30718"/>
    <cellStyle name="Normal 2 6 4 7 6 3" xfId="30719"/>
    <cellStyle name="Normal 2 6 4 7 6 4" xfId="30720"/>
    <cellStyle name="Normal 2 6 4 7 7" xfId="30721"/>
    <cellStyle name="Normal 2 6 4 7 7 2" xfId="30722"/>
    <cellStyle name="Normal 2 6 4 7 8" xfId="30723"/>
    <cellStyle name="Normal 2 6 4 7 9" xfId="30724"/>
    <cellStyle name="Normal 2 6 4 8" xfId="30725"/>
    <cellStyle name="Normal 2 6 4 8 10" xfId="30726"/>
    <cellStyle name="Normal 2 6 4 8 2" xfId="30727"/>
    <cellStyle name="Normal 2 6 4 8 2 2" xfId="30728"/>
    <cellStyle name="Normal 2 6 4 8 2 2 2" xfId="30729"/>
    <cellStyle name="Normal 2 6 4 8 2 2 3" xfId="30730"/>
    <cellStyle name="Normal 2 6 4 8 2 3" xfId="30731"/>
    <cellStyle name="Normal 2 6 4 8 2 4" xfId="30732"/>
    <cellStyle name="Normal 2 6 4 8 2 5" xfId="30733"/>
    <cellStyle name="Normal 2 6 4 8 2 6" xfId="30734"/>
    <cellStyle name="Normal 2 6 4 8 3" xfId="30735"/>
    <cellStyle name="Normal 2 6 4 8 3 2" xfId="30736"/>
    <cellStyle name="Normal 2 6 4 8 3 2 2" xfId="30737"/>
    <cellStyle name="Normal 2 6 4 8 3 2 3" xfId="30738"/>
    <cellStyle name="Normal 2 6 4 8 3 3" xfId="30739"/>
    <cellStyle name="Normal 2 6 4 8 3 4" xfId="30740"/>
    <cellStyle name="Normal 2 6 4 8 3 5" xfId="30741"/>
    <cellStyle name="Normal 2 6 4 8 3 6" xfId="30742"/>
    <cellStyle name="Normal 2 6 4 8 4" xfId="30743"/>
    <cellStyle name="Normal 2 6 4 8 4 2" xfId="30744"/>
    <cellStyle name="Normal 2 6 4 8 4 2 2" xfId="30745"/>
    <cellStyle name="Normal 2 6 4 8 4 3" xfId="30746"/>
    <cellStyle name="Normal 2 6 4 8 4 4" xfId="30747"/>
    <cellStyle name="Normal 2 6 4 8 4 5" xfId="30748"/>
    <cellStyle name="Normal 2 6 4 8 5" xfId="30749"/>
    <cellStyle name="Normal 2 6 4 8 5 2" xfId="30750"/>
    <cellStyle name="Normal 2 6 4 8 5 3" xfId="30751"/>
    <cellStyle name="Normal 2 6 4 8 5 4" xfId="30752"/>
    <cellStyle name="Normal 2 6 4 8 6" xfId="30753"/>
    <cellStyle name="Normal 2 6 4 8 6 2" xfId="30754"/>
    <cellStyle name="Normal 2 6 4 8 7" xfId="30755"/>
    <cellStyle name="Normal 2 6 4 8 8" xfId="30756"/>
    <cellStyle name="Normal 2 6 4 8 9" xfId="30757"/>
    <cellStyle name="Normal 2 6 4 9" xfId="30758"/>
    <cellStyle name="Normal 2 6 4 9 10" xfId="30759"/>
    <cellStyle name="Normal 2 6 4 9 2" xfId="30760"/>
    <cellStyle name="Normal 2 6 4 9 2 2" xfId="30761"/>
    <cellStyle name="Normal 2 6 4 9 2 2 2" xfId="30762"/>
    <cellStyle name="Normal 2 6 4 9 2 2 3" xfId="30763"/>
    <cellStyle name="Normal 2 6 4 9 2 3" xfId="30764"/>
    <cellStyle name="Normal 2 6 4 9 2 4" xfId="30765"/>
    <cellStyle name="Normal 2 6 4 9 2 5" xfId="30766"/>
    <cellStyle name="Normal 2 6 4 9 2 6" xfId="30767"/>
    <cellStyle name="Normal 2 6 4 9 3" xfId="30768"/>
    <cellStyle name="Normal 2 6 4 9 3 2" xfId="30769"/>
    <cellStyle name="Normal 2 6 4 9 3 2 2" xfId="30770"/>
    <cellStyle name="Normal 2 6 4 9 3 2 3" xfId="30771"/>
    <cellStyle name="Normal 2 6 4 9 3 3" xfId="30772"/>
    <cellStyle name="Normal 2 6 4 9 3 4" xfId="30773"/>
    <cellStyle name="Normal 2 6 4 9 3 5" xfId="30774"/>
    <cellStyle name="Normal 2 6 4 9 3 6" xfId="30775"/>
    <cellStyle name="Normal 2 6 4 9 4" xfId="30776"/>
    <cellStyle name="Normal 2 6 4 9 4 2" xfId="30777"/>
    <cellStyle name="Normal 2 6 4 9 4 2 2" xfId="30778"/>
    <cellStyle name="Normal 2 6 4 9 4 3" xfId="30779"/>
    <cellStyle name="Normal 2 6 4 9 4 4" xfId="30780"/>
    <cellStyle name="Normal 2 6 4 9 4 5" xfId="30781"/>
    <cellStyle name="Normal 2 6 4 9 5" xfId="30782"/>
    <cellStyle name="Normal 2 6 4 9 5 2" xfId="30783"/>
    <cellStyle name="Normal 2 6 4 9 5 3" xfId="30784"/>
    <cellStyle name="Normal 2 6 4 9 5 4" xfId="30785"/>
    <cellStyle name="Normal 2 6 4 9 6" xfId="30786"/>
    <cellStyle name="Normal 2 6 4 9 6 2" xfId="30787"/>
    <cellStyle name="Normal 2 6 4 9 7" xfId="30788"/>
    <cellStyle name="Normal 2 6 4 9 8" xfId="30789"/>
    <cellStyle name="Normal 2 6 4 9 9" xfId="30790"/>
    <cellStyle name="Normal 2 6 5" xfId="30791"/>
    <cellStyle name="Normal 2 6 5 10" xfId="30792"/>
    <cellStyle name="Normal 2 6 5 11" xfId="30793"/>
    <cellStyle name="Normal 2 6 5 2" xfId="30794"/>
    <cellStyle name="Normal 2 6 5 2 2" xfId="30795"/>
    <cellStyle name="Normal 2 6 5 2 2 2" xfId="30796"/>
    <cellStyle name="Normal 2 6 5 2 2 2 2" xfId="30797"/>
    <cellStyle name="Normal 2 6 5 2 2 2 3" xfId="30798"/>
    <cellStyle name="Normal 2 6 5 2 2 3" xfId="30799"/>
    <cellStyle name="Normal 2 6 5 2 2 4" xfId="30800"/>
    <cellStyle name="Normal 2 6 5 2 2 5" xfId="30801"/>
    <cellStyle name="Normal 2 6 5 2 2 6" xfId="30802"/>
    <cellStyle name="Normal 2 6 5 2 3" xfId="30803"/>
    <cellStyle name="Normal 2 6 5 2 3 2" xfId="30804"/>
    <cellStyle name="Normal 2 6 5 2 3 2 2" xfId="30805"/>
    <cellStyle name="Normal 2 6 5 2 3 3" xfId="30806"/>
    <cellStyle name="Normal 2 6 5 2 3 4" xfId="30807"/>
    <cellStyle name="Normal 2 6 5 2 3 5" xfId="30808"/>
    <cellStyle name="Normal 2 6 5 2 4" xfId="30809"/>
    <cellStyle name="Normal 2 6 5 2 4 2" xfId="30810"/>
    <cellStyle name="Normal 2 6 5 2 4 3" xfId="30811"/>
    <cellStyle name="Normal 2 6 5 2 4 4" xfId="30812"/>
    <cellStyle name="Normal 2 6 5 2 5" xfId="30813"/>
    <cellStyle name="Normal 2 6 5 2 5 2" xfId="30814"/>
    <cellStyle name="Normal 2 6 5 2 6" xfId="30815"/>
    <cellStyle name="Normal 2 6 5 2 7" xfId="30816"/>
    <cellStyle name="Normal 2 6 5 2 8" xfId="30817"/>
    <cellStyle name="Normal 2 6 5 2 9" xfId="30818"/>
    <cellStyle name="Normal 2 6 5 3" xfId="30819"/>
    <cellStyle name="Normal 2 6 5 3 2" xfId="30820"/>
    <cellStyle name="Normal 2 6 5 3 2 2" xfId="30821"/>
    <cellStyle name="Normal 2 6 5 3 2 2 2" xfId="30822"/>
    <cellStyle name="Normal 2 6 5 3 2 2 3" xfId="30823"/>
    <cellStyle name="Normal 2 6 5 3 2 3" xfId="30824"/>
    <cellStyle name="Normal 2 6 5 3 2 4" xfId="30825"/>
    <cellStyle name="Normal 2 6 5 3 2 5" xfId="30826"/>
    <cellStyle name="Normal 2 6 5 3 2 6" xfId="30827"/>
    <cellStyle name="Normal 2 6 5 3 3" xfId="30828"/>
    <cellStyle name="Normal 2 6 5 3 3 2" xfId="30829"/>
    <cellStyle name="Normal 2 6 5 3 3 2 2" xfId="30830"/>
    <cellStyle name="Normal 2 6 5 3 3 3" xfId="30831"/>
    <cellStyle name="Normal 2 6 5 3 3 4" xfId="30832"/>
    <cellStyle name="Normal 2 6 5 3 3 5" xfId="30833"/>
    <cellStyle name="Normal 2 6 5 3 4" xfId="30834"/>
    <cellStyle name="Normal 2 6 5 3 4 2" xfId="30835"/>
    <cellStyle name="Normal 2 6 5 3 4 3" xfId="30836"/>
    <cellStyle name="Normal 2 6 5 3 4 4" xfId="30837"/>
    <cellStyle name="Normal 2 6 5 3 5" xfId="30838"/>
    <cellStyle name="Normal 2 6 5 3 5 2" xfId="30839"/>
    <cellStyle name="Normal 2 6 5 3 6" xfId="30840"/>
    <cellStyle name="Normal 2 6 5 3 7" xfId="30841"/>
    <cellStyle name="Normal 2 6 5 3 8" xfId="30842"/>
    <cellStyle name="Normal 2 6 5 3 9" xfId="30843"/>
    <cellStyle name="Normal 2 6 5 4" xfId="30844"/>
    <cellStyle name="Normal 2 6 5 4 2" xfId="30845"/>
    <cellStyle name="Normal 2 6 5 4 2 2" xfId="30846"/>
    <cellStyle name="Normal 2 6 5 4 2 3" xfId="30847"/>
    <cellStyle name="Normal 2 6 5 4 3" xfId="30848"/>
    <cellStyle name="Normal 2 6 5 4 4" xfId="30849"/>
    <cellStyle name="Normal 2 6 5 4 5" xfId="30850"/>
    <cellStyle name="Normal 2 6 5 4 6" xfId="30851"/>
    <cellStyle name="Normal 2 6 5 5" xfId="30852"/>
    <cellStyle name="Normal 2 6 5 5 2" xfId="30853"/>
    <cellStyle name="Normal 2 6 5 5 2 2" xfId="30854"/>
    <cellStyle name="Normal 2 6 5 5 3" xfId="30855"/>
    <cellStyle name="Normal 2 6 5 5 4" xfId="30856"/>
    <cellStyle name="Normal 2 6 5 5 5" xfId="30857"/>
    <cellStyle name="Normal 2 6 5 6" xfId="30858"/>
    <cellStyle name="Normal 2 6 5 6 2" xfId="30859"/>
    <cellStyle name="Normal 2 6 5 6 3" xfId="30860"/>
    <cellStyle name="Normal 2 6 5 6 4" xfId="30861"/>
    <cellStyle name="Normal 2 6 5 7" xfId="30862"/>
    <cellStyle name="Normal 2 6 5 7 2" xfId="30863"/>
    <cellStyle name="Normal 2 6 5 8" xfId="30864"/>
    <cellStyle name="Normal 2 6 5 9" xfId="30865"/>
    <cellStyle name="Normal 2 6 6" xfId="30866"/>
    <cellStyle name="Normal 2 6 6 10" xfId="30867"/>
    <cellStyle name="Normal 2 6 6 11" xfId="30868"/>
    <cellStyle name="Normal 2 6 6 2" xfId="30869"/>
    <cellStyle name="Normal 2 6 6 2 2" xfId="30870"/>
    <cellStyle name="Normal 2 6 6 2 2 2" xfId="30871"/>
    <cellStyle name="Normal 2 6 6 2 2 2 2" xfId="30872"/>
    <cellStyle name="Normal 2 6 6 2 2 2 3" xfId="30873"/>
    <cellStyle name="Normal 2 6 6 2 2 3" xfId="30874"/>
    <cellStyle name="Normal 2 6 6 2 2 4" xfId="30875"/>
    <cellStyle name="Normal 2 6 6 2 2 5" xfId="30876"/>
    <cellStyle name="Normal 2 6 6 2 2 6" xfId="30877"/>
    <cellStyle name="Normal 2 6 6 2 3" xfId="30878"/>
    <cellStyle name="Normal 2 6 6 2 3 2" xfId="30879"/>
    <cellStyle name="Normal 2 6 6 2 3 2 2" xfId="30880"/>
    <cellStyle name="Normal 2 6 6 2 3 3" xfId="30881"/>
    <cellStyle name="Normal 2 6 6 2 3 4" xfId="30882"/>
    <cellStyle name="Normal 2 6 6 2 3 5" xfId="30883"/>
    <cellStyle name="Normal 2 6 6 2 4" xfId="30884"/>
    <cellStyle name="Normal 2 6 6 2 4 2" xfId="30885"/>
    <cellStyle name="Normal 2 6 6 2 4 3" xfId="30886"/>
    <cellStyle name="Normal 2 6 6 2 4 4" xfId="30887"/>
    <cellStyle name="Normal 2 6 6 2 5" xfId="30888"/>
    <cellStyle name="Normal 2 6 6 2 5 2" xfId="30889"/>
    <cellStyle name="Normal 2 6 6 2 6" xfId="30890"/>
    <cellStyle name="Normal 2 6 6 2 7" xfId="30891"/>
    <cellStyle name="Normal 2 6 6 2 8" xfId="30892"/>
    <cellStyle name="Normal 2 6 6 2 9" xfId="30893"/>
    <cellStyle name="Normal 2 6 6 3" xfId="30894"/>
    <cellStyle name="Normal 2 6 6 3 2" xfId="30895"/>
    <cellStyle name="Normal 2 6 6 3 2 2" xfId="30896"/>
    <cellStyle name="Normal 2 6 6 3 2 2 2" xfId="30897"/>
    <cellStyle name="Normal 2 6 6 3 2 2 3" xfId="30898"/>
    <cellStyle name="Normal 2 6 6 3 2 3" xfId="30899"/>
    <cellStyle name="Normal 2 6 6 3 2 4" xfId="30900"/>
    <cellStyle name="Normal 2 6 6 3 2 5" xfId="30901"/>
    <cellStyle name="Normal 2 6 6 3 2 6" xfId="30902"/>
    <cellStyle name="Normal 2 6 6 3 3" xfId="30903"/>
    <cellStyle name="Normal 2 6 6 3 3 2" xfId="30904"/>
    <cellStyle name="Normal 2 6 6 3 3 2 2" xfId="30905"/>
    <cellStyle name="Normal 2 6 6 3 3 3" xfId="30906"/>
    <cellStyle name="Normal 2 6 6 3 3 4" xfId="30907"/>
    <cellStyle name="Normal 2 6 6 3 3 5" xfId="30908"/>
    <cellStyle name="Normal 2 6 6 3 4" xfId="30909"/>
    <cellStyle name="Normal 2 6 6 3 4 2" xfId="30910"/>
    <cellStyle name="Normal 2 6 6 3 4 3" xfId="30911"/>
    <cellStyle name="Normal 2 6 6 3 4 4" xfId="30912"/>
    <cellStyle name="Normal 2 6 6 3 5" xfId="30913"/>
    <cellStyle name="Normal 2 6 6 3 5 2" xfId="30914"/>
    <cellStyle name="Normal 2 6 6 3 6" xfId="30915"/>
    <cellStyle name="Normal 2 6 6 3 7" xfId="30916"/>
    <cellStyle name="Normal 2 6 6 3 8" xfId="30917"/>
    <cellStyle name="Normal 2 6 6 3 9" xfId="30918"/>
    <cellStyle name="Normal 2 6 6 4" xfId="30919"/>
    <cellStyle name="Normal 2 6 6 4 2" xfId="30920"/>
    <cellStyle name="Normal 2 6 6 4 2 2" xfId="30921"/>
    <cellStyle name="Normal 2 6 6 4 2 3" xfId="30922"/>
    <cellStyle name="Normal 2 6 6 4 3" xfId="30923"/>
    <cellStyle name="Normal 2 6 6 4 4" xfId="30924"/>
    <cellStyle name="Normal 2 6 6 4 5" xfId="30925"/>
    <cellStyle name="Normal 2 6 6 4 6" xfId="30926"/>
    <cellStyle name="Normal 2 6 6 5" xfId="30927"/>
    <cellStyle name="Normal 2 6 6 5 2" xfId="30928"/>
    <cellStyle name="Normal 2 6 6 5 2 2" xfId="30929"/>
    <cellStyle name="Normal 2 6 6 5 3" xfId="30930"/>
    <cellStyle name="Normal 2 6 6 5 4" xfId="30931"/>
    <cellStyle name="Normal 2 6 6 5 5" xfId="30932"/>
    <cellStyle name="Normal 2 6 6 6" xfId="30933"/>
    <cellStyle name="Normal 2 6 6 6 2" xfId="30934"/>
    <cellStyle name="Normal 2 6 6 6 3" xfId="30935"/>
    <cellStyle name="Normal 2 6 6 6 4" xfId="30936"/>
    <cellStyle name="Normal 2 6 6 7" xfId="30937"/>
    <cellStyle name="Normal 2 6 6 7 2" xfId="30938"/>
    <cellStyle name="Normal 2 6 6 8" xfId="30939"/>
    <cellStyle name="Normal 2 6 6 9" xfId="30940"/>
    <cellStyle name="Normal 2 6 7" xfId="30941"/>
    <cellStyle name="Normal 2 6 7 10" xfId="30942"/>
    <cellStyle name="Normal 2 6 7 11" xfId="30943"/>
    <cellStyle name="Normal 2 6 7 2" xfId="30944"/>
    <cellStyle name="Normal 2 6 7 2 2" xfId="30945"/>
    <cellStyle name="Normal 2 6 7 2 2 2" xfId="30946"/>
    <cellStyle name="Normal 2 6 7 2 2 2 2" xfId="30947"/>
    <cellStyle name="Normal 2 6 7 2 2 2 3" xfId="30948"/>
    <cellStyle name="Normal 2 6 7 2 2 3" xfId="30949"/>
    <cellStyle name="Normal 2 6 7 2 2 4" xfId="30950"/>
    <cellStyle name="Normal 2 6 7 2 2 5" xfId="30951"/>
    <cellStyle name="Normal 2 6 7 2 2 6" xfId="30952"/>
    <cellStyle name="Normal 2 6 7 2 3" xfId="30953"/>
    <cellStyle name="Normal 2 6 7 2 3 2" xfId="30954"/>
    <cellStyle name="Normal 2 6 7 2 3 2 2" xfId="30955"/>
    <cellStyle name="Normal 2 6 7 2 3 3" xfId="30956"/>
    <cellStyle name="Normal 2 6 7 2 3 4" xfId="30957"/>
    <cellStyle name="Normal 2 6 7 2 3 5" xfId="30958"/>
    <cellStyle name="Normal 2 6 7 2 4" xfId="30959"/>
    <cellStyle name="Normal 2 6 7 2 4 2" xfId="30960"/>
    <cellStyle name="Normal 2 6 7 2 4 3" xfId="30961"/>
    <cellStyle name="Normal 2 6 7 2 4 4" xfId="30962"/>
    <cellStyle name="Normal 2 6 7 2 5" xfId="30963"/>
    <cellStyle name="Normal 2 6 7 2 5 2" xfId="30964"/>
    <cellStyle name="Normal 2 6 7 2 6" xfId="30965"/>
    <cellStyle name="Normal 2 6 7 2 7" xfId="30966"/>
    <cellStyle name="Normal 2 6 7 2 8" xfId="30967"/>
    <cellStyle name="Normal 2 6 7 2 9" xfId="30968"/>
    <cellStyle name="Normal 2 6 7 3" xfId="30969"/>
    <cellStyle name="Normal 2 6 7 3 2" xfId="30970"/>
    <cellStyle name="Normal 2 6 7 3 2 2" xfId="30971"/>
    <cellStyle name="Normal 2 6 7 3 2 2 2" xfId="30972"/>
    <cellStyle name="Normal 2 6 7 3 2 2 3" xfId="30973"/>
    <cellStyle name="Normal 2 6 7 3 2 3" xfId="30974"/>
    <cellStyle name="Normal 2 6 7 3 2 4" xfId="30975"/>
    <cellStyle name="Normal 2 6 7 3 2 5" xfId="30976"/>
    <cellStyle name="Normal 2 6 7 3 2 6" xfId="30977"/>
    <cellStyle name="Normal 2 6 7 3 3" xfId="30978"/>
    <cellStyle name="Normal 2 6 7 3 3 2" xfId="30979"/>
    <cellStyle name="Normal 2 6 7 3 3 2 2" xfId="30980"/>
    <cellStyle name="Normal 2 6 7 3 3 3" xfId="30981"/>
    <cellStyle name="Normal 2 6 7 3 3 4" xfId="30982"/>
    <cellStyle name="Normal 2 6 7 3 3 5" xfId="30983"/>
    <cellStyle name="Normal 2 6 7 3 4" xfId="30984"/>
    <cellStyle name="Normal 2 6 7 3 4 2" xfId="30985"/>
    <cellStyle name="Normal 2 6 7 3 4 3" xfId="30986"/>
    <cellStyle name="Normal 2 6 7 3 4 4" xfId="30987"/>
    <cellStyle name="Normal 2 6 7 3 5" xfId="30988"/>
    <cellStyle name="Normal 2 6 7 3 5 2" xfId="30989"/>
    <cellStyle name="Normal 2 6 7 3 6" xfId="30990"/>
    <cellStyle name="Normal 2 6 7 3 7" xfId="30991"/>
    <cellStyle name="Normal 2 6 7 3 8" xfId="30992"/>
    <cellStyle name="Normal 2 6 7 3 9" xfId="30993"/>
    <cellStyle name="Normal 2 6 7 4" xfId="30994"/>
    <cellStyle name="Normal 2 6 7 4 2" xfId="30995"/>
    <cellStyle name="Normal 2 6 7 4 2 2" xfId="30996"/>
    <cellStyle name="Normal 2 6 7 4 2 3" xfId="30997"/>
    <cellStyle name="Normal 2 6 7 4 3" xfId="30998"/>
    <cellStyle name="Normal 2 6 7 4 4" xfId="30999"/>
    <cellStyle name="Normal 2 6 7 4 5" xfId="31000"/>
    <cellStyle name="Normal 2 6 7 4 6" xfId="31001"/>
    <cellStyle name="Normal 2 6 7 5" xfId="31002"/>
    <cellStyle name="Normal 2 6 7 5 2" xfId="31003"/>
    <cellStyle name="Normal 2 6 7 5 2 2" xfId="31004"/>
    <cellStyle name="Normal 2 6 7 5 3" xfId="31005"/>
    <cellStyle name="Normal 2 6 7 5 4" xfId="31006"/>
    <cellStyle name="Normal 2 6 7 5 5" xfId="31007"/>
    <cellStyle name="Normal 2 6 7 6" xfId="31008"/>
    <cellStyle name="Normal 2 6 7 6 2" xfId="31009"/>
    <cellStyle name="Normal 2 6 7 6 3" xfId="31010"/>
    <cellStyle name="Normal 2 6 7 6 4" xfId="31011"/>
    <cellStyle name="Normal 2 6 7 7" xfId="31012"/>
    <cellStyle name="Normal 2 6 7 7 2" xfId="31013"/>
    <cellStyle name="Normal 2 6 7 8" xfId="31014"/>
    <cellStyle name="Normal 2 6 7 9" xfId="31015"/>
    <cellStyle name="Normal 2 6 8" xfId="31016"/>
    <cellStyle name="Normal 2 6 8 10" xfId="31017"/>
    <cellStyle name="Normal 2 6 8 11" xfId="31018"/>
    <cellStyle name="Normal 2 6 8 2" xfId="31019"/>
    <cellStyle name="Normal 2 6 8 2 2" xfId="31020"/>
    <cellStyle name="Normal 2 6 8 2 2 2" xfId="31021"/>
    <cellStyle name="Normal 2 6 8 2 2 2 2" xfId="31022"/>
    <cellStyle name="Normal 2 6 8 2 2 2 3" xfId="31023"/>
    <cellStyle name="Normal 2 6 8 2 2 3" xfId="31024"/>
    <cellStyle name="Normal 2 6 8 2 2 4" xfId="31025"/>
    <cellStyle name="Normal 2 6 8 2 2 5" xfId="31026"/>
    <cellStyle name="Normal 2 6 8 2 2 6" xfId="31027"/>
    <cellStyle name="Normal 2 6 8 2 3" xfId="31028"/>
    <cellStyle name="Normal 2 6 8 2 3 2" xfId="31029"/>
    <cellStyle name="Normal 2 6 8 2 3 2 2" xfId="31030"/>
    <cellStyle name="Normal 2 6 8 2 3 3" xfId="31031"/>
    <cellStyle name="Normal 2 6 8 2 3 4" xfId="31032"/>
    <cellStyle name="Normal 2 6 8 2 3 5" xfId="31033"/>
    <cellStyle name="Normal 2 6 8 2 4" xfId="31034"/>
    <cellStyle name="Normal 2 6 8 2 4 2" xfId="31035"/>
    <cellStyle name="Normal 2 6 8 2 4 3" xfId="31036"/>
    <cellStyle name="Normal 2 6 8 2 4 4" xfId="31037"/>
    <cellStyle name="Normal 2 6 8 2 5" xfId="31038"/>
    <cellStyle name="Normal 2 6 8 2 5 2" xfId="31039"/>
    <cellStyle name="Normal 2 6 8 2 6" xfId="31040"/>
    <cellStyle name="Normal 2 6 8 2 7" xfId="31041"/>
    <cellStyle name="Normal 2 6 8 2 8" xfId="31042"/>
    <cellStyle name="Normal 2 6 8 2 9" xfId="31043"/>
    <cellStyle name="Normal 2 6 8 3" xfId="31044"/>
    <cellStyle name="Normal 2 6 8 3 2" xfId="31045"/>
    <cellStyle name="Normal 2 6 8 3 2 2" xfId="31046"/>
    <cellStyle name="Normal 2 6 8 3 2 2 2" xfId="31047"/>
    <cellStyle name="Normal 2 6 8 3 2 2 3" xfId="31048"/>
    <cellStyle name="Normal 2 6 8 3 2 3" xfId="31049"/>
    <cellStyle name="Normal 2 6 8 3 2 4" xfId="31050"/>
    <cellStyle name="Normal 2 6 8 3 2 5" xfId="31051"/>
    <cellStyle name="Normal 2 6 8 3 2 6" xfId="31052"/>
    <cellStyle name="Normal 2 6 8 3 3" xfId="31053"/>
    <cellStyle name="Normal 2 6 8 3 3 2" xfId="31054"/>
    <cellStyle name="Normal 2 6 8 3 3 2 2" xfId="31055"/>
    <cellStyle name="Normal 2 6 8 3 3 3" xfId="31056"/>
    <cellStyle name="Normal 2 6 8 3 3 4" xfId="31057"/>
    <cellStyle name="Normal 2 6 8 3 3 5" xfId="31058"/>
    <cellStyle name="Normal 2 6 8 3 4" xfId="31059"/>
    <cellStyle name="Normal 2 6 8 3 4 2" xfId="31060"/>
    <cellStyle name="Normal 2 6 8 3 4 3" xfId="31061"/>
    <cellStyle name="Normal 2 6 8 3 4 4" xfId="31062"/>
    <cellStyle name="Normal 2 6 8 3 5" xfId="31063"/>
    <cellStyle name="Normal 2 6 8 3 5 2" xfId="31064"/>
    <cellStyle name="Normal 2 6 8 3 6" xfId="31065"/>
    <cellStyle name="Normal 2 6 8 3 7" xfId="31066"/>
    <cellStyle name="Normal 2 6 8 3 8" xfId="31067"/>
    <cellStyle name="Normal 2 6 8 3 9" xfId="31068"/>
    <cellStyle name="Normal 2 6 8 4" xfId="31069"/>
    <cellStyle name="Normal 2 6 8 4 2" xfId="31070"/>
    <cellStyle name="Normal 2 6 8 4 2 2" xfId="31071"/>
    <cellStyle name="Normal 2 6 8 4 2 3" xfId="31072"/>
    <cellStyle name="Normal 2 6 8 4 3" xfId="31073"/>
    <cellStyle name="Normal 2 6 8 4 4" xfId="31074"/>
    <cellStyle name="Normal 2 6 8 4 5" xfId="31075"/>
    <cellStyle name="Normal 2 6 8 4 6" xfId="31076"/>
    <cellStyle name="Normal 2 6 8 5" xfId="31077"/>
    <cellStyle name="Normal 2 6 8 5 2" xfId="31078"/>
    <cellStyle name="Normal 2 6 8 5 2 2" xfId="31079"/>
    <cellStyle name="Normal 2 6 8 5 3" xfId="31080"/>
    <cellStyle name="Normal 2 6 8 5 4" xfId="31081"/>
    <cellStyle name="Normal 2 6 8 5 5" xfId="31082"/>
    <cellStyle name="Normal 2 6 8 6" xfId="31083"/>
    <cellStyle name="Normal 2 6 8 6 2" xfId="31084"/>
    <cellStyle name="Normal 2 6 8 6 3" xfId="31085"/>
    <cellStyle name="Normal 2 6 8 6 4" xfId="31086"/>
    <cellStyle name="Normal 2 6 8 7" xfId="31087"/>
    <cellStyle name="Normal 2 6 8 7 2" xfId="31088"/>
    <cellStyle name="Normal 2 6 8 8" xfId="31089"/>
    <cellStyle name="Normal 2 6 8 9" xfId="31090"/>
    <cellStyle name="Normal 2 6 9" xfId="31091"/>
    <cellStyle name="Normal 2 6 9 10" xfId="31092"/>
    <cellStyle name="Normal 2 6 9 11" xfId="31093"/>
    <cellStyle name="Normal 2 6 9 2" xfId="31094"/>
    <cellStyle name="Normal 2 6 9 2 2" xfId="31095"/>
    <cellStyle name="Normal 2 6 9 2 2 2" xfId="31096"/>
    <cellStyle name="Normal 2 6 9 2 2 2 2" xfId="31097"/>
    <cellStyle name="Normal 2 6 9 2 2 2 3" xfId="31098"/>
    <cellStyle name="Normal 2 6 9 2 2 3" xfId="31099"/>
    <cellStyle name="Normal 2 6 9 2 2 4" xfId="31100"/>
    <cellStyle name="Normal 2 6 9 2 2 5" xfId="31101"/>
    <cellStyle name="Normal 2 6 9 2 2 6" xfId="31102"/>
    <cellStyle name="Normal 2 6 9 2 3" xfId="31103"/>
    <cellStyle name="Normal 2 6 9 2 3 2" xfId="31104"/>
    <cellStyle name="Normal 2 6 9 2 3 2 2" xfId="31105"/>
    <cellStyle name="Normal 2 6 9 2 3 3" xfId="31106"/>
    <cellStyle name="Normal 2 6 9 2 3 4" xfId="31107"/>
    <cellStyle name="Normal 2 6 9 2 3 5" xfId="31108"/>
    <cellStyle name="Normal 2 6 9 2 4" xfId="31109"/>
    <cellStyle name="Normal 2 6 9 2 4 2" xfId="31110"/>
    <cellStyle name="Normal 2 6 9 2 4 3" xfId="31111"/>
    <cellStyle name="Normal 2 6 9 2 4 4" xfId="31112"/>
    <cellStyle name="Normal 2 6 9 2 5" xfId="31113"/>
    <cellStyle name="Normal 2 6 9 2 5 2" xfId="31114"/>
    <cellStyle name="Normal 2 6 9 2 6" xfId="31115"/>
    <cellStyle name="Normal 2 6 9 2 7" xfId="31116"/>
    <cellStyle name="Normal 2 6 9 2 8" xfId="31117"/>
    <cellStyle name="Normal 2 6 9 2 9" xfId="31118"/>
    <cellStyle name="Normal 2 6 9 3" xfId="31119"/>
    <cellStyle name="Normal 2 6 9 3 2" xfId="31120"/>
    <cellStyle name="Normal 2 6 9 3 2 2" xfId="31121"/>
    <cellStyle name="Normal 2 6 9 3 2 2 2" xfId="31122"/>
    <cellStyle name="Normal 2 6 9 3 2 2 3" xfId="31123"/>
    <cellStyle name="Normal 2 6 9 3 2 3" xfId="31124"/>
    <cellStyle name="Normal 2 6 9 3 2 4" xfId="31125"/>
    <cellStyle name="Normal 2 6 9 3 2 5" xfId="31126"/>
    <cellStyle name="Normal 2 6 9 3 2 6" xfId="31127"/>
    <cellStyle name="Normal 2 6 9 3 3" xfId="31128"/>
    <cellStyle name="Normal 2 6 9 3 3 2" xfId="31129"/>
    <cellStyle name="Normal 2 6 9 3 3 2 2" xfId="31130"/>
    <cellStyle name="Normal 2 6 9 3 3 3" xfId="31131"/>
    <cellStyle name="Normal 2 6 9 3 3 4" xfId="31132"/>
    <cellStyle name="Normal 2 6 9 3 3 5" xfId="31133"/>
    <cellStyle name="Normal 2 6 9 3 4" xfId="31134"/>
    <cellStyle name="Normal 2 6 9 3 4 2" xfId="31135"/>
    <cellStyle name="Normal 2 6 9 3 4 3" xfId="31136"/>
    <cellStyle name="Normal 2 6 9 3 4 4" xfId="31137"/>
    <cellStyle name="Normal 2 6 9 3 5" xfId="31138"/>
    <cellStyle name="Normal 2 6 9 3 5 2" xfId="31139"/>
    <cellStyle name="Normal 2 6 9 3 6" xfId="31140"/>
    <cellStyle name="Normal 2 6 9 3 7" xfId="31141"/>
    <cellStyle name="Normal 2 6 9 3 8" xfId="31142"/>
    <cellStyle name="Normal 2 6 9 3 9" xfId="31143"/>
    <cellStyle name="Normal 2 6 9 4" xfId="31144"/>
    <cellStyle name="Normal 2 6 9 4 2" xfId="31145"/>
    <cellStyle name="Normal 2 6 9 4 2 2" xfId="31146"/>
    <cellStyle name="Normal 2 6 9 4 2 3" xfId="31147"/>
    <cellStyle name="Normal 2 6 9 4 3" xfId="31148"/>
    <cellStyle name="Normal 2 6 9 4 4" xfId="31149"/>
    <cellStyle name="Normal 2 6 9 4 5" xfId="31150"/>
    <cellStyle name="Normal 2 6 9 4 6" xfId="31151"/>
    <cellStyle name="Normal 2 6 9 5" xfId="31152"/>
    <cellStyle name="Normal 2 6 9 5 2" xfId="31153"/>
    <cellStyle name="Normal 2 6 9 5 2 2" xfId="31154"/>
    <cellStyle name="Normal 2 6 9 5 3" xfId="31155"/>
    <cellStyle name="Normal 2 6 9 5 4" xfId="31156"/>
    <cellStyle name="Normal 2 6 9 5 5" xfId="31157"/>
    <cellStyle name="Normal 2 6 9 6" xfId="31158"/>
    <cellStyle name="Normal 2 6 9 6 2" xfId="31159"/>
    <cellStyle name="Normal 2 6 9 6 3" xfId="31160"/>
    <cellStyle name="Normal 2 6 9 6 4" xfId="31161"/>
    <cellStyle name="Normal 2 6 9 7" xfId="31162"/>
    <cellStyle name="Normal 2 6 9 7 2" xfId="31163"/>
    <cellStyle name="Normal 2 6 9 8" xfId="31164"/>
    <cellStyle name="Normal 2 6 9 9" xfId="31165"/>
    <cellStyle name="Normal 2 60" xfId="31166"/>
    <cellStyle name="Normal 2 60 10" xfId="31167"/>
    <cellStyle name="Normal 2 60 2" xfId="31168"/>
    <cellStyle name="Normal 2 60 2 2" xfId="31169"/>
    <cellStyle name="Normal 2 60 2 2 2" xfId="31170"/>
    <cellStyle name="Normal 2 60 2 2 3" xfId="31171"/>
    <cellStyle name="Normal 2 60 2 3" xfId="31172"/>
    <cellStyle name="Normal 2 60 2 4" xfId="31173"/>
    <cellStyle name="Normal 2 60 2 5" xfId="31174"/>
    <cellStyle name="Normal 2 60 2 6" xfId="31175"/>
    <cellStyle name="Normal 2 60 3" xfId="31176"/>
    <cellStyle name="Normal 2 60 3 2" xfId="31177"/>
    <cellStyle name="Normal 2 60 3 2 2" xfId="31178"/>
    <cellStyle name="Normal 2 60 3 2 3" xfId="31179"/>
    <cellStyle name="Normal 2 60 3 3" xfId="31180"/>
    <cellStyle name="Normal 2 60 3 4" xfId="31181"/>
    <cellStyle name="Normal 2 60 3 5" xfId="31182"/>
    <cellStyle name="Normal 2 60 3 6" xfId="31183"/>
    <cellStyle name="Normal 2 60 4" xfId="31184"/>
    <cellStyle name="Normal 2 60 4 2" xfId="31185"/>
    <cellStyle name="Normal 2 60 4 2 2" xfId="31186"/>
    <cellStyle name="Normal 2 60 4 3" xfId="31187"/>
    <cellStyle name="Normal 2 60 4 4" xfId="31188"/>
    <cellStyle name="Normal 2 60 4 5" xfId="31189"/>
    <cellStyle name="Normal 2 60 5" xfId="31190"/>
    <cellStyle name="Normal 2 60 5 2" xfId="31191"/>
    <cellStyle name="Normal 2 60 5 3" xfId="31192"/>
    <cellStyle name="Normal 2 60 5 4" xfId="31193"/>
    <cellStyle name="Normal 2 60 6" xfId="31194"/>
    <cellStyle name="Normal 2 60 6 2" xfId="31195"/>
    <cellStyle name="Normal 2 60 7" xfId="31196"/>
    <cellStyle name="Normal 2 60 8" xfId="31197"/>
    <cellStyle name="Normal 2 60 9" xfId="31198"/>
    <cellStyle name="Normal 2 61" xfId="31199"/>
    <cellStyle name="Normal 2 61 2" xfId="31200"/>
    <cellStyle name="Normal 2 61 2 2" xfId="31201"/>
    <cellStyle name="Normal 2 61 2 2 2" xfId="31202"/>
    <cellStyle name="Normal 2 61 2 2 3" xfId="31203"/>
    <cellStyle name="Normal 2 61 2 3" xfId="31204"/>
    <cellStyle name="Normal 2 61 2 4" xfId="31205"/>
    <cellStyle name="Normal 2 61 2 5" xfId="31206"/>
    <cellStyle name="Normal 2 61 2 6" xfId="31207"/>
    <cellStyle name="Normal 2 61 3" xfId="31208"/>
    <cellStyle name="Normal 2 61 3 2" xfId="31209"/>
    <cellStyle name="Normal 2 61 3 2 2" xfId="31210"/>
    <cellStyle name="Normal 2 61 3 3" xfId="31211"/>
    <cellStyle name="Normal 2 61 3 4" xfId="31212"/>
    <cellStyle name="Normal 2 61 3 5" xfId="31213"/>
    <cellStyle name="Normal 2 61 4" xfId="31214"/>
    <cellStyle name="Normal 2 61 4 2" xfId="31215"/>
    <cellStyle name="Normal 2 61 4 3" xfId="31216"/>
    <cellStyle name="Normal 2 61 4 4" xfId="31217"/>
    <cellStyle name="Normal 2 61 5" xfId="31218"/>
    <cellStyle name="Normal 2 61 5 2" xfId="31219"/>
    <cellStyle name="Normal 2 61 6" xfId="31220"/>
    <cellStyle name="Normal 2 61 7" xfId="31221"/>
    <cellStyle name="Normal 2 61 8" xfId="31222"/>
    <cellStyle name="Normal 2 61 9" xfId="31223"/>
    <cellStyle name="Normal 2 62" xfId="31224"/>
    <cellStyle name="Normal 2 62 2" xfId="31225"/>
    <cellStyle name="Normal 2 62 2 2" xfId="31226"/>
    <cellStyle name="Normal 2 62 2 2 2" xfId="31227"/>
    <cellStyle name="Normal 2 62 2 3" xfId="31228"/>
    <cellStyle name="Normal 2 62 2 4" xfId="31229"/>
    <cellStyle name="Normal 2 62 2 5" xfId="31230"/>
    <cellStyle name="Normal 2 62 3" xfId="31231"/>
    <cellStyle name="Normal 2 62 3 2" xfId="31232"/>
    <cellStyle name="Normal 2 62 3 3" xfId="31233"/>
    <cellStyle name="Normal 2 62 3 4" xfId="31234"/>
    <cellStyle name="Normal 2 62 4" xfId="31235"/>
    <cellStyle name="Normal 2 62 4 2" xfId="31236"/>
    <cellStyle name="Normal 2 62 5" xfId="31237"/>
    <cellStyle name="Normal 2 62 6" xfId="31238"/>
    <cellStyle name="Normal 2 62 7" xfId="31239"/>
    <cellStyle name="Normal 2 62 8" xfId="31240"/>
    <cellStyle name="Normal 2 63" xfId="31241"/>
    <cellStyle name="Normal 2 63 2" xfId="31242"/>
    <cellStyle name="Normal 2 63 2 2" xfId="31243"/>
    <cellStyle name="Normal 2 63 2 3" xfId="31244"/>
    <cellStyle name="Normal 2 63 2 4" xfId="31245"/>
    <cellStyle name="Normal 2 63 3" xfId="31246"/>
    <cellStyle name="Normal 2 63 3 2" xfId="31247"/>
    <cellStyle name="Normal 2 63 4" xfId="31248"/>
    <cellStyle name="Normal 2 63 5" xfId="31249"/>
    <cellStyle name="Normal 2 63 6" xfId="31250"/>
    <cellStyle name="Normal 2 63 7" xfId="31251"/>
    <cellStyle name="Normal 2 64" xfId="31252"/>
    <cellStyle name="Normal 2 64 2" xfId="31253"/>
    <cellStyle name="Normal 2 64 2 2" xfId="31254"/>
    <cellStyle name="Normal 2 64 3" xfId="31255"/>
    <cellStyle name="Normal 2 64 4" xfId="31256"/>
    <cellStyle name="Normal 2 64 5" xfId="31257"/>
    <cellStyle name="Normal 2 65" xfId="31258"/>
    <cellStyle name="Normal 2 65 2" xfId="31259"/>
    <cellStyle name="Normal 2 65 3" xfId="31260"/>
    <cellStyle name="Normal 2 65 4" xfId="31261"/>
    <cellStyle name="Normal 2 66" xfId="31262"/>
    <cellStyle name="Normal 2 66 2" xfId="31263"/>
    <cellStyle name="Normal 2 67" xfId="31264"/>
    <cellStyle name="Normal 2 68" xfId="31265"/>
    <cellStyle name="Normal 2 69" xfId="31266"/>
    <cellStyle name="Normal 2 7" xfId="31267"/>
    <cellStyle name="Normal 2 7 10" xfId="31268"/>
    <cellStyle name="Normal 2 7 10 10" xfId="31269"/>
    <cellStyle name="Normal 2 7 10 11" xfId="31270"/>
    <cellStyle name="Normal 2 7 10 2" xfId="31271"/>
    <cellStyle name="Normal 2 7 10 2 2" xfId="31272"/>
    <cellStyle name="Normal 2 7 10 2 2 2" xfId="31273"/>
    <cellStyle name="Normal 2 7 10 2 2 2 2" xfId="31274"/>
    <cellStyle name="Normal 2 7 10 2 2 2 3" xfId="31275"/>
    <cellStyle name="Normal 2 7 10 2 2 3" xfId="31276"/>
    <cellStyle name="Normal 2 7 10 2 2 4" xfId="31277"/>
    <cellStyle name="Normal 2 7 10 2 2 5" xfId="31278"/>
    <cellStyle name="Normal 2 7 10 2 2 6" xfId="31279"/>
    <cellStyle name="Normal 2 7 10 2 3" xfId="31280"/>
    <cellStyle name="Normal 2 7 10 2 3 2" xfId="31281"/>
    <cellStyle name="Normal 2 7 10 2 3 2 2" xfId="31282"/>
    <cellStyle name="Normal 2 7 10 2 3 3" xfId="31283"/>
    <cellStyle name="Normal 2 7 10 2 3 4" xfId="31284"/>
    <cellStyle name="Normal 2 7 10 2 3 5" xfId="31285"/>
    <cellStyle name="Normal 2 7 10 2 4" xfId="31286"/>
    <cellStyle name="Normal 2 7 10 2 4 2" xfId="31287"/>
    <cellStyle name="Normal 2 7 10 2 4 3" xfId="31288"/>
    <cellStyle name="Normal 2 7 10 2 4 4" xfId="31289"/>
    <cellStyle name="Normal 2 7 10 2 5" xfId="31290"/>
    <cellStyle name="Normal 2 7 10 2 5 2" xfId="31291"/>
    <cellStyle name="Normal 2 7 10 2 6" xfId="31292"/>
    <cellStyle name="Normal 2 7 10 2 7" xfId="31293"/>
    <cellStyle name="Normal 2 7 10 2 8" xfId="31294"/>
    <cellStyle name="Normal 2 7 10 2 9" xfId="31295"/>
    <cellStyle name="Normal 2 7 10 3" xfId="31296"/>
    <cellStyle name="Normal 2 7 10 3 2" xfId="31297"/>
    <cellStyle name="Normal 2 7 10 3 2 2" xfId="31298"/>
    <cellStyle name="Normal 2 7 10 3 2 2 2" xfId="31299"/>
    <cellStyle name="Normal 2 7 10 3 2 2 3" xfId="31300"/>
    <cellStyle name="Normal 2 7 10 3 2 3" xfId="31301"/>
    <cellStyle name="Normal 2 7 10 3 2 4" xfId="31302"/>
    <cellStyle name="Normal 2 7 10 3 2 5" xfId="31303"/>
    <cellStyle name="Normal 2 7 10 3 2 6" xfId="31304"/>
    <cellStyle name="Normal 2 7 10 3 3" xfId="31305"/>
    <cellStyle name="Normal 2 7 10 3 3 2" xfId="31306"/>
    <cellStyle name="Normal 2 7 10 3 3 2 2" xfId="31307"/>
    <cellStyle name="Normal 2 7 10 3 3 3" xfId="31308"/>
    <cellStyle name="Normal 2 7 10 3 3 4" xfId="31309"/>
    <cellStyle name="Normal 2 7 10 3 3 5" xfId="31310"/>
    <cellStyle name="Normal 2 7 10 3 4" xfId="31311"/>
    <cellStyle name="Normal 2 7 10 3 4 2" xfId="31312"/>
    <cellStyle name="Normal 2 7 10 3 4 3" xfId="31313"/>
    <cellStyle name="Normal 2 7 10 3 4 4" xfId="31314"/>
    <cellStyle name="Normal 2 7 10 3 5" xfId="31315"/>
    <cellStyle name="Normal 2 7 10 3 5 2" xfId="31316"/>
    <cellStyle name="Normal 2 7 10 3 6" xfId="31317"/>
    <cellStyle name="Normal 2 7 10 3 7" xfId="31318"/>
    <cellStyle name="Normal 2 7 10 3 8" xfId="31319"/>
    <cellStyle name="Normal 2 7 10 3 9" xfId="31320"/>
    <cellStyle name="Normal 2 7 10 4" xfId="31321"/>
    <cellStyle name="Normal 2 7 10 4 2" xfId="31322"/>
    <cellStyle name="Normal 2 7 10 4 2 2" xfId="31323"/>
    <cellStyle name="Normal 2 7 10 4 2 3" xfId="31324"/>
    <cellStyle name="Normal 2 7 10 4 3" xfId="31325"/>
    <cellStyle name="Normal 2 7 10 4 4" xfId="31326"/>
    <cellStyle name="Normal 2 7 10 4 5" xfId="31327"/>
    <cellStyle name="Normal 2 7 10 4 6" xfId="31328"/>
    <cellStyle name="Normal 2 7 10 5" xfId="31329"/>
    <cellStyle name="Normal 2 7 10 5 2" xfId="31330"/>
    <cellStyle name="Normal 2 7 10 5 2 2" xfId="31331"/>
    <cellStyle name="Normal 2 7 10 5 3" xfId="31332"/>
    <cellStyle name="Normal 2 7 10 5 4" xfId="31333"/>
    <cellStyle name="Normal 2 7 10 5 5" xfId="31334"/>
    <cellStyle name="Normal 2 7 10 6" xfId="31335"/>
    <cellStyle name="Normal 2 7 10 6 2" xfId="31336"/>
    <cellStyle name="Normal 2 7 10 6 3" xfId="31337"/>
    <cellStyle name="Normal 2 7 10 6 4" xfId="31338"/>
    <cellStyle name="Normal 2 7 10 7" xfId="31339"/>
    <cellStyle name="Normal 2 7 10 7 2" xfId="31340"/>
    <cellStyle name="Normal 2 7 10 8" xfId="31341"/>
    <cellStyle name="Normal 2 7 10 9" xfId="31342"/>
    <cellStyle name="Normal 2 7 11" xfId="31343"/>
    <cellStyle name="Normal 2 7 11 10" xfId="31344"/>
    <cellStyle name="Normal 2 7 11 2" xfId="31345"/>
    <cellStyle name="Normal 2 7 11 2 2" xfId="31346"/>
    <cellStyle name="Normal 2 7 11 2 2 2" xfId="31347"/>
    <cellStyle name="Normal 2 7 11 2 2 3" xfId="31348"/>
    <cellStyle name="Normal 2 7 11 2 3" xfId="31349"/>
    <cellStyle name="Normal 2 7 11 2 4" xfId="31350"/>
    <cellStyle name="Normal 2 7 11 2 5" xfId="31351"/>
    <cellStyle name="Normal 2 7 11 2 6" xfId="31352"/>
    <cellStyle name="Normal 2 7 11 3" xfId="31353"/>
    <cellStyle name="Normal 2 7 11 3 2" xfId="31354"/>
    <cellStyle name="Normal 2 7 11 3 2 2" xfId="31355"/>
    <cellStyle name="Normal 2 7 11 3 2 3" xfId="31356"/>
    <cellStyle name="Normal 2 7 11 3 3" xfId="31357"/>
    <cellStyle name="Normal 2 7 11 3 4" xfId="31358"/>
    <cellStyle name="Normal 2 7 11 3 5" xfId="31359"/>
    <cellStyle name="Normal 2 7 11 3 6" xfId="31360"/>
    <cellStyle name="Normal 2 7 11 4" xfId="31361"/>
    <cellStyle name="Normal 2 7 11 4 2" xfId="31362"/>
    <cellStyle name="Normal 2 7 11 4 2 2" xfId="31363"/>
    <cellStyle name="Normal 2 7 11 4 3" xfId="31364"/>
    <cellStyle name="Normal 2 7 11 4 4" xfId="31365"/>
    <cellStyle name="Normal 2 7 11 4 5" xfId="31366"/>
    <cellStyle name="Normal 2 7 11 5" xfId="31367"/>
    <cellStyle name="Normal 2 7 11 5 2" xfId="31368"/>
    <cellStyle name="Normal 2 7 11 5 3" xfId="31369"/>
    <cellStyle name="Normal 2 7 11 5 4" xfId="31370"/>
    <cellStyle name="Normal 2 7 11 6" xfId="31371"/>
    <cellStyle name="Normal 2 7 11 6 2" xfId="31372"/>
    <cellStyle name="Normal 2 7 11 7" xfId="31373"/>
    <cellStyle name="Normal 2 7 11 8" xfId="31374"/>
    <cellStyle name="Normal 2 7 11 9" xfId="31375"/>
    <cellStyle name="Normal 2 7 12" xfId="31376"/>
    <cellStyle name="Normal 2 7 12 10" xfId="31377"/>
    <cellStyle name="Normal 2 7 12 2" xfId="31378"/>
    <cellStyle name="Normal 2 7 12 2 2" xfId="31379"/>
    <cellStyle name="Normal 2 7 12 2 2 2" xfId="31380"/>
    <cellStyle name="Normal 2 7 12 2 2 3" xfId="31381"/>
    <cellStyle name="Normal 2 7 12 2 3" xfId="31382"/>
    <cellStyle name="Normal 2 7 12 2 4" xfId="31383"/>
    <cellStyle name="Normal 2 7 12 2 5" xfId="31384"/>
    <cellStyle name="Normal 2 7 12 2 6" xfId="31385"/>
    <cellStyle name="Normal 2 7 12 3" xfId="31386"/>
    <cellStyle name="Normal 2 7 12 3 2" xfId="31387"/>
    <cellStyle name="Normal 2 7 12 3 2 2" xfId="31388"/>
    <cellStyle name="Normal 2 7 12 3 2 3" xfId="31389"/>
    <cellStyle name="Normal 2 7 12 3 3" xfId="31390"/>
    <cellStyle name="Normal 2 7 12 3 4" xfId="31391"/>
    <cellStyle name="Normal 2 7 12 3 5" xfId="31392"/>
    <cellStyle name="Normal 2 7 12 3 6" xfId="31393"/>
    <cellStyle name="Normal 2 7 12 4" xfId="31394"/>
    <cellStyle name="Normal 2 7 12 4 2" xfId="31395"/>
    <cellStyle name="Normal 2 7 12 4 2 2" xfId="31396"/>
    <cellStyle name="Normal 2 7 12 4 3" xfId="31397"/>
    <cellStyle name="Normal 2 7 12 4 4" xfId="31398"/>
    <cellStyle name="Normal 2 7 12 4 5" xfId="31399"/>
    <cellStyle name="Normal 2 7 12 5" xfId="31400"/>
    <cellStyle name="Normal 2 7 12 5 2" xfId="31401"/>
    <cellStyle name="Normal 2 7 12 5 3" xfId="31402"/>
    <cellStyle name="Normal 2 7 12 5 4" xfId="31403"/>
    <cellStyle name="Normal 2 7 12 6" xfId="31404"/>
    <cellStyle name="Normal 2 7 12 6 2" xfId="31405"/>
    <cellStyle name="Normal 2 7 12 7" xfId="31406"/>
    <cellStyle name="Normal 2 7 12 8" xfId="31407"/>
    <cellStyle name="Normal 2 7 12 9" xfId="31408"/>
    <cellStyle name="Normal 2 7 13" xfId="31409"/>
    <cellStyle name="Normal 2 7 13 10" xfId="31410"/>
    <cellStyle name="Normal 2 7 13 2" xfId="31411"/>
    <cellStyle name="Normal 2 7 13 2 2" xfId="31412"/>
    <cellStyle name="Normal 2 7 13 2 2 2" xfId="31413"/>
    <cellStyle name="Normal 2 7 13 2 2 3" xfId="31414"/>
    <cellStyle name="Normal 2 7 13 2 3" xfId="31415"/>
    <cellStyle name="Normal 2 7 13 2 4" xfId="31416"/>
    <cellStyle name="Normal 2 7 13 2 5" xfId="31417"/>
    <cellStyle name="Normal 2 7 13 2 6" xfId="31418"/>
    <cellStyle name="Normal 2 7 13 3" xfId="31419"/>
    <cellStyle name="Normal 2 7 13 3 2" xfId="31420"/>
    <cellStyle name="Normal 2 7 13 3 2 2" xfId="31421"/>
    <cellStyle name="Normal 2 7 13 3 2 3" xfId="31422"/>
    <cellStyle name="Normal 2 7 13 3 3" xfId="31423"/>
    <cellStyle name="Normal 2 7 13 3 4" xfId="31424"/>
    <cellStyle name="Normal 2 7 13 3 5" xfId="31425"/>
    <cellStyle name="Normal 2 7 13 3 6" xfId="31426"/>
    <cellStyle name="Normal 2 7 13 4" xfId="31427"/>
    <cellStyle name="Normal 2 7 13 4 2" xfId="31428"/>
    <cellStyle name="Normal 2 7 13 4 2 2" xfId="31429"/>
    <cellStyle name="Normal 2 7 13 4 3" xfId="31430"/>
    <cellStyle name="Normal 2 7 13 4 4" xfId="31431"/>
    <cellStyle name="Normal 2 7 13 4 5" xfId="31432"/>
    <cellStyle name="Normal 2 7 13 5" xfId="31433"/>
    <cellStyle name="Normal 2 7 13 5 2" xfId="31434"/>
    <cellStyle name="Normal 2 7 13 5 3" xfId="31435"/>
    <cellStyle name="Normal 2 7 13 5 4" xfId="31436"/>
    <cellStyle name="Normal 2 7 13 6" xfId="31437"/>
    <cellStyle name="Normal 2 7 13 6 2" xfId="31438"/>
    <cellStyle name="Normal 2 7 13 7" xfId="31439"/>
    <cellStyle name="Normal 2 7 13 8" xfId="31440"/>
    <cellStyle name="Normal 2 7 13 9" xfId="31441"/>
    <cellStyle name="Normal 2 7 14" xfId="31442"/>
    <cellStyle name="Normal 2 7 14 10" xfId="31443"/>
    <cellStyle name="Normal 2 7 14 2" xfId="31444"/>
    <cellStyle name="Normal 2 7 14 2 2" xfId="31445"/>
    <cellStyle name="Normal 2 7 14 2 2 2" xfId="31446"/>
    <cellStyle name="Normal 2 7 14 2 2 3" xfId="31447"/>
    <cellStyle name="Normal 2 7 14 2 3" xfId="31448"/>
    <cellStyle name="Normal 2 7 14 2 4" xfId="31449"/>
    <cellStyle name="Normal 2 7 14 2 5" xfId="31450"/>
    <cellStyle name="Normal 2 7 14 2 6" xfId="31451"/>
    <cellStyle name="Normal 2 7 14 3" xfId="31452"/>
    <cellStyle name="Normal 2 7 14 3 2" xfId="31453"/>
    <cellStyle name="Normal 2 7 14 3 2 2" xfId="31454"/>
    <cellStyle name="Normal 2 7 14 3 2 3" xfId="31455"/>
    <cellStyle name="Normal 2 7 14 3 3" xfId="31456"/>
    <cellStyle name="Normal 2 7 14 3 4" xfId="31457"/>
    <cellStyle name="Normal 2 7 14 3 5" xfId="31458"/>
    <cellStyle name="Normal 2 7 14 3 6" xfId="31459"/>
    <cellStyle name="Normal 2 7 14 4" xfId="31460"/>
    <cellStyle name="Normal 2 7 14 4 2" xfId="31461"/>
    <cellStyle name="Normal 2 7 14 4 2 2" xfId="31462"/>
    <cellStyle name="Normal 2 7 14 4 3" xfId="31463"/>
    <cellStyle name="Normal 2 7 14 4 4" xfId="31464"/>
    <cellStyle name="Normal 2 7 14 4 5" xfId="31465"/>
    <cellStyle name="Normal 2 7 14 5" xfId="31466"/>
    <cellStyle name="Normal 2 7 14 5 2" xfId="31467"/>
    <cellStyle name="Normal 2 7 14 5 3" xfId="31468"/>
    <cellStyle name="Normal 2 7 14 5 4" xfId="31469"/>
    <cellStyle name="Normal 2 7 14 6" xfId="31470"/>
    <cellStyle name="Normal 2 7 14 6 2" xfId="31471"/>
    <cellStyle name="Normal 2 7 14 7" xfId="31472"/>
    <cellStyle name="Normal 2 7 14 8" xfId="31473"/>
    <cellStyle name="Normal 2 7 14 9" xfId="31474"/>
    <cellStyle name="Normal 2 7 15" xfId="31475"/>
    <cellStyle name="Normal 2 7 15 10" xfId="31476"/>
    <cellStyle name="Normal 2 7 15 2" xfId="31477"/>
    <cellStyle name="Normal 2 7 15 2 2" xfId="31478"/>
    <cellStyle name="Normal 2 7 15 2 2 2" xfId="31479"/>
    <cellStyle name="Normal 2 7 15 2 2 3" xfId="31480"/>
    <cellStyle name="Normal 2 7 15 2 3" xfId="31481"/>
    <cellStyle name="Normal 2 7 15 2 4" xfId="31482"/>
    <cellStyle name="Normal 2 7 15 2 5" xfId="31483"/>
    <cellStyle name="Normal 2 7 15 2 6" xfId="31484"/>
    <cellStyle name="Normal 2 7 15 3" xfId="31485"/>
    <cellStyle name="Normal 2 7 15 3 2" xfId="31486"/>
    <cellStyle name="Normal 2 7 15 3 2 2" xfId="31487"/>
    <cellStyle name="Normal 2 7 15 3 2 3" xfId="31488"/>
    <cellStyle name="Normal 2 7 15 3 3" xfId="31489"/>
    <cellStyle name="Normal 2 7 15 3 4" xfId="31490"/>
    <cellStyle name="Normal 2 7 15 3 5" xfId="31491"/>
    <cellStyle name="Normal 2 7 15 3 6" xfId="31492"/>
    <cellStyle name="Normal 2 7 15 4" xfId="31493"/>
    <cellStyle name="Normal 2 7 15 4 2" xfId="31494"/>
    <cellStyle name="Normal 2 7 15 4 2 2" xfId="31495"/>
    <cellStyle name="Normal 2 7 15 4 3" xfId="31496"/>
    <cellStyle name="Normal 2 7 15 4 4" xfId="31497"/>
    <cellStyle name="Normal 2 7 15 4 5" xfId="31498"/>
    <cellStyle name="Normal 2 7 15 5" xfId="31499"/>
    <cellStyle name="Normal 2 7 15 5 2" xfId="31500"/>
    <cellStyle name="Normal 2 7 15 5 3" xfId="31501"/>
    <cellStyle name="Normal 2 7 15 5 4" xfId="31502"/>
    <cellStyle name="Normal 2 7 15 6" xfId="31503"/>
    <cellStyle name="Normal 2 7 15 6 2" xfId="31504"/>
    <cellStyle name="Normal 2 7 15 7" xfId="31505"/>
    <cellStyle name="Normal 2 7 15 8" xfId="31506"/>
    <cellStyle name="Normal 2 7 15 9" xfId="31507"/>
    <cellStyle name="Normal 2 7 16" xfId="31508"/>
    <cellStyle name="Normal 2 7 16 10" xfId="31509"/>
    <cellStyle name="Normal 2 7 16 2" xfId="31510"/>
    <cellStyle name="Normal 2 7 16 2 2" xfId="31511"/>
    <cellStyle name="Normal 2 7 16 2 2 2" xfId="31512"/>
    <cellStyle name="Normal 2 7 16 2 2 3" xfId="31513"/>
    <cellStyle name="Normal 2 7 16 2 3" xfId="31514"/>
    <cellStyle name="Normal 2 7 16 2 4" xfId="31515"/>
    <cellStyle name="Normal 2 7 16 2 5" xfId="31516"/>
    <cellStyle name="Normal 2 7 16 2 6" xfId="31517"/>
    <cellStyle name="Normal 2 7 16 3" xfId="31518"/>
    <cellStyle name="Normal 2 7 16 3 2" xfId="31519"/>
    <cellStyle name="Normal 2 7 16 3 2 2" xfId="31520"/>
    <cellStyle name="Normal 2 7 16 3 2 3" xfId="31521"/>
    <cellStyle name="Normal 2 7 16 3 3" xfId="31522"/>
    <cellStyle name="Normal 2 7 16 3 4" xfId="31523"/>
    <cellStyle name="Normal 2 7 16 3 5" xfId="31524"/>
    <cellStyle name="Normal 2 7 16 3 6" xfId="31525"/>
    <cellStyle name="Normal 2 7 16 4" xfId="31526"/>
    <cellStyle name="Normal 2 7 16 4 2" xfId="31527"/>
    <cellStyle name="Normal 2 7 16 4 2 2" xfId="31528"/>
    <cellStyle name="Normal 2 7 16 4 3" xfId="31529"/>
    <cellStyle name="Normal 2 7 16 4 4" xfId="31530"/>
    <cellStyle name="Normal 2 7 16 4 5" xfId="31531"/>
    <cellStyle name="Normal 2 7 16 5" xfId="31532"/>
    <cellStyle name="Normal 2 7 16 5 2" xfId="31533"/>
    <cellStyle name="Normal 2 7 16 5 3" xfId="31534"/>
    <cellStyle name="Normal 2 7 16 5 4" xfId="31535"/>
    <cellStyle name="Normal 2 7 16 6" xfId="31536"/>
    <cellStyle name="Normal 2 7 16 6 2" xfId="31537"/>
    <cellStyle name="Normal 2 7 16 7" xfId="31538"/>
    <cellStyle name="Normal 2 7 16 8" xfId="31539"/>
    <cellStyle name="Normal 2 7 16 9" xfId="31540"/>
    <cellStyle name="Normal 2 7 17" xfId="31541"/>
    <cellStyle name="Normal 2 7 17 10" xfId="31542"/>
    <cellStyle name="Normal 2 7 17 2" xfId="31543"/>
    <cellStyle name="Normal 2 7 17 2 2" xfId="31544"/>
    <cellStyle name="Normal 2 7 17 2 2 2" xfId="31545"/>
    <cellStyle name="Normal 2 7 17 2 2 3" xfId="31546"/>
    <cellStyle name="Normal 2 7 17 2 3" xfId="31547"/>
    <cellStyle name="Normal 2 7 17 2 4" xfId="31548"/>
    <cellStyle name="Normal 2 7 17 2 5" xfId="31549"/>
    <cellStyle name="Normal 2 7 17 2 6" xfId="31550"/>
    <cellStyle name="Normal 2 7 17 3" xfId="31551"/>
    <cellStyle name="Normal 2 7 17 3 2" xfId="31552"/>
    <cellStyle name="Normal 2 7 17 3 2 2" xfId="31553"/>
    <cellStyle name="Normal 2 7 17 3 2 3" xfId="31554"/>
    <cellStyle name="Normal 2 7 17 3 3" xfId="31555"/>
    <cellStyle name="Normal 2 7 17 3 4" xfId="31556"/>
    <cellStyle name="Normal 2 7 17 3 5" xfId="31557"/>
    <cellStyle name="Normal 2 7 17 3 6" xfId="31558"/>
    <cellStyle name="Normal 2 7 17 4" xfId="31559"/>
    <cellStyle name="Normal 2 7 17 4 2" xfId="31560"/>
    <cellStyle name="Normal 2 7 17 4 2 2" xfId="31561"/>
    <cellStyle name="Normal 2 7 17 4 3" xfId="31562"/>
    <cellStyle name="Normal 2 7 17 4 4" xfId="31563"/>
    <cellStyle name="Normal 2 7 17 4 5" xfId="31564"/>
    <cellStyle name="Normal 2 7 17 5" xfId="31565"/>
    <cellStyle name="Normal 2 7 17 5 2" xfId="31566"/>
    <cellStyle name="Normal 2 7 17 5 3" xfId="31567"/>
    <cellStyle name="Normal 2 7 17 5 4" xfId="31568"/>
    <cellStyle name="Normal 2 7 17 6" xfId="31569"/>
    <cellStyle name="Normal 2 7 17 6 2" xfId="31570"/>
    <cellStyle name="Normal 2 7 17 7" xfId="31571"/>
    <cellStyle name="Normal 2 7 17 8" xfId="31572"/>
    <cellStyle name="Normal 2 7 17 9" xfId="31573"/>
    <cellStyle name="Normal 2 7 18" xfId="31574"/>
    <cellStyle name="Normal 2 7 18 10" xfId="31575"/>
    <cellStyle name="Normal 2 7 18 2" xfId="31576"/>
    <cellStyle name="Normal 2 7 18 2 2" xfId="31577"/>
    <cellStyle name="Normal 2 7 18 2 2 2" xfId="31578"/>
    <cellStyle name="Normal 2 7 18 2 2 3" xfId="31579"/>
    <cellStyle name="Normal 2 7 18 2 3" xfId="31580"/>
    <cellStyle name="Normal 2 7 18 2 4" xfId="31581"/>
    <cellStyle name="Normal 2 7 18 2 5" xfId="31582"/>
    <cellStyle name="Normal 2 7 18 2 6" xfId="31583"/>
    <cellStyle name="Normal 2 7 18 3" xfId="31584"/>
    <cellStyle name="Normal 2 7 18 3 2" xfId="31585"/>
    <cellStyle name="Normal 2 7 18 3 2 2" xfId="31586"/>
    <cellStyle name="Normal 2 7 18 3 2 3" xfId="31587"/>
    <cellStyle name="Normal 2 7 18 3 3" xfId="31588"/>
    <cellStyle name="Normal 2 7 18 3 4" xfId="31589"/>
    <cellStyle name="Normal 2 7 18 3 5" xfId="31590"/>
    <cellStyle name="Normal 2 7 18 3 6" xfId="31591"/>
    <cellStyle name="Normal 2 7 18 4" xfId="31592"/>
    <cellStyle name="Normal 2 7 18 4 2" xfId="31593"/>
    <cellStyle name="Normal 2 7 18 4 2 2" xfId="31594"/>
    <cellStyle name="Normal 2 7 18 4 3" xfId="31595"/>
    <cellStyle name="Normal 2 7 18 4 4" xfId="31596"/>
    <cellStyle name="Normal 2 7 18 4 5" xfId="31597"/>
    <cellStyle name="Normal 2 7 18 5" xfId="31598"/>
    <cellStyle name="Normal 2 7 18 5 2" xfId="31599"/>
    <cellStyle name="Normal 2 7 18 5 3" xfId="31600"/>
    <cellStyle name="Normal 2 7 18 5 4" xfId="31601"/>
    <cellStyle name="Normal 2 7 18 6" xfId="31602"/>
    <cellStyle name="Normal 2 7 18 6 2" xfId="31603"/>
    <cellStyle name="Normal 2 7 18 7" xfId="31604"/>
    <cellStyle name="Normal 2 7 18 8" xfId="31605"/>
    <cellStyle name="Normal 2 7 18 9" xfId="31606"/>
    <cellStyle name="Normal 2 7 19" xfId="31607"/>
    <cellStyle name="Normal 2 7 19 10" xfId="31608"/>
    <cellStyle name="Normal 2 7 19 2" xfId="31609"/>
    <cellStyle name="Normal 2 7 19 2 2" xfId="31610"/>
    <cellStyle name="Normal 2 7 19 2 2 2" xfId="31611"/>
    <cellStyle name="Normal 2 7 19 2 2 3" xfId="31612"/>
    <cellStyle name="Normal 2 7 19 2 3" xfId="31613"/>
    <cellStyle name="Normal 2 7 19 2 4" xfId="31614"/>
    <cellStyle name="Normal 2 7 19 2 5" xfId="31615"/>
    <cellStyle name="Normal 2 7 19 2 6" xfId="31616"/>
    <cellStyle name="Normal 2 7 19 3" xfId="31617"/>
    <cellStyle name="Normal 2 7 19 3 2" xfId="31618"/>
    <cellStyle name="Normal 2 7 19 3 2 2" xfId="31619"/>
    <cellStyle name="Normal 2 7 19 3 2 3" xfId="31620"/>
    <cellStyle name="Normal 2 7 19 3 3" xfId="31621"/>
    <cellStyle name="Normal 2 7 19 3 4" xfId="31622"/>
    <cellStyle name="Normal 2 7 19 3 5" xfId="31623"/>
    <cellStyle name="Normal 2 7 19 3 6" xfId="31624"/>
    <cellStyle name="Normal 2 7 19 4" xfId="31625"/>
    <cellStyle name="Normal 2 7 19 4 2" xfId="31626"/>
    <cellStyle name="Normal 2 7 19 4 2 2" xfId="31627"/>
    <cellStyle name="Normal 2 7 19 4 3" xfId="31628"/>
    <cellStyle name="Normal 2 7 19 4 4" xfId="31629"/>
    <cellStyle name="Normal 2 7 19 4 5" xfId="31630"/>
    <cellStyle name="Normal 2 7 19 5" xfId="31631"/>
    <cellStyle name="Normal 2 7 19 5 2" xfId="31632"/>
    <cellStyle name="Normal 2 7 19 5 3" xfId="31633"/>
    <cellStyle name="Normal 2 7 19 5 4" xfId="31634"/>
    <cellStyle name="Normal 2 7 19 6" xfId="31635"/>
    <cellStyle name="Normal 2 7 19 6 2" xfId="31636"/>
    <cellStyle name="Normal 2 7 19 7" xfId="31637"/>
    <cellStyle name="Normal 2 7 19 8" xfId="31638"/>
    <cellStyle name="Normal 2 7 19 9" xfId="31639"/>
    <cellStyle name="Normal 2 7 2" xfId="31640"/>
    <cellStyle name="Normal 2 7 2 10" xfId="31641"/>
    <cellStyle name="Normal 2 7 2 10 10" xfId="31642"/>
    <cellStyle name="Normal 2 7 2 10 2" xfId="31643"/>
    <cellStyle name="Normal 2 7 2 10 2 2" xfId="31644"/>
    <cellStyle name="Normal 2 7 2 10 2 2 2" xfId="31645"/>
    <cellStyle name="Normal 2 7 2 10 2 2 3" xfId="31646"/>
    <cellStyle name="Normal 2 7 2 10 2 3" xfId="31647"/>
    <cellStyle name="Normal 2 7 2 10 2 4" xfId="31648"/>
    <cellStyle name="Normal 2 7 2 10 2 5" xfId="31649"/>
    <cellStyle name="Normal 2 7 2 10 2 6" xfId="31650"/>
    <cellStyle name="Normal 2 7 2 10 3" xfId="31651"/>
    <cellStyle name="Normal 2 7 2 10 3 2" xfId="31652"/>
    <cellStyle name="Normal 2 7 2 10 3 2 2" xfId="31653"/>
    <cellStyle name="Normal 2 7 2 10 3 2 3" xfId="31654"/>
    <cellStyle name="Normal 2 7 2 10 3 3" xfId="31655"/>
    <cellStyle name="Normal 2 7 2 10 3 4" xfId="31656"/>
    <cellStyle name="Normal 2 7 2 10 3 5" xfId="31657"/>
    <cellStyle name="Normal 2 7 2 10 3 6" xfId="31658"/>
    <cellStyle name="Normal 2 7 2 10 4" xfId="31659"/>
    <cellStyle name="Normal 2 7 2 10 4 2" xfId="31660"/>
    <cellStyle name="Normal 2 7 2 10 4 2 2" xfId="31661"/>
    <cellStyle name="Normal 2 7 2 10 4 3" xfId="31662"/>
    <cellStyle name="Normal 2 7 2 10 4 4" xfId="31663"/>
    <cellStyle name="Normal 2 7 2 10 4 5" xfId="31664"/>
    <cellStyle name="Normal 2 7 2 10 5" xfId="31665"/>
    <cellStyle name="Normal 2 7 2 10 5 2" xfId="31666"/>
    <cellStyle name="Normal 2 7 2 10 5 3" xfId="31667"/>
    <cellStyle name="Normal 2 7 2 10 5 4" xfId="31668"/>
    <cellStyle name="Normal 2 7 2 10 6" xfId="31669"/>
    <cellStyle name="Normal 2 7 2 10 6 2" xfId="31670"/>
    <cellStyle name="Normal 2 7 2 10 7" xfId="31671"/>
    <cellStyle name="Normal 2 7 2 10 8" xfId="31672"/>
    <cellStyle name="Normal 2 7 2 10 9" xfId="31673"/>
    <cellStyle name="Normal 2 7 2 11" xfId="31674"/>
    <cellStyle name="Normal 2 7 2 11 10" xfId="31675"/>
    <cellStyle name="Normal 2 7 2 11 2" xfId="31676"/>
    <cellStyle name="Normal 2 7 2 11 2 2" xfId="31677"/>
    <cellStyle name="Normal 2 7 2 11 2 2 2" xfId="31678"/>
    <cellStyle name="Normal 2 7 2 11 2 2 3" xfId="31679"/>
    <cellStyle name="Normal 2 7 2 11 2 3" xfId="31680"/>
    <cellStyle name="Normal 2 7 2 11 2 4" xfId="31681"/>
    <cellStyle name="Normal 2 7 2 11 2 5" xfId="31682"/>
    <cellStyle name="Normal 2 7 2 11 2 6" xfId="31683"/>
    <cellStyle name="Normal 2 7 2 11 3" xfId="31684"/>
    <cellStyle name="Normal 2 7 2 11 3 2" xfId="31685"/>
    <cellStyle name="Normal 2 7 2 11 3 2 2" xfId="31686"/>
    <cellStyle name="Normal 2 7 2 11 3 2 3" xfId="31687"/>
    <cellStyle name="Normal 2 7 2 11 3 3" xfId="31688"/>
    <cellStyle name="Normal 2 7 2 11 3 4" xfId="31689"/>
    <cellStyle name="Normal 2 7 2 11 3 5" xfId="31690"/>
    <cellStyle name="Normal 2 7 2 11 3 6" xfId="31691"/>
    <cellStyle name="Normal 2 7 2 11 4" xfId="31692"/>
    <cellStyle name="Normal 2 7 2 11 4 2" xfId="31693"/>
    <cellStyle name="Normal 2 7 2 11 4 2 2" xfId="31694"/>
    <cellStyle name="Normal 2 7 2 11 4 3" xfId="31695"/>
    <cellStyle name="Normal 2 7 2 11 4 4" xfId="31696"/>
    <cellStyle name="Normal 2 7 2 11 4 5" xfId="31697"/>
    <cellStyle name="Normal 2 7 2 11 5" xfId="31698"/>
    <cellStyle name="Normal 2 7 2 11 5 2" xfId="31699"/>
    <cellStyle name="Normal 2 7 2 11 5 3" xfId="31700"/>
    <cellStyle name="Normal 2 7 2 11 5 4" xfId="31701"/>
    <cellStyle name="Normal 2 7 2 11 6" xfId="31702"/>
    <cellStyle name="Normal 2 7 2 11 6 2" xfId="31703"/>
    <cellStyle name="Normal 2 7 2 11 7" xfId="31704"/>
    <cellStyle name="Normal 2 7 2 11 8" xfId="31705"/>
    <cellStyle name="Normal 2 7 2 11 9" xfId="31706"/>
    <cellStyle name="Normal 2 7 2 12" xfId="31707"/>
    <cellStyle name="Normal 2 7 2 12 10" xfId="31708"/>
    <cellStyle name="Normal 2 7 2 12 2" xfId="31709"/>
    <cellStyle name="Normal 2 7 2 12 2 2" xfId="31710"/>
    <cellStyle name="Normal 2 7 2 12 2 2 2" xfId="31711"/>
    <cellStyle name="Normal 2 7 2 12 2 2 3" xfId="31712"/>
    <cellStyle name="Normal 2 7 2 12 2 3" xfId="31713"/>
    <cellStyle name="Normal 2 7 2 12 2 4" xfId="31714"/>
    <cellStyle name="Normal 2 7 2 12 2 5" xfId="31715"/>
    <cellStyle name="Normal 2 7 2 12 2 6" xfId="31716"/>
    <cellStyle name="Normal 2 7 2 12 3" xfId="31717"/>
    <cellStyle name="Normal 2 7 2 12 3 2" xfId="31718"/>
    <cellStyle name="Normal 2 7 2 12 3 2 2" xfId="31719"/>
    <cellStyle name="Normal 2 7 2 12 3 2 3" xfId="31720"/>
    <cellStyle name="Normal 2 7 2 12 3 3" xfId="31721"/>
    <cellStyle name="Normal 2 7 2 12 3 4" xfId="31722"/>
    <cellStyle name="Normal 2 7 2 12 3 5" xfId="31723"/>
    <cellStyle name="Normal 2 7 2 12 3 6" xfId="31724"/>
    <cellStyle name="Normal 2 7 2 12 4" xfId="31725"/>
    <cellStyle name="Normal 2 7 2 12 4 2" xfId="31726"/>
    <cellStyle name="Normal 2 7 2 12 4 2 2" xfId="31727"/>
    <cellStyle name="Normal 2 7 2 12 4 3" xfId="31728"/>
    <cellStyle name="Normal 2 7 2 12 4 4" xfId="31729"/>
    <cellStyle name="Normal 2 7 2 12 4 5" xfId="31730"/>
    <cellStyle name="Normal 2 7 2 12 5" xfId="31731"/>
    <cellStyle name="Normal 2 7 2 12 5 2" xfId="31732"/>
    <cellStyle name="Normal 2 7 2 12 5 3" xfId="31733"/>
    <cellStyle name="Normal 2 7 2 12 5 4" xfId="31734"/>
    <cellStyle name="Normal 2 7 2 12 6" xfId="31735"/>
    <cellStyle name="Normal 2 7 2 12 6 2" xfId="31736"/>
    <cellStyle name="Normal 2 7 2 12 7" xfId="31737"/>
    <cellStyle name="Normal 2 7 2 12 8" xfId="31738"/>
    <cellStyle name="Normal 2 7 2 12 9" xfId="31739"/>
    <cellStyle name="Normal 2 7 2 13" xfId="31740"/>
    <cellStyle name="Normal 2 7 2 13 2" xfId="31741"/>
    <cellStyle name="Normal 2 7 2 13 2 2" xfId="31742"/>
    <cellStyle name="Normal 2 7 2 13 2 2 2" xfId="31743"/>
    <cellStyle name="Normal 2 7 2 13 2 2 3" xfId="31744"/>
    <cellStyle name="Normal 2 7 2 13 2 3" xfId="31745"/>
    <cellStyle name="Normal 2 7 2 13 2 4" xfId="31746"/>
    <cellStyle name="Normal 2 7 2 13 2 5" xfId="31747"/>
    <cellStyle name="Normal 2 7 2 13 2 6" xfId="31748"/>
    <cellStyle name="Normal 2 7 2 13 3" xfId="31749"/>
    <cellStyle name="Normal 2 7 2 13 3 2" xfId="31750"/>
    <cellStyle name="Normal 2 7 2 13 3 2 2" xfId="31751"/>
    <cellStyle name="Normal 2 7 2 13 3 3" xfId="31752"/>
    <cellStyle name="Normal 2 7 2 13 3 4" xfId="31753"/>
    <cellStyle name="Normal 2 7 2 13 3 5" xfId="31754"/>
    <cellStyle name="Normal 2 7 2 13 4" xfId="31755"/>
    <cellStyle name="Normal 2 7 2 13 4 2" xfId="31756"/>
    <cellStyle name="Normal 2 7 2 13 4 3" xfId="31757"/>
    <cellStyle name="Normal 2 7 2 13 4 4" xfId="31758"/>
    <cellStyle name="Normal 2 7 2 13 5" xfId="31759"/>
    <cellStyle name="Normal 2 7 2 13 5 2" xfId="31760"/>
    <cellStyle name="Normal 2 7 2 13 6" xfId="31761"/>
    <cellStyle name="Normal 2 7 2 13 7" xfId="31762"/>
    <cellStyle name="Normal 2 7 2 13 8" xfId="31763"/>
    <cellStyle name="Normal 2 7 2 13 9" xfId="31764"/>
    <cellStyle name="Normal 2 7 2 14" xfId="31765"/>
    <cellStyle name="Normal 2 7 2 14 2" xfId="31766"/>
    <cellStyle name="Normal 2 7 2 14 2 2" xfId="31767"/>
    <cellStyle name="Normal 2 7 2 14 2 2 2" xfId="31768"/>
    <cellStyle name="Normal 2 7 2 14 2 2 3" xfId="31769"/>
    <cellStyle name="Normal 2 7 2 14 2 3" xfId="31770"/>
    <cellStyle name="Normal 2 7 2 14 2 4" xfId="31771"/>
    <cellStyle name="Normal 2 7 2 14 2 5" xfId="31772"/>
    <cellStyle name="Normal 2 7 2 14 2 6" xfId="31773"/>
    <cellStyle name="Normal 2 7 2 14 3" xfId="31774"/>
    <cellStyle name="Normal 2 7 2 14 3 2" xfId="31775"/>
    <cellStyle name="Normal 2 7 2 14 3 2 2" xfId="31776"/>
    <cellStyle name="Normal 2 7 2 14 3 3" xfId="31777"/>
    <cellStyle name="Normal 2 7 2 14 3 4" xfId="31778"/>
    <cellStyle name="Normal 2 7 2 14 3 5" xfId="31779"/>
    <cellStyle name="Normal 2 7 2 14 4" xfId="31780"/>
    <cellStyle name="Normal 2 7 2 14 4 2" xfId="31781"/>
    <cellStyle name="Normal 2 7 2 14 4 3" xfId="31782"/>
    <cellStyle name="Normal 2 7 2 14 4 4" xfId="31783"/>
    <cellStyle name="Normal 2 7 2 14 5" xfId="31784"/>
    <cellStyle name="Normal 2 7 2 14 5 2" xfId="31785"/>
    <cellStyle name="Normal 2 7 2 14 6" xfId="31786"/>
    <cellStyle name="Normal 2 7 2 14 7" xfId="31787"/>
    <cellStyle name="Normal 2 7 2 14 8" xfId="31788"/>
    <cellStyle name="Normal 2 7 2 14 9" xfId="31789"/>
    <cellStyle name="Normal 2 7 2 15" xfId="31790"/>
    <cellStyle name="Normal 2 7 2 15 2" xfId="31791"/>
    <cellStyle name="Normal 2 7 2 15 2 2" xfId="31792"/>
    <cellStyle name="Normal 2 7 2 15 2 3" xfId="31793"/>
    <cellStyle name="Normal 2 7 2 15 3" xfId="31794"/>
    <cellStyle name="Normal 2 7 2 15 4" xfId="31795"/>
    <cellStyle name="Normal 2 7 2 15 5" xfId="31796"/>
    <cellStyle name="Normal 2 7 2 15 6" xfId="31797"/>
    <cellStyle name="Normal 2 7 2 16" xfId="31798"/>
    <cellStyle name="Normal 2 7 2 16 2" xfId="31799"/>
    <cellStyle name="Normal 2 7 2 16 2 2" xfId="31800"/>
    <cellStyle name="Normal 2 7 2 16 3" xfId="31801"/>
    <cellStyle name="Normal 2 7 2 16 4" xfId="31802"/>
    <cellStyle name="Normal 2 7 2 16 5" xfId="31803"/>
    <cellStyle name="Normal 2 7 2 17" xfId="31804"/>
    <cellStyle name="Normal 2 7 2 17 2" xfId="31805"/>
    <cellStyle name="Normal 2 7 2 17 2 2" xfId="31806"/>
    <cellStyle name="Normal 2 7 2 17 3" xfId="31807"/>
    <cellStyle name="Normal 2 7 2 17 4" xfId="31808"/>
    <cellStyle name="Normal 2 7 2 17 5" xfId="31809"/>
    <cellStyle name="Normal 2 7 2 18" xfId="31810"/>
    <cellStyle name="Normal 2 7 2 18 2" xfId="31811"/>
    <cellStyle name="Normal 2 7 2 19" xfId="31812"/>
    <cellStyle name="Normal 2 7 2 2" xfId="31813"/>
    <cellStyle name="Normal 2 7 2 2 10" xfId="31814"/>
    <cellStyle name="Normal 2 7 2 2 11" xfId="31815"/>
    <cellStyle name="Normal 2 7 2 2 2" xfId="31816"/>
    <cellStyle name="Normal 2 7 2 2 2 2" xfId="31817"/>
    <cellStyle name="Normal 2 7 2 2 2 2 2" xfId="31818"/>
    <cellStyle name="Normal 2 7 2 2 2 2 2 2" xfId="31819"/>
    <cellStyle name="Normal 2 7 2 2 2 2 2 3" xfId="31820"/>
    <cellStyle name="Normal 2 7 2 2 2 2 3" xfId="31821"/>
    <cellStyle name="Normal 2 7 2 2 2 2 4" xfId="31822"/>
    <cellStyle name="Normal 2 7 2 2 2 2 5" xfId="31823"/>
    <cellStyle name="Normal 2 7 2 2 2 2 6" xfId="31824"/>
    <cellStyle name="Normal 2 7 2 2 2 3" xfId="31825"/>
    <cellStyle name="Normal 2 7 2 2 2 3 2" xfId="31826"/>
    <cellStyle name="Normal 2 7 2 2 2 3 2 2" xfId="31827"/>
    <cellStyle name="Normal 2 7 2 2 2 3 3" xfId="31828"/>
    <cellStyle name="Normal 2 7 2 2 2 3 4" xfId="31829"/>
    <cellStyle name="Normal 2 7 2 2 2 3 5" xfId="31830"/>
    <cellStyle name="Normal 2 7 2 2 2 4" xfId="31831"/>
    <cellStyle name="Normal 2 7 2 2 2 4 2" xfId="31832"/>
    <cellStyle name="Normal 2 7 2 2 2 4 3" xfId="31833"/>
    <cellStyle name="Normal 2 7 2 2 2 4 4" xfId="31834"/>
    <cellStyle name="Normal 2 7 2 2 2 5" xfId="31835"/>
    <cellStyle name="Normal 2 7 2 2 2 5 2" xfId="31836"/>
    <cellStyle name="Normal 2 7 2 2 2 6" xfId="31837"/>
    <cellStyle name="Normal 2 7 2 2 2 7" xfId="31838"/>
    <cellStyle name="Normal 2 7 2 2 2 8" xfId="31839"/>
    <cellStyle name="Normal 2 7 2 2 2 9" xfId="31840"/>
    <cellStyle name="Normal 2 7 2 2 3" xfId="31841"/>
    <cellStyle name="Normal 2 7 2 2 3 2" xfId="31842"/>
    <cellStyle name="Normal 2 7 2 2 3 2 2" xfId="31843"/>
    <cellStyle name="Normal 2 7 2 2 3 2 2 2" xfId="31844"/>
    <cellStyle name="Normal 2 7 2 2 3 2 2 3" xfId="31845"/>
    <cellStyle name="Normal 2 7 2 2 3 2 3" xfId="31846"/>
    <cellStyle name="Normal 2 7 2 2 3 2 4" xfId="31847"/>
    <cellStyle name="Normal 2 7 2 2 3 2 5" xfId="31848"/>
    <cellStyle name="Normal 2 7 2 2 3 2 6" xfId="31849"/>
    <cellStyle name="Normal 2 7 2 2 3 3" xfId="31850"/>
    <cellStyle name="Normal 2 7 2 2 3 3 2" xfId="31851"/>
    <cellStyle name="Normal 2 7 2 2 3 3 2 2" xfId="31852"/>
    <cellStyle name="Normal 2 7 2 2 3 3 3" xfId="31853"/>
    <cellStyle name="Normal 2 7 2 2 3 3 4" xfId="31854"/>
    <cellStyle name="Normal 2 7 2 2 3 3 5" xfId="31855"/>
    <cellStyle name="Normal 2 7 2 2 3 4" xfId="31856"/>
    <cellStyle name="Normal 2 7 2 2 3 4 2" xfId="31857"/>
    <cellStyle name="Normal 2 7 2 2 3 4 3" xfId="31858"/>
    <cellStyle name="Normal 2 7 2 2 3 4 4" xfId="31859"/>
    <cellStyle name="Normal 2 7 2 2 3 5" xfId="31860"/>
    <cellStyle name="Normal 2 7 2 2 3 5 2" xfId="31861"/>
    <cellStyle name="Normal 2 7 2 2 3 6" xfId="31862"/>
    <cellStyle name="Normal 2 7 2 2 3 7" xfId="31863"/>
    <cellStyle name="Normal 2 7 2 2 3 8" xfId="31864"/>
    <cellStyle name="Normal 2 7 2 2 3 9" xfId="31865"/>
    <cellStyle name="Normal 2 7 2 2 4" xfId="31866"/>
    <cellStyle name="Normal 2 7 2 2 4 2" xfId="31867"/>
    <cellStyle name="Normal 2 7 2 2 4 2 2" xfId="31868"/>
    <cellStyle name="Normal 2 7 2 2 4 2 3" xfId="31869"/>
    <cellStyle name="Normal 2 7 2 2 4 3" xfId="31870"/>
    <cellStyle name="Normal 2 7 2 2 4 4" xfId="31871"/>
    <cellStyle name="Normal 2 7 2 2 4 5" xfId="31872"/>
    <cellStyle name="Normal 2 7 2 2 4 6" xfId="31873"/>
    <cellStyle name="Normal 2 7 2 2 5" xfId="31874"/>
    <cellStyle name="Normal 2 7 2 2 5 2" xfId="31875"/>
    <cellStyle name="Normal 2 7 2 2 5 2 2" xfId="31876"/>
    <cellStyle name="Normal 2 7 2 2 5 3" xfId="31877"/>
    <cellStyle name="Normal 2 7 2 2 5 4" xfId="31878"/>
    <cellStyle name="Normal 2 7 2 2 5 5" xfId="31879"/>
    <cellStyle name="Normal 2 7 2 2 6" xfId="31880"/>
    <cellStyle name="Normal 2 7 2 2 6 2" xfId="31881"/>
    <cellStyle name="Normal 2 7 2 2 6 3" xfId="31882"/>
    <cellStyle name="Normal 2 7 2 2 6 4" xfId="31883"/>
    <cellStyle name="Normal 2 7 2 2 7" xfId="31884"/>
    <cellStyle name="Normal 2 7 2 2 7 2" xfId="31885"/>
    <cellStyle name="Normal 2 7 2 2 8" xfId="31886"/>
    <cellStyle name="Normal 2 7 2 2 9" xfId="31887"/>
    <cellStyle name="Normal 2 7 2 20" xfId="31888"/>
    <cellStyle name="Normal 2 7 2 21" xfId="31889"/>
    <cellStyle name="Normal 2 7 2 22" xfId="31890"/>
    <cellStyle name="Normal 2 7 2 3" xfId="31891"/>
    <cellStyle name="Normal 2 7 2 3 10" xfId="31892"/>
    <cellStyle name="Normal 2 7 2 3 11" xfId="31893"/>
    <cellStyle name="Normal 2 7 2 3 2" xfId="31894"/>
    <cellStyle name="Normal 2 7 2 3 2 2" xfId="31895"/>
    <cellStyle name="Normal 2 7 2 3 2 2 2" xfId="31896"/>
    <cellStyle name="Normal 2 7 2 3 2 2 2 2" xfId="31897"/>
    <cellStyle name="Normal 2 7 2 3 2 2 2 3" xfId="31898"/>
    <cellStyle name="Normal 2 7 2 3 2 2 3" xfId="31899"/>
    <cellStyle name="Normal 2 7 2 3 2 2 4" xfId="31900"/>
    <cellStyle name="Normal 2 7 2 3 2 2 5" xfId="31901"/>
    <cellStyle name="Normal 2 7 2 3 2 2 6" xfId="31902"/>
    <cellStyle name="Normal 2 7 2 3 2 3" xfId="31903"/>
    <cellStyle name="Normal 2 7 2 3 2 3 2" xfId="31904"/>
    <cellStyle name="Normal 2 7 2 3 2 3 2 2" xfId="31905"/>
    <cellStyle name="Normal 2 7 2 3 2 3 3" xfId="31906"/>
    <cellStyle name="Normal 2 7 2 3 2 3 4" xfId="31907"/>
    <cellStyle name="Normal 2 7 2 3 2 3 5" xfId="31908"/>
    <cellStyle name="Normal 2 7 2 3 2 4" xfId="31909"/>
    <cellStyle name="Normal 2 7 2 3 2 4 2" xfId="31910"/>
    <cellStyle name="Normal 2 7 2 3 2 4 3" xfId="31911"/>
    <cellStyle name="Normal 2 7 2 3 2 4 4" xfId="31912"/>
    <cellStyle name="Normal 2 7 2 3 2 5" xfId="31913"/>
    <cellStyle name="Normal 2 7 2 3 2 5 2" xfId="31914"/>
    <cellStyle name="Normal 2 7 2 3 2 6" xfId="31915"/>
    <cellStyle name="Normal 2 7 2 3 2 7" xfId="31916"/>
    <cellStyle name="Normal 2 7 2 3 2 8" xfId="31917"/>
    <cellStyle name="Normal 2 7 2 3 2 9" xfId="31918"/>
    <cellStyle name="Normal 2 7 2 3 3" xfId="31919"/>
    <cellStyle name="Normal 2 7 2 3 3 2" xfId="31920"/>
    <cellStyle name="Normal 2 7 2 3 3 2 2" xfId="31921"/>
    <cellStyle name="Normal 2 7 2 3 3 2 2 2" xfId="31922"/>
    <cellStyle name="Normal 2 7 2 3 3 2 2 3" xfId="31923"/>
    <cellStyle name="Normal 2 7 2 3 3 2 3" xfId="31924"/>
    <cellStyle name="Normal 2 7 2 3 3 2 4" xfId="31925"/>
    <cellStyle name="Normal 2 7 2 3 3 2 5" xfId="31926"/>
    <cellStyle name="Normal 2 7 2 3 3 2 6" xfId="31927"/>
    <cellStyle name="Normal 2 7 2 3 3 3" xfId="31928"/>
    <cellStyle name="Normal 2 7 2 3 3 3 2" xfId="31929"/>
    <cellStyle name="Normal 2 7 2 3 3 3 2 2" xfId="31930"/>
    <cellStyle name="Normal 2 7 2 3 3 3 3" xfId="31931"/>
    <cellStyle name="Normal 2 7 2 3 3 3 4" xfId="31932"/>
    <cellStyle name="Normal 2 7 2 3 3 3 5" xfId="31933"/>
    <cellStyle name="Normal 2 7 2 3 3 4" xfId="31934"/>
    <cellStyle name="Normal 2 7 2 3 3 4 2" xfId="31935"/>
    <cellStyle name="Normal 2 7 2 3 3 4 3" xfId="31936"/>
    <cellStyle name="Normal 2 7 2 3 3 4 4" xfId="31937"/>
    <cellStyle name="Normal 2 7 2 3 3 5" xfId="31938"/>
    <cellStyle name="Normal 2 7 2 3 3 5 2" xfId="31939"/>
    <cellStyle name="Normal 2 7 2 3 3 6" xfId="31940"/>
    <cellStyle name="Normal 2 7 2 3 3 7" xfId="31941"/>
    <cellStyle name="Normal 2 7 2 3 3 8" xfId="31942"/>
    <cellStyle name="Normal 2 7 2 3 3 9" xfId="31943"/>
    <cellStyle name="Normal 2 7 2 3 4" xfId="31944"/>
    <cellStyle name="Normal 2 7 2 3 4 2" xfId="31945"/>
    <cellStyle name="Normal 2 7 2 3 4 2 2" xfId="31946"/>
    <cellStyle name="Normal 2 7 2 3 4 2 3" xfId="31947"/>
    <cellStyle name="Normal 2 7 2 3 4 3" xfId="31948"/>
    <cellStyle name="Normal 2 7 2 3 4 4" xfId="31949"/>
    <cellStyle name="Normal 2 7 2 3 4 5" xfId="31950"/>
    <cellStyle name="Normal 2 7 2 3 4 6" xfId="31951"/>
    <cellStyle name="Normal 2 7 2 3 5" xfId="31952"/>
    <cellStyle name="Normal 2 7 2 3 5 2" xfId="31953"/>
    <cellStyle name="Normal 2 7 2 3 5 2 2" xfId="31954"/>
    <cellStyle name="Normal 2 7 2 3 5 3" xfId="31955"/>
    <cellStyle name="Normal 2 7 2 3 5 4" xfId="31956"/>
    <cellStyle name="Normal 2 7 2 3 5 5" xfId="31957"/>
    <cellStyle name="Normal 2 7 2 3 6" xfId="31958"/>
    <cellStyle name="Normal 2 7 2 3 6 2" xfId="31959"/>
    <cellStyle name="Normal 2 7 2 3 6 3" xfId="31960"/>
    <cellStyle name="Normal 2 7 2 3 6 4" xfId="31961"/>
    <cellStyle name="Normal 2 7 2 3 7" xfId="31962"/>
    <cellStyle name="Normal 2 7 2 3 7 2" xfId="31963"/>
    <cellStyle name="Normal 2 7 2 3 8" xfId="31964"/>
    <cellStyle name="Normal 2 7 2 3 9" xfId="31965"/>
    <cellStyle name="Normal 2 7 2 4" xfId="31966"/>
    <cellStyle name="Normal 2 7 2 4 10" xfId="31967"/>
    <cellStyle name="Normal 2 7 2 4 11" xfId="31968"/>
    <cellStyle name="Normal 2 7 2 4 2" xfId="31969"/>
    <cellStyle name="Normal 2 7 2 4 2 2" xfId="31970"/>
    <cellStyle name="Normal 2 7 2 4 2 2 2" xfId="31971"/>
    <cellStyle name="Normal 2 7 2 4 2 2 2 2" xfId="31972"/>
    <cellStyle name="Normal 2 7 2 4 2 2 2 3" xfId="31973"/>
    <cellStyle name="Normal 2 7 2 4 2 2 3" xfId="31974"/>
    <cellStyle name="Normal 2 7 2 4 2 2 4" xfId="31975"/>
    <cellStyle name="Normal 2 7 2 4 2 2 5" xfId="31976"/>
    <cellStyle name="Normal 2 7 2 4 2 2 6" xfId="31977"/>
    <cellStyle name="Normal 2 7 2 4 2 3" xfId="31978"/>
    <cellStyle name="Normal 2 7 2 4 2 3 2" xfId="31979"/>
    <cellStyle name="Normal 2 7 2 4 2 3 2 2" xfId="31980"/>
    <cellStyle name="Normal 2 7 2 4 2 3 3" xfId="31981"/>
    <cellStyle name="Normal 2 7 2 4 2 3 4" xfId="31982"/>
    <cellStyle name="Normal 2 7 2 4 2 3 5" xfId="31983"/>
    <cellStyle name="Normal 2 7 2 4 2 4" xfId="31984"/>
    <cellStyle name="Normal 2 7 2 4 2 4 2" xfId="31985"/>
    <cellStyle name="Normal 2 7 2 4 2 4 3" xfId="31986"/>
    <cellStyle name="Normal 2 7 2 4 2 4 4" xfId="31987"/>
    <cellStyle name="Normal 2 7 2 4 2 5" xfId="31988"/>
    <cellStyle name="Normal 2 7 2 4 2 5 2" xfId="31989"/>
    <cellStyle name="Normal 2 7 2 4 2 6" xfId="31990"/>
    <cellStyle name="Normal 2 7 2 4 2 7" xfId="31991"/>
    <cellStyle name="Normal 2 7 2 4 2 8" xfId="31992"/>
    <cellStyle name="Normal 2 7 2 4 2 9" xfId="31993"/>
    <cellStyle name="Normal 2 7 2 4 3" xfId="31994"/>
    <cellStyle name="Normal 2 7 2 4 3 2" xfId="31995"/>
    <cellStyle name="Normal 2 7 2 4 3 2 2" xfId="31996"/>
    <cellStyle name="Normal 2 7 2 4 3 2 2 2" xfId="31997"/>
    <cellStyle name="Normal 2 7 2 4 3 2 2 3" xfId="31998"/>
    <cellStyle name="Normal 2 7 2 4 3 2 3" xfId="31999"/>
    <cellStyle name="Normal 2 7 2 4 3 2 4" xfId="32000"/>
    <cellStyle name="Normal 2 7 2 4 3 2 5" xfId="32001"/>
    <cellStyle name="Normal 2 7 2 4 3 2 6" xfId="32002"/>
    <cellStyle name="Normal 2 7 2 4 3 3" xfId="32003"/>
    <cellStyle name="Normal 2 7 2 4 3 3 2" xfId="32004"/>
    <cellStyle name="Normal 2 7 2 4 3 3 2 2" xfId="32005"/>
    <cellStyle name="Normal 2 7 2 4 3 3 3" xfId="32006"/>
    <cellStyle name="Normal 2 7 2 4 3 3 4" xfId="32007"/>
    <cellStyle name="Normal 2 7 2 4 3 3 5" xfId="32008"/>
    <cellStyle name="Normal 2 7 2 4 3 4" xfId="32009"/>
    <cellStyle name="Normal 2 7 2 4 3 4 2" xfId="32010"/>
    <cellStyle name="Normal 2 7 2 4 3 4 3" xfId="32011"/>
    <cellStyle name="Normal 2 7 2 4 3 4 4" xfId="32012"/>
    <cellStyle name="Normal 2 7 2 4 3 5" xfId="32013"/>
    <cellStyle name="Normal 2 7 2 4 3 5 2" xfId="32014"/>
    <cellStyle name="Normal 2 7 2 4 3 6" xfId="32015"/>
    <cellStyle name="Normal 2 7 2 4 3 7" xfId="32016"/>
    <cellStyle name="Normal 2 7 2 4 3 8" xfId="32017"/>
    <cellStyle name="Normal 2 7 2 4 3 9" xfId="32018"/>
    <cellStyle name="Normal 2 7 2 4 4" xfId="32019"/>
    <cellStyle name="Normal 2 7 2 4 4 2" xfId="32020"/>
    <cellStyle name="Normal 2 7 2 4 4 2 2" xfId="32021"/>
    <cellStyle name="Normal 2 7 2 4 4 2 3" xfId="32022"/>
    <cellStyle name="Normal 2 7 2 4 4 3" xfId="32023"/>
    <cellStyle name="Normal 2 7 2 4 4 4" xfId="32024"/>
    <cellStyle name="Normal 2 7 2 4 4 5" xfId="32025"/>
    <cellStyle name="Normal 2 7 2 4 4 6" xfId="32026"/>
    <cellStyle name="Normal 2 7 2 4 5" xfId="32027"/>
    <cellStyle name="Normal 2 7 2 4 5 2" xfId="32028"/>
    <cellStyle name="Normal 2 7 2 4 5 2 2" xfId="32029"/>
    <cellStyle name="Normal 2 7 2 4 5 3" xfId="32030"/>
    <cellStyle name="Normal 2 7 2 4 5 4" xfId="32031"/>
    <cellStyle name="Normal 2 7 2 4 5 5" xfId="32032"/>
    <cellStyle name="Normal 2 7 2 4 6" xfId="32033"/>
    <cellStyle name="Normal 2 7 2 4 6 2" xfId="32034"/>
    <cellStyle name="Normal 2 7 2 4 6 3" xfId="32035"/>
    <cellStyle name="Normal 2 7 2 4 6 4" xfId="32036"/>
    <cellStyle name="Normal 2 7 2 4 7" xfId="32037"/>
    <cellStyle name="Normal 2 7 2 4 7 2" xfId="32038"/>
    <cellStyle name="Normal 2 7 2 4 8" xfId="32039"/>
    <cellStyle name="Normal 2 7 2 4 9" xfId="32040"/>
    <cellStyle name="Normal 2 7 2 5" xfId="32041"/>
    <cellStyle name="Normal 2 7 2 5 10" xfId="32042"/>
    <cellStyle name="Normal 2 7 2 5 11" xfId="32043"/>
    <cellStyle name="Normal 2 7 2 5 2" xfId="32044"/>
    <cellStyle name="Normal 2 7 2 5 2 2" xfId="32045"/>
    <cellStyle name="Normal 2 7 2 5 2 2 2" xfId="32046"/>
    <cellStyle name="Normal 2 7 2 5 2 2 2 2" xfId="32047"/>
    <cellStyle name="Normal 2 7 2 5 2 2 2 3" xfId="32048"/>
    <cellStyle name="Normal 2 7 2 5 2 2 3" xfId="32049"/>
    <cellStyle name="Normal 2 7 2 5 2 2 4" xfId="32050"/>
    <cellStyle name="Normal 2 7 2 5 2 2 5" xfId="32051"/>
    <cellStyle name="Normal 2 7 2 5 2 2 6" xfId="32052"/>
    <cellStyle name="Normal 2 7 2 5 2 3" xfId="32053"/>
    <cellStyle name="Normal 2 7 2 5 2 3 2" xfId="32054"/>
    <cellStyle name="Normal 2 7 2 5 2 3 2 2" xfId="32055"/>
    <cellStyle name="Normal 2 7 2 5 2 3 3" xfId="32056"/>
    <cellStyle name="Normal 2 7 2 5 2 3 4" xfId="32057"/>
    <cellStyle name="Normal 2 7 2 5 2 3 5" xfId="32058"/>
    <cellStyle name="Normal 2 7 2 5 2 4" xfId="32059"/>
    <cellStyle name="Normal 2 7 2 5 2 4 2" xfId="32060"/>
    <cellStyle name="Normal 2 7 2 5 2 4 3" xfId="32061"/>
    <cellStyle name="Normal 2 7 2 5 2 4 4" xfId="32062"/>
    <cellStyle name="Normal 2 7 2 5 2 5" xfId="32063"/>
    <cellStyle name="Normal 2 7 2 5 2 5 2" xfId="32064"/>
    <cellStyle name="Normal 2 7 2 5 2 6" xfId="32065"/>
    <cellStyle name="Normal 2 7 2 5 2 7" xfId="32066"/>
    <cellStyle name="Normal 2 7 2 5 2 8" xfId="32067"/>
    <cellStyle name="Normal 2 7 2 5 2 9" xfId="32068"/>
    <cellStyle name="Normal 2 7 2 5 3" xfId="32069"/>
    <cellStyle name="Normal 2 7 2 5 3 2" xfId="32070"/>
    <cellStyle name="Normal 2 7 2 5 3 2 2" xfId="32071"/>
    <cellStyle name="Normal 2 7 2 5 3 2 2 2" xfId="32072"/>
    <cellStyle name="Normal 2 7 2 5 3 2 2 3" xfId="32073"/>
    <cellStyle name="Normal 2 7 2 5 3 2 3" xfId="32074"/>
    <cellStyle name="Normal 2 7 2 5 3 2 4" xfId="32075"/>
    <cellStyle name="Normal 2 7 2 5 3 2 5" xfId="32076"/>
    <cellStyle name="Normal 2 7 2 5 3 2 6" xfId="32077"/>
    <cellStyle name="Normal 2 7 2 5 3 3" xfId="32078"/>
    <cellStyle name="Normal 2 7 2 5 3 3 2" xfId="32079"/>
    <cellStyle name="Normal 2 7 2 5 3 3 2 2" xfId="32080"/>
    <cellStyle name="Normal 2 7 2 5 3 3 3" xfId="32081"/>
    <cellStyle name="Normal 2 7 2 5 3 3 4" xfId="32082"/>
    <cellStyle name="Normal 2 7 2 5 3 3 5" xfId="32083"/>
    <cellStyle name="Normal 2 7 2 5 3 4" xfId="32084"/>
    <cellStyle name="Normal 2 7 2 5 3 4 2" xfId="32085"/>
    <cellStyle name="Normal 2 7 2 5 3 4 3" xfId="32086"/>
    <cellStyle name="Normal 2 7 2 5 3 4 4" xfId="32087"/>
    <cellStyle name="Normal 2 7 2 5 3 5" xfId="32088"/>
    <cellStyle name="Normal 2 7 2 5 3 5 2" xfId="32089"/>
    <cellStyle name="Normal 2 7 2 5 3 6" xfId="32090"/>
    <cellStyle name="Normal 2 7 2 5 3 7" xfId="32091"/>
    <cellStyle name="Normal 2 7 2 5 3 8" xfId="32092"/>
    <cellStyle name="Normal 2 7 2 5 3 9" xfId="32093"/>
    <cellStyle name="Normal 2 7 2 5 4" xfId="32094"/>
    <cellStyle name="Normal 2 7 2 5 4 2" xfId="32095"/>
    <cellStyle name="Normal 2 7 2 5 4 2 2" xfId="32096"/>
    <cellStyle name="Normal 2 7 2 5 4 2 3" xfId="32097"/>
    <cellStyle name="Normal 2 7 2 5 4 3" xfId="32098"/>
    <cellStyle name="Normal 2 7 2 5 4 4" xfId="32099"/>
    <cellStyle name="Normal 2 7 2 5 4 5" xfId="32100"/>
    <cellStyle name="Normal 2 7 2 5 4 6" xfId="32101"/>
    <cellStyle name="Normal 2 7 2 5 5" xfId="32102"/>
    <cellStyle name="Normal 2 7 2 5 5 2" xfId="32103"/>
    <cellStyle name="Normal 2 7 2 5 5 2 2" xfId="32104"/>
    <cellStyle name="Normal 2 7 2 5 5 3" xfId="32105"/>
    <cellStyle name="Normal 2 7 2 5 5 4" xfId="32106"/>
    <cellStyle name="Normal 2 7 2 5 5 5" xfId="32107"/>
    <cellStyle name="Normal 2 7 2 5 6" xfId="32108"/>
    <cellStyle name="Normal 2 7 2 5 6 2" xfId="32109"/>
    <cellStyle name="Normal 2 7 2 5 6 3" xfId="32110"/>
    <cellStyle name="Normal 2 7 2 5 6 4" xfId="32111"/>
    <cellStyle name="Normal 2 7 2 5 7" xfId="32112"/>
    <cellStyle name="Normal 2 7 2 5 7 2" xfId="32113"/>
    <cellStyle name="Normal 2 7 2 5 8" xfId="32114"/>
    <cellStyle name="Normal 2 7 2 5 9" xfId="32115"/>
    <cellStyle name="Normal 2 7 2 6" xfId="32116"/>
    <cellStyle name="Normal 2 7 2 6 10" xfId="32117"/>
    <cellStyle name="Normal 2 7 2 6 11" xfId="32118"/>
    <cellStyle name="Normal 2 7 2 6 2" xfId="32119"/>
    <cellStyle name="Normal 2 7 2 6 2 2" xfId="32120"/>
    <cellStyle name="Normal 2 7 2 6 2 2 2" xfId="32121"/>
    <cellStyle name="Normal 2 7 2 6 2 2 2 2" xfId="32122"/>
    <cellStyle name="Normal 2 7 2 6 2 2 2 3" xfId="32123"/>
    <cellStyle name="Normal 2 7 2 6 2 2 3" xfId="32124"/>
    <cellStyle name="Normal 2 7 2 6 2 2 4" xfId="32125"/>
    <cellStyle name="Normal 2 7 2 6 2 2 5" xfId="32126"/>
    <cellStyle name="Normal 2 7 2 6 2 2 6" xfId="32127"/>
    <cellStyle name="Normal 2 7 2 6 2 3" xfId="32128"/>
    <cellStyle name="Normal 2 7 2 6 2 3 2" xfId="32129"/>
    <cellStyle name="Normal 2 7 2 6 2 3 2 2" xfId="32130"/>
    <cellStyle name="Normal 2 7 2 6 2 3 3" xfId="32131"/>
    <cellStyle name="Normal 2 7 2 6 2 3 4" xfId="32132"/>
    <cellStyle name="Normal 2 7 2 6 2 3 5" xfId="32133"/>
    <cellStyle name="Normal 2 7 2 6 2 4" xfId="32134"/>
    <cellStyle name="Normal 2 7 2 6 2 4 2" xfId="32135"/>
    <cellStyle name="Normal 2 7 2 6 2 4 3" xfId="32136"/>
    <cellStyle name="Normal 2 7 2 6 2 4 4" xfId="32137"/>
    <cellStyle name="Normal 2 7 2 6 2 5" xfId="32138"/>
    <cellStyle name="Normal 2 7 2 6 2 5 2" xfId="32139"/>
    <cellStyle name="Normal 2 7 2 6 2 6" xfId="32140"/>
    <cellStyle name="Normal 2 7 2 6 2 7" xfId="32141"/>
    <cellStyle name="Normal 2 7 2 6 2 8" xfId="32142"/>
    <cellStyle name="Normal 2 7 2 6 2 9" xfId="32143"/>
    <cellStyle name="Normal 2 7 2 6 3" xfId="32144"/>
    <cellStyle name="Normal 2 7 2 6 3 2" xfId="32145"/>
    <cellStyle name="Normal 2 7 2 6 3 2 2" xfId="32146"/>
    <cellStyle name="Normal 2 7 2 6 3 2 2 2" xfId="32147"/>
    <cellStyle name="Normal 2 7 2 6 3 2 2 3" xfId="32148"/>
    <cellStyle name="Normal 2 7 2 6 3 2 3" xfId="32149"/>
    <cellStyle name="Normal 2 7 2 6 3 2 4" xfId="32150"/>
    <cellStyle name="Normal 2 7 2 6 3 2 5" xfId="32151"/>
    <cellStyle name="Normal 2 7 2 6 3 2 6" xfId="32152"/>
    <cellStyle name="Normal 2 7 2 6 3 3" xfId="32153"/>
    <cellStyle name="Normal 2 7 2 6 3 3 2" xfId="32154"/>
    <cellStyle name="Normal 2 7 2 6 3 3 2 2" xfId="32155"/>
    <cellStyle name="Normal 2 7 2 6 3 3 3" xfId="32156"/>
    <cellStyle name="Normal 2 7 2 6 3 3 4" xfId="32157"/>
    <cellStyle name="Normal 2 7 2 6 3 3 5" xfId="32158"/>
    <cellStyle name="Normal 2 7 2 6 3 4" xfId="32159"/>
    <cellStyle name="Normal 2 7 2 6 3 4 2" xfId="32160"/>
    <cellStyle name="Normal 2 7 2 6 3 4 3" xfId="32161"/>
    <cellStyle name="Normal 2 7 2 6 3 4 4" xfId="32162"/>
    <cellStyle name="Normal 2 7 2 6 3 5" xfId="32163"/>
    <cellStyle name="Normal 2 7 2 6 3 5 2" xfId="32164"/>
    <cellStyle name="Normal 2 7 2 6 3 6" xfId="32165"/>
    <cellStyle name="Normal 2 7 2 6 3 7" xfId="32166"/>
    <cellStyle name="Normal 2 7 2 6 3 8" xfId="32167"/>
    <cellStyle name="Normal 2 7 2 6 3 9" xfId="32168"/>
    <cellStyle name="Normal 2 7 2 6 4" xfId="32169"/>
    <cellStyle name="Normal 2 7 2 6 4 2" xfId="32170"/>
    <cellStyle name="Normal 2 7 2 6 4 2 2" xfId="32171"/>
    <cellStyle name="Normal 2 7 2 6 4 2 3" xfId="32172"/>
    <cellStyle name="Normal 2 7 2 6 4 3" xfId="32173"/>
    <cellStyle name="Normal 2 7 2 6 4 4" xfId="32174"/>
    <cellStyle name="Normal 2 7 2 6 4 5" xfId="32175"/>
    <cellStyle name="Normal 2 7 2 6 4 6" xfId="32176"/>
    <cellStyle name="Normal 2 7 2 6 5" xfId="32177"/>
    <cellStyle name="Normal 2 7 2 6 5 2" xfId="32178"/>
    <cellStyle name="Normal 2 7 2 6 5 2 2" xfId="32179"/>
    <cellStyle name="Normal 2 7 2 6 5 3" xfId="32180"/>
    <cellStyle name="Normal 2 7 2 6 5 4" xfId="32181"/>
    <cellStyle name="Normal 2 7 2 6 5 5" xfId="32182"/>
    <cellStyle name="Normal 2 7 2 6 6" xfId="32183"/>
    <cellStyle name="Normal 2 7 2 6 6 2" xfId="32184"/>
    <cellStyle name="Normal 2 7 2 6 6 3" xfId="32185"/>
    <cellStyle name="Normal 2 7 2 6 6 4" xfId="32186"/>
    <cellStyle name="Normal 2 7 2 6 7" xfId="32187"/>
    <cellStyle name="Normal 2 7 2 6 7 2" xfId="32188"/>
    <cellStyle name="Normal 2 7 2 6 8" xfId="32189"/>
    <cellStyle name="Normal 2 7 2 6 9" xfId="32190"/>
    <cellStyle name="Normal 2 7 2 7" xfId="32191"/>
    <cellStyle name="Normal 2 7 2 7 10" xfId="32192"/>
    <cellStyle name="Normal 2 7 2 7 11" xfId="32193"/>
    <cellStyle name="Normal 2 7 2 7 2" xfId="32194"/>
    <cellStyle name="Normal 2 7 2 7 2 2" xfId="32195"/>
    <cellStyle name="Normal 2 7 2 7 2 2 2" xfId="32196"/>
    <cellStyle name="Normal 2 7 2 7 2 2 2 2" xfId="32197"/>
    <cellStyle name="Normal 2 7 2 7 2 2 2 3" xfId="32198"/>
    <cellStyle name="Normal 2 7 2 7 2 2 3" xfId="32199"/>
    <cellStyle name="Normal 2 7 2 7 2 2 4" xfId="32200"/>
    <cellStyle name="Normal 2 7 2 7 2 2 5" xfId="32201"/>
    <cellStyle name="Normal 2 7 2 7 2 2 6" xfId="32202"/>
    <cellStyle name="Normal 2 7 2 7 2 3" xfId="32203"/>
    <cellStyle name="Normal 2 7 2 7 2 3 2" xfId="32204"/>
    <cellStyle name="Normal 2 7 2 7 2 3 2 2" xfId="32205"/>
    <cellStyle name="Normal 2 7 2 7 2 3 3" xfId="32206"/>
    <cellStyle name="Normal 2 7 2 7 2 3 4" xfId="32207"/>
    <cellStyle name="Normal 2 7 2 7 2 3 5" xfId="32208"/>
    <cellStyle name="Normal 2 7 2 7 2 4" xfId="32209"/>
    <cellStyle name="Normal 2 7 2 7 2 4 2" xfId="32210"/>
    <cellStyle name="Normal 2 7 2 7 2 4 3" xfId="32211"/>
    <cellStyle name="Normal 2 7 2 7 2 4 4" xfId="32212"/>
    <cellStyle name="Normal 2 7 2 7 2 5" xfId="32213"/>
    <cellStyle name="Normal 2 7 2 7 2 5 2" xfId="32214"/>
    <cellStyle name="Normal 2 7 2 7 2 6" xfId="32215"/>
    <cellStyle name="Normal 2 7 2 7 2 7" xfId="32216"/>
    <cellStyle name="Normal 2 7 2 7 2 8" xfId="32217"/>
    <cellStyle name="Normal 2 7 2 7 2 9" xfId="32218"/>
    <cellStyle name="Normal 2 7 2 7 3" xfId="32219"/>
    <cellStyle name="Normal 2 7 2 7 3 2" xfId="32220"/>
    <cellStyle name="Normal 2 7 2 7 3 2 2" xfId="32221"/>
    <cellStyle name="Normal 2 7 2 7 3 2 2 2" xfId="32222"/>
    <cellStyle name="Normal 2 7 2 7 3 2 2 3" xfId="32223"/>
    <cellStyle name="Normal 2 7 2 7 3 2 3" xfId="32224"/>
    <cellStyle name="Normal 2 7 2 7 3 2 4" xfId="32225"/>
    <cellStyle name="Normal 2 7 2 7 3 2 5" xfId="32226"/>
    <cellStyle name="Normal 2 7 2 7 3 2 6" xfId="32227"/>
    <cellStyle name="Normal 2 7 2 7 3 3" xfId="32228"/>
    <cellStyle name="Normal 2 7 2 7 3 3 2" xfId="32229"/>
    <cellStyle name="Normal 2 7 2 7 3 3 2 2" xfId="32230"/>
    <cellStyle name="Normal 2 7 2 7 3 3 3" xfId="32231"/>
    <cellStyle name="Normal 2 7 2 7 3 3 4" xfId="32232"/>
    <cellStyle name="Normal 2 7 2 7 3 3 5" xfId="32233"/>
    <cellStyle name="Normal 2 7 2 7 3 4" xfId="32234"/>
    <cellStyle name="Normal 2 7 2 7 3 4 2" xfId="32235"/>
    <cellStyle name="Normal 2 7 2 7 3 4 3" xfId="32236"/>
    <cellStyle name="Normal 2 7 2 7 3 4 4" xfId="32237"/>
    <cellStyle name="Normal 2 7 2 7 3 5" xfId="32238"/>
    <cellStyle name="Normal 2 7 2 7 3 5 2" xfId="32239"/>
    <cellStyle name="Normal 2 7 2 7 3 6" xfId="32240"/>
    <cellStyle name="Normal 2 7 2 7 3 7" xfId="32241"/>
    <cellStyle name="Normal 2 7 2 7 3 8" xfId="32242"/>
    <cellStyle name="Normal 2 7 2 7 3 9" xfId="32243"/>
    <cellStyle name="Normal 2 7 2 7 4" xfId="32244"/>
    <cellStyle name="Normal 2 7 2 7 4 2" xfId="32245"/>
    <cellStyle name="Normal 2 7 2 7 4 2 2" xfId="32246"/>
    <cellStyle name="Normal 2 7 2 7 4 2 3" xfId="32247"/>
    <cellStyle name="Normal 2 7 2 7 4 3" xfId="32248"/>
    <cellStyle name="Normal 2 7 2 7 4 4" xfId="32249"/>
    <cellStyle name="Normal 2 7 2 7 4 5" xfId="32250"/>
    <cellStyle name="Normal 2 7 2 7 4 6" xfId="32251"/>
    <cellStyle name="Normal 2 7 2 7 5" xfId="32252"/>
    <cellStyle name="Normal 2 7 2 7 5 2" xfId="32253"/>
    <cellStyle name="Normal 2 7 2 7 5 2 2" xfId="32254"/>
    <cellStyle name="Normal 2 7 2 7 5 3" xfId="32255"/>
    <cellStyle name="Normal 2 7 2 7 5 4" xfId="32256"/>
    <cellStyle name="Normal 2 7 2 7 5 5" xfId="32257"/>
    <cellStyle name="Normal 2 7 2 7 6" xfId="32258"/>
    <cellStyle name="Normal 2 7 2 7 6 2" xfId="32259"/>
    <cellStyle name="Normal 2 7 2 7 6 3" xfId="32260"/>
    <cellStyle name="Normal 2 7 2 7 6 4" xfId="32261"/>
    <cellStyle name="Normal 2 7 2 7 7" xfId="32262"/>
    <cellStyle name="Normal 2 7 2 7 7 2" xfId="32263"/>
    <cellStyle name="Normal 2 7 2 7 8" xfId="32264"/>
    <cellStyle name="Normal 2 7 2 7 9" xfId="32265"/>
    <cellStyle name="Normal 2 7 2 8" xfId="32266"/>
    <cellStyle name="Normal 2 7 2 8 10" xfId="32267"/>
    <cellStyle name="Normal 2 7 2 8 2" xfId="32268"/>
    <cellStyle name="Normal 2 7 2 8 2 2" xfId="32269"/>
    <cellStyle name="Normal 2 7 2 8 2 2 2" xfId="32270"/>
    <cellStyle name="Normal 2 7 2 8 2 2 3" xfId="32271"/>
    <cellStyle name="Normal 2 7 2 8 2 3" xfId="32272"/>
    <cellStyle name="Normal 2 7 2 8 2 4" xfId="32273"/>
    <cellStyle name="Normal 2 7 2 8 2 5" xfId="32274"/>
    <cellStyle name="Normal 2 7 2 8 2 6" xfId="32275"/>
    <cellStyle name="Normal 2 7 2 8 3" xfId="32276"/>
    <cellStyle name="Normal 2 7 2 8 3 2" xfId="32277"/>
    <cellStyle name="Normal 2 7 2 8 3 2 2" xfId="32278"/>
    <cellStyle name="Normal 2 7 2 8 3 2 3" xfId="32279"/>
    <cellStyle name="Normal 2 7 2 8 3 3" xfId="32280"/>
    <cellStyle name="Normal 2 7 2 8 3 4" xfId="32281"/>
    <cellStyle name="Normal 2 7 2 8 3 5" xfId="32282"/>
    <cellStyle name="Normal 2 7 2 8 3 6" xfId="32283"/>
    <cellStyle name="Normal 2 7 2 8 4" xfId="32284"/>
    <cellStyle name="Normal 2 7 2 8 4 2" xfId="32285"/>
    <cellStyle name="Normal 2 7 2 8 4 2 2" xfId="32286"/>
    <cellStyle name="Normal 2 7 2 8 4 3" xfId="32287"/>
    <cellStyle name="Normal 2 7 2 8 4 4" xfId="32288"/>
    <cellStyle name="Normal 2 7 2 8 4 5" xfId="32289"/>
    <cellStyle name="Normal 2 7 2 8 5" xfId="32290"/>
    <cellStyle name="Normal 2 7 2 8 5 2" xfId="32291"/>
    <cellStyle name="Normal 2 7 2 8 5 3" xfId="32292"/>
    <cellStyle name="Normal 2 7 2 8 5 4" xfId="32293"/>
    <cellStyle name="Normal 2 7 2 8 6" xfId="32294"/>
    <cellStyle name="Normal 2 7 2 8 6 2" xfId="32295"/>
    <cellStyle name="Normal 2 7 2 8 7" xfId="32296"/>
    <cellStyle name="Normal 2 7 2 8 8" xfId="32297"/>
    <cellStyle name="Normal 2 7 2 8 9" xfId="32298"/>
    <cellStyle name="Normal 2 7 2 9" xfId="32299"/>
    <cellStyle name="Normal 2 7 2 9 10" xfId="32300"/>
    <cellStyle name="Normal 2 7 2 9 2" xfId="32301"/>
    <cellStyle name="Normal 2 7 2 9 2 2" xfId="32302"/>
    <cellStyle name="Normal 2 7 2 9 2 2 2" xfId="32303"/>
    <cellStyle name="Normal 2 7 2 9 2 2 3" xfId="32304"/>
    <cellStyle name="Normal 2 7 2 9 2 3" xfId="32305"/>
    <cellStyle name="Normal 2 7 2 9 2 4" xfId="32306"/>
    <cellStyle name="Normal 2 7 2 9 2 5" xfId="32307"/>
    <cellStyle name="Normal 2 7 2 9 2 6" xfId="32308"/>
    <cellStyle name="Normal 2 7 2 9 3" xfId="32309"/>
    <cellStyle name="Normal 2 7 2 9 3 2" xfId="32310"/>
    <cellStyle name="Normal 2 7 2 9 3 2 2" xfId="32311"/>
    <cellStyle name="Normal 2 7 2 9 3 2 3" xfId="32312"/>
    <cellStyle name="Normal 2 7 2 9 3 3" xfId="32313"/>
    <cellStyle name="Normal 2 7 2 9 3 4" xfId="32314"/>
    <cellStyle name="Normal 2 7 2 9 3 5" xfId="32315"/>
    <cellStyle name="Normal 2 7 2 9 3 6" xfId="32316"/>
    <cellStyle name="Normal 2 7 2 9 4" xfId="32317"/>
    <cellStyle name="Normal 2 7 2 9 4 2" xfId="32318"/>
    <cellStyle name="Normal 2 7 2 9 4 2 2" xfId="32319"/>
    <cellStyle name="Normal 2 7 2 9 4 3" xfId="32320"/>
    <cellStyle name="Normal 2 7 2 9 4 4" xfId="32321"/>
    <cellStyle name="Normal 2 7 2 9 4 5" xfId="32322"/>
    <cellStyle name="Normal 2 7 2 9 5" xfId="32323"/>
    <cellStyle name="Normal 2 7 2 9 5 2" xfId="32324"/>
    <cellStyle name="Normal 2 7 2 9 5 3" xfId="32325"/>
    <cellStyle name="Normal 2 7 2 9 5 4" xfId="32326"/>
    <cellStyle name="Normal 2 7 2 9 6" xfId="32327"/>
    <cellStyle name="Normal 2 7 2 9 6 2" xfId="32328"/>
    <cellStyle name="Normal 2 7 2 9 7" xfId="32329"/>
    <cellStyle name="Normal 2 7 2 9 8" xfId="32330"/>
    <cellStyle name="Normal 2 7 2 9 9" xfId="32331"/>
    <cellStyle name="Normal 2 7 20" xfId="32332"/>
    <cellStyle name="Normal 2 7 20 10" xfId="32333"/>
    <cellStyle name="Normal 2 7 20 2" xfId="32334"/>
    <cellStyle name="Normal 2 7 20 2 2" xfId="32335"/>
    <cellStyle name="Normal 2 7 20 2 2 2" xfId="32336"/>
    <cellStyle name="Normal 2 7 20 2 2 3" xfId="32337"/>
    <cellStyle name="Normal 2 7 20 2 3" xfId="32338"/>
    <cellStyle name="Normal 2 7 20 2 4" xfId="32339"/>
    <cellStyle name="Normal 2 7 20 2 5" xfId="32340"/>
    <cellStyle name="Normal 2 7 20 2 6" xfId="32341"/>
    <cellStyle name="Normal 2 7 20 3" xfId="32342"/>
    <cellStyle name="Normal 2 7 20 3 2" xfId="32343"/>
    <cellStyle name="Normal 2 7 20 3 2 2" xfId="32344"/>
    <cellStyle name="Normal 2 7 20 3 2 3" xfId="32345"/>
    <cellStyle name="Normal 2 7 20 3 3" xfId="32346"/>
    <cellStyle name="Normal 2 7 20 3 4" xfId="32347"/>
    <cellStyle name="Normal 2 7 20 3 5" xfId="32348"/>
    <cellStyle name="Normal 2 7 20 3 6" xfId="32349"/>
    <cellStyle name="Normal 2 7 20 4" xfId="32350"/>
    <cellStyle name="Normal 2 7 20 4 2" xfId="32351"/>
    <cellStyle name="Normal 2 7 20 4 2 2" xfId="32352"/>
    <cellStyle name="Normal 2 7 20 4 3" xfId="32353"/>
    <cellStyle name="Normal 2 7 20 4 4" xfId="32354"/>
    <cellStyle name="Normal 2 7 20 4 5" xfId="32355"/>
    <cellStyle name="Normal 2 7 20 5" xfId="32356"/>
    <cellStyle name="Normal 2 7 20 5 2" xfId="32357"/>
    <cellStyle name="Normal 2 7 20 5 3" xfId="32358"/>
    <cellStyle name="Normal 2 7 20 5 4" xfId="32359"/>
    <cellStyle name="Normal 2 7 20 6" xfId="32360"/>
    <cellStyle name="Normal 2 7 20 6 2" xfId="32361"/>
    <cellStyle name="Normal 2 7 20 7" xfId="32362"/>
    <cellStyle name="Normal 2 7 20 8" xfId="32363"/>
    <cellStyle name="Normal 2 7 20 9" xfId="32364"/>
    <cellStyle name="Normal 2 7 21" xfId="32365"/>
    <cellStyle name="Normal 2 7 21 10" xfId="32366"/>
    <cellStyle name="Normal 2 7 21 2" xfId="32367"/>
    <cellStyle name="Normal 2 7 21 2 2" xfId="32368"/>
    <cellStyle name="Normal 2 7 21 2 2 2" xfId="32369"/>
    <cellStyle name="Normal 2 7 21 2 2 3" xfId="32370"/>
    <cellStyle name="Normal 2 7 21 2 3" xfId="32371"/>
    <cellStyle name="Normal 2 7 21 2 4" xfId="32372"/>
    <cellStyle name="Normal 2 7 21 2 5" xfId="32373"/>
    <cellStyle name="Normal 2 7 21 2 6" xfId="32374"/>
    <cellStyle name="Normal 2 7 21 3" xfId="32375"/>
    <cellStyle name="Normal 2 7 21 3 2" xfId="32376"/>
    <cellStyle name="Normal 2 7 21 3 2 2" xfId="32377"/>
    <cellStyle name="Normal 2 7 21 3 2 3" xfId="32378"/>
    <cellStyle name="Normal 2 7 21 3 3" xfId="32379"/>
    <cellStyle name="Normal 2 7 21 3 4" xfId="32380"/>
    <cellStyle name="Normal 2 7 21 3 5" xfId="32381"/>
    <cellStyle name="Normal 2 7 21 3 6" xfId="32382"/>
    <cellStyle name="Normal 2 7 21 4" xfId="32383"/>
    <cellStyle name="Normal 2 7 21 4 2" xfId="32384"/>
    <cellStyle name="Normal 2 7 21 4 2 2" xfId="32385"/>
    <cellStyle name="Normal 2 7 21 4 3" xfId="32386"/>
    <cellStyle name="Normal 2 7 21 4 4" xfId="32387"/>
    <cellStyle name="Normal 2 7 21 4 5" xfId="32388"/>
    <cellStyle name="Normal 2 7 21 5" xfId="32389"/>
    <cellStyle name="Normal 2 7 21 5 2" xfId="32390"/>
    <cellStyle name="Normal 2 7 21 5 3" xfId="32391"/>
    <cellStyle name="Normal 2 7 21 5 4" xfId="32392"/>
    <cellStyle name="Normal 2 7 21 6" xfId="32393"/>
    <cellStyle name="Normal 2 7 21 6 2" xfId="32394"/>
    <cellStyle name="Normal 2 7 21 7" xfId="32395"/>
    <cellStyle name="Normal 2 7 21 8" xfId="32396"/>
    <cellStyle name="Normal 2 7 21 9" xfId="32397"/>
    <cellStyle name="Normal 2 7 22" xfId="32398"/>
    <cellStyle name="Normal 2 7 22 10" xfId="32399"/>
    <cellStyle name="Normal 2 7 22 2" xfId="32400"/>
    <cellStyle name="Normal 2 7 22 2 2" xfId="32401"/>
    <cellStyle name="Normal 2 7 22 2 2 2" xfId="32402"/>
    <cellStyle name="Normal 2 7 22 2 2 3" xfId="32403"/>
    <cellStyle name="Normal 2 7 22 2 3" xfId="32404"/>
    <cellStyle name="Normal 2 7 22 2 4" xfId="32405"/>
    <cellStyle name="Normal 2 7 22 2 5" xfId="32406"/>
    <cellStyle name="Normal 2 7 22 2 6" xfId="32407"/>
    <cellStyle name="Normal 2 7 22 3" xfId="32408"/>
    <cellStyle name="Normal 2 7 22 3 2" xfId="32409"/>
    <cellStyle name="Normal 2 7 22 3 2 2" xfId="32410"/>
    <cellStyle name="Normal 2 7 22 3 2 3" xfId="32411"/>
    <cellStyle name="Normal 2 7 22 3 3" xfId="32412"/>
    <cellStyle name="Normal 2 7 22 3 4" xfId="32413"/>
    <cellStyle name="Normal 2 7 22 3 5" xfId="32414"/>
    <cellStyle name="Normal 2 7 22 3 6" xfId="32415"/>
    <cellStyle name="Normal 2 7 22 4" xfId="32416"/>
    <cellStyle name="Normal 2 7 22 4 2" xfId="32417"/>
    <cellStyle name="Normal 2 7 22 4 2 2" xfId="32418"/>
    <cellStyle name="Normal 2 7 22 4 3" xfId="32419"/>
    <cellStyle name="Normal 2 7 22 4 4" xfId="32420"/>
    <cellStyle name="Normal 2 7 22 4 5" xfId="32421"/>
    <cellStyle name="Normal 2 7 22 5" xfId="32422"/>
    <cellStyle name="Normal 2 7 22 5 2" xfId="32423"/>
    <cellStyle name="Normal 2 7 22 5 3" xfId="32424"/>
    <cellStyle name="Normal 2 7 22 5 4" xfId="32425"/>
    <cellStyle name="Normal 2 7 22 6" xfId="32426"/>
    <cellStyle name="Normal 2 7 22 6 2" xfId="32427"/>
    <cellStyle name="Normal 2 7 22 7" xfId="32428"/>
    <cellStyle name="Normal 2 7 22 8" xfId="32429"/>
    <cellStyle name="Normal 2 7 22 9" xfId="32430"/>
    <cellStyle name="Normal 2 7 23" xfId="32431"/>
    <cellStyle name="Normal 2 7 23 10" xfId="32432"/>
    <cellStyle name="Normal 2 7 23 2" xfId="32433"/>
    <cellStyle name="Normal 2 7 23 2 2" xfId="32434"/>
    <cellStyle name="Normal 2 7 23 2 2 2" xfId="32435"/>
    <cellStyle name="Normal 2 7 23 2 2 3" xfId="32436"/>
    <cellStyle name="Normal 2 7 23 2 3" xfId="32437"/>
    <cellStyle name="Normal 2 7 23 2 4" xfId="32438"/>
    <cellStyle name="Normal 2 7 23 2 5" xfId="32439"/>
    <cellStyle name="Normal 2 7 23 2 6" xfId="32440"/>
    <cellStyle name="Normal 2 7 23 3" xfId="32441"/>
    <cellStyle name="Normal 2 7 23 3 2" xfId="32442"/>
    <cellStyle name="Normal 2 7 23 3 2 2" xfId="32443"/>
    <cellStyle name="Normal 2 7 23 3 2 3" xfId="32444"/>
    <cellStyle name="Normal 2 7 23 3 3" xfId="32445"/>
    <cellStyle name="Normal 2 7 23 3 4" xfId="32446"/>
    <cellStyle name="Normal 2 7 23 3 5" xfId="32447"/>
    <cellStyle name="Normal 2 7 23 3 6" xfId="32448"/>
    <cellStyle name="Normal 2 7 23 4" xfId="32449"/>
    <cellStyle name="Normal 2 7 23 4 2" xfId="32450"/>
    <cellStyle name="Normal 2 7 23 4 2 2" xfId="32451"/>
    <cellStyle name="Normal 2 7 23 4 3" xfId="32452"/>
    <cellStyle name="Normal 2 7 23 4 4" xfId="32453"/>
    <cellStyle name="Normal 2 7 23 4 5" xfId="32454"/>
    <cellStyle name="Normal 2 7 23 5" xfId="32455"/>
    <cellStyle name="Normal 2 7 23 5 2" xfId="32456"/>
    <cellStyle name="Normal 2 7 23 5 3" xfId="32457"/>
    <cellStyle name="Normal 2 7 23 5 4" xfId="32458"/>
    <cellStyle name="Normal 2 7 23 6" xfId="32459"/>
    <cellStyle name="Normal 2 7 23 6 2" xfId="32460"/>
    <cellStyle name="Normal 2 7 23 7" xfId="32461"/>
    <cellStyle name="Normal 2 7 23 8" xfId="32462"/>
    <cellStyle name="Normal 2 7 23 9" xfId="32463"/>
    <cellStyle name="Normal 2 7 24" xfId="32464"/>
    <cellStyle name="Normal 2 7 24 10" xfId="32465"/>
    <cellStyle name="Normal 2 7 24 2" xfId="32466"/>
    <cellStyle name="Normal 2 7 24 2 2" xfId="32467"/>
    <cellStyle name="Normal 2 7 24 2 2 2" xfId="32468"/>
    <cellStyle name="Normal 2 7 24 2 2 3" xfId="32469"/>
    <cellStyle name="Normal 2 7 24 2 3" xfId="32470"/>
    <cellStyle name="Normal 2 7 24 2 4" xfId="32471"/>
    <cellStyle name="Normal 2 7 24 2 5" xfId="32472"/>
    <cellStyle name="Normal 2 7 24 2 6" xfId="32473"/>
    <cellStyle name="Normal 2 7 24 3" xfId="32474"/>
    <cellStyle name="Normal 2 7 24 3 2" xfId="32475"/>
    <cellStyle name="Normal 2 7 24 3 2 2" xfId="32476"/>
    <cellStyle name="Normal 2 7 24 3 2 3" xfId="32477"/>
    <cellStyle name="Normal 2 7 24 3 3" xfId="32478"/>
    <cellStyle name="Normal 2 7 24 3 4" xfId="32479"/>
    <cellStyle name="Normal 2 7 24 3 5" xfId="32480"/>
    <cellStyle name="Normal 2 7 24 3 6" xfId="32481"/>
    <cellStyle name="Normal 2 7 24 4" xfId="32482"/>
    <cellStyle name="Normal 2 7 24 4 2" xfId="32483"/>
    <cellStyle name="Normal 2 7 24 4 2 2" xfId="32484"/>
    <cellStyle name="Normal 2 7 24 4 3" xfId="32485"/>
    <cellStyle name="Normal 2 7 24 4 4" xfId="32486"/>
    <cellStyle name="Normal 2 7 24 4 5" xfId="32487"/>
    <cellStyle name="Normal 2 7 24 5" xfId="32488"/>
    <cellStyle name="Normal 2 7 24 5 2" xfId="32489"/>
    <cellStyle name="Normal 2 7 24 5 3" xfId="32490"/>
    <cellStyle name="Normal 2 7 24 5 4" xfId="32491"/>
    <cellStyle name="Normal 2 7 24 6" xfId="32492"/>
    <cellStyle name="Normal 2 7 24 6 2" xfId="32493"/>
    <cellStyle name="Normal 2 7 24 7" xfId="32494"/>
    <cellStyle name="Normal 2 7 24 8" xfId="32495"/>
    <cellStyle name="Normal 2 7 24 9" xfId="32496"/>
    <cellStyle name="Normal 2 7 25" xfId="32497"/>
    <cellStyle name="Normal 2 7 25 10" xfId="32498"/>
    <cellStyle name="Normal 2 7 25 2" xfId="32499"/>
    <cellStyle name="Normal 2 7 25 2 2" xfId="32500"/>
    <cellStyle name="Normal 2 7 25 2 2 2" xfId="32501"/>
    <cellStyle name="Normal 2 7 25 2 2 3" xfId="32502"/>
    <cellStyle name="Normal 2 7 25 2 3" xfId="32503"/>
    <cellStyle name="Normal 2 7 25 2 4" xfId="32504"/>
    <cellStyle name="Normal 2 7 25 2 5" xfId="32505"/>
    <cellStyle name="Normal 2 7 25 2 6" xfId="32506"/>
    <cellStyle name="Normal 2 7 25 3" xfId="32507"/>
    <cellStyle name="Normal 2 7 25 3 2" xfId="32508"/>
    <cellStyle name="Normal 2 7 25 3 2 2" xfId="32509"/>
    <cellStyle name="Normal 2 7 25 3 2 3" xfId="32510"/>
    <cellStyle name="Normal 2 7 25 3 3" xfId="32511"/>
    <cellStyle name="Normal 2 7 25 3 4" xfId="32512"/>
    <cellStyle name="Normal 2 7 25 3 5" xfId="32513"/>
    <cellStyle name="Normal 2 7 25 3 6" xfId="32514"/>
    <cellStyle name="Normal 2 7 25 4" xfId="32515"/>
    <cellStyle name="Normal 2 7 25 4 2" xfId="32516"/>
    <cellStyle name="Normal 2 7 25 4 2 2" xfId="32517"/>
    <cellStyle name="Normal 2 7 25 4 3" xfId="32518"/>
    <cellStyle name="Normal 2 7 25 4 4" xfId="32519"/>
    <cellStyle name="Normal 2 7 25 4 5" xfId="32520"/>
    <cellStyle name="Normal 2 7 25 5" xfId="32521"/>
    <cellStyle name="Normal 2 7 25 5 2" xfId="32522"/>
    <cellStyle name="Normal 2 7 25 5 3" xfId="32523"/>
    <cellStyle name="Normal 2 7 25 5 4" xfId="32524"/>
    <cellStyle name="Normal 2 7 25 6" xfId="32525"/>
    <cellStyle name="Normal 2 7 25 6 2" xfId="32526"/>
    <cellStyle name="Normal 2 7 25 7" xfId="32527"/>
    <cellStyle name="Normal 2 7 25 8" xfId="32528"/>
    <cellStyle name="Normal 2 7 25 9" xfId="32529"/>
    <cellStyle name="Normal 2 7 26" xfId="32530"/>
    <cellStyle name="Normal 2 7 26 10" xfId="32531"/>
    <cellStyle name="Normal 2 7 26 2" xfId="32532"/>
    <cellStyle name="Normal 2 7 26 2 2" xfId="32533"/>
    <cellStyle name="Normal 2 7 26 2 2 2" xfId="32534"/>
    <cellStyle name="Normal 2 7 26 2 2 3" xfId="32535"/>
    <cellStyle name="Normal 2 7 26 2 3" xfId="32536"/>
    <cellStyle name="Normal 2 7 26 2 4" xfId="32537"/>
    <cellStyle name="Normal 2 7 26 2 5" xfId="32538"/>
    <cellStyle name="Normal 2 7 26 2 6" xfId="32539"/>
    <cellStyle name="Normal 2 7 26 3" xfId="32540"/>
    <cellStyle name="Normal 2 7 26 3 2" xfId="32541"/>
    <cellStyle name="Normal 2 7 26 3 2 2" xfId="32542"/>
    <cellStyle name="Normal 2 7 26 3 2 3" xfId="32543"/>
    <cellStyle name="Normal 2 7 26 3 3" xfId="32544"/>
    <cellStyle name="Normal 2 7 26 3 4" xfId="32545"/>
    <cellStyle name="Normal 2 7 26 3 5" xfId="32546"/>
    <cellStyle name="Normal 2 7 26 3 6" xfId="32547"/>
    <cellStyle name="Normal 2 7 26 4" xfId="32548"/>
    <cellStyle name="Normal 2 7 26 4 2" xfId="32549"/>
    <cellStyle name="Normal 2 7 26 4 2 2" xfId="32550"/>
    <cellStyle name="Normal 2 7 26 4 3" xfId="32551"/>
    <cellStyle name="Normal 2 7 26 4 4" xfId="32552"/>
    <cellStyle name="Normal 2 7 26 4 5" xfId="32553"/>
    <cellStyle name="Normal 2 7 26 5" xfId="32554"/>
    <cellStyle name="Normal 2 7 26 5 2" xfId="32555"/>
    <cellStyle name="Normal 2 7 26 5 3" xfId="32556"/>
    <cellStyle name="Normal 2 7 26 5 4" xfId="32557"/>
    <cellStyle name="Normal 2 7 26 6" xfId="32558"/>
    <cellStyle name="Normal 2 7 26 6 2" xfId="32559"/>
    <cellStyle name="Normal 2 7 26 7" xfId="32560"/>
    <cellStyle name="Normal 2 7 26 8" xfId="32561"/>
    <cellStyle name="Normal 2 7 26 9" xfId="32562"/>
    <cellStyle name="Normal 2 7 27" xfId="32563"/>
    <cellStyle name="Normal 2 7 27 10" xfId="32564"/>
    <cellStyle name="Normal 2 7 27 2" xfId="32565"/>
    <cellStyle name="Normal 2 7 27 2 2" xfId="32566"/>
    <cellStyle name="Normal 2 7 27 2 2 2" xfId="32567"/>
    <cellStyle name="Normal 2 7 27 2 2 3" xfId="32568"/>
    <cellStyle name="Normal 2 7 27 2 3" xfId="32569"/>
    <cellStyle name="Normal 2 7 27 2 4" xfId="32570"/>
    <cellStyle name="Normal 2 7 27 2 5" xfId="32571"/>
    <cellStyle name="Normal 2 7 27 2 6" xfId="32572"/>
    <cellStyle name="Normal 2 7 27 3" xfId="32573"/>
    <cellStyle name="Normal 2 7 27 3 2" xfId="32574"/>
    <cellStyle name="Normal 2 7 27 3 2 2" xfId="32575"/>
    <cellStyle name="Normal 2 7 27 3 2 3" xfId="32576"/>
    <cellStyle name="Normal 2 7 27 3 3" xfId="32577"/>
    <cellStyle name="Normal 2 7 27 3 4" xfId="32578"/>
    <cellStyle name="Normal 2 7 27 3 5" xfId="32579"/>
    <cellStyle name="Normal 2 7 27 3 6" xfId="32580"/>
    <cellStyle name="Normal 2 7 27 4" xfId="32581"/>
    <cellStyle name="Normal 2 7 27 4 2" xfId="32582"/>
    <cellStyle name="Normal 2 7 27 4 2 2" xfId="32583"/>
    <cellStyle name="Normal 2 7 27 4 3" xfId="32584"/>
    <cellStyle name="Normal 2 7 27 4 4" xfId="32585"/>
    <cellStyle name="Normal 2 7 27 4 5" xfId="32586"/>
    <cellStyle name="Normal 2 7 27 5" xfId="32587"/>
    <cellStyle name="Normal 2 7 27 5 2" xfId="32588"/>
    <cellStyle name="Normal 2 7 27 5 3" xfId="32589"/>
    <cellStyle name="Normal 2 7 27 5 4" xfId="32590"/>
    <cellStyle name="Normal 2 7 27 6" xfId="32591"/>
    <cellStyle name="Normal 2 7 27 6 2" xfId="32592"/>
    <cellStyle name="Normal 2 7 27 7" xfId="32593"/>
    <cellStyle name="Normal 2 7 27 8" xfId="32594"/>
    <cellStyle name="Normal 2 7 27 9" xfId="32595"/>
    <cellStyle name="Normal 2 7 28" xfId="32596"/>
    <cellStyle name="Normal 2 7 28 10" xfId="32597"/>
    <cellStyle name="Normal 2 7 28 2" xfId="32598"/>
    <cellStyle name="Normal 2 7 28 2 2" xfId="32599"/>
    <cellStyle name="Normal 2 7 28 2 2 2" xfId="32600"/>
    <cellStyle name="Normal 2 7 28 2 2 3" xfId="32601"/>
    <cellStyle name="Normal 2 7 28 2 3" xfId="32602"/>
    <cellStyle name="Normal 2 7 28 2 4" xfId="32603"/>
    <cellStyle name="Normal 2 7 28 2 5" xfId="32604"/>
    <cellStyle name="Normal 2 7 28 2 6" xfId="32605"/>
    <cellStyle name="Normal 2 7 28 3" xfId="32606"/>
    <cellStyle name="Normal 2 7 28 3 2" xfId="32607"/>
    <cellStyle name="Normal 2 7 28 3 2 2" xfId="32608"/>
    <cellStyle name="Normal 2 7 28 3 2 3" xfId="32609"/>
    <cellStyle name="Normal 2 7 28 3 3" xfId="32610"/>
    <cellStyle name="Normal 2 7 28 3 4" xfId="32611"/>
    <cellStyle name="Normal 2 7 28 3 5" xfId="32612"/>
    <cellStyle name="Normal 2 7 28 3 6" xfId="32613"/>
    <cellStyle name="Normal 2 7 28 4" xfId="32614"/>
    <cellStyle name="Normal 2 7 28 4 2" xfId="32615"/>
    <cellStyle name="Normal 2 7 28 4 2 2" xfId="32616"/>
    <cellStyle name="Normal 2 7 28 4 3" xfId="32617"/>
    <cellStyle name="Normal 2 7 28 4 4" xfId="32618"/>
    <cellStyle name="Normal 2 7 28 4 5" xfId="32619"/>
    <cellStyle name="Normal 2 7 28 5" xfId="32620"/>
    <cellStyle name="Normal 2 7 28 5 2" xfId="32621"/>
    <cellStyle name="Normal 2 7 28 5 3" xfId="32622"/>
    <cellStyle name="Normal 2 7 28 5 4" xfId="32623"/>
    <cellStyle name="Normal 2 7 28 6" xfId="32624"/>
    <cellStyle name="Normal 2 7 28 6 2" xfId="32625"/>
    <cellStyle name="Normal 2 7 28 7" xfId="32626"/>
    <cellStyle name="Normal 2 7 28 8" xfId="32627"/>
    <cellStyle name="Normal 2 7 28 9" xfId="32628"/>
    <cellStyle name="Normal 2 7 29" xfId="32629"/>
    <cellStyle name="Normal 2 7 29 10" xfId="32630"/>
    <cellStyle name="Normal 2 7 29 2" xfId="32631"/>
    <cellStyle name="Normal 2 7 29 2 2" xfId="32632"/>
    <cellStyle name="Normal 2 7 29 2 2 2" xfId="32633"/>
    <cellStyle name="Normal 2 7 29 2 2 3" xfId="32634"/>
    <cellStyle name="Normal 2 7 29 2 3" xfId="32635"/>
    <cellStyle name="Normal 2 7 29 2 4" xfId="32636"/>
    <cellStyle name="Normal 2 7 29 2 5" xfId="32637"/>
    <cellStyle name="Normal 2 7 29 2 6" xfId="32638"/>
    <cellStyle name="Normal 2 7 29 3" xfId="32639"/>
    <cellStyle name="Normal 2 7 29 3 2" xfId="32640"/>
    <cellStyle name="Normal 2 7 29 3 2 2" xfId="32641"/>
    <cellStyle name="Normal 2 7 29 3 2 3" xfId="32642"/>
    <cellStyle name="Normal 2 7 29 3 3" xfId="32643"/>
    <cellStyle name="Normal 2 7 29 3 4" xfId="32644"/>
    <cellStyle name="Normal 2 7 29 3 5" xfId="32645"/>
    <cellStyle name="Normal 2 7 29 3 6" xfId="32646"/>
    <cellStyle name="Normal 2 7 29 4" xfId="32647"/>
    <cellStyle name="Normal 2 7 29 4 2" xfId="32648"/>
    <cellStyle name="Normal 2 7 29 4 2 2" xfId="32649"/>
    <cellStyle name="Normal 2 7 29 4 3" xfId="32650"/>
    <cellStyle name="Normal 2 7 29 4 4" xfId="32651"/>
    <cellStyle name="Normal 2 7 29 4 5" xfId="32652"/>
    <cellStyle name="Normal 2 7 29 5" xfId="32653"/>
    <cellStyle name="Normal 2 7 29 5 2" xfId="32654"/>
    <cellStyle name="Normal 2 7 29 5 3" xfId="32655"/>
    <cellStyle name="Normal 2 7 29 5 4" xfId="32656"/>
    <cellStyle name="Normal 2 7 29 6" xfId="32657"/>
    <cellStyle name="Normal 2 7 29 6 2" xfId="32658"/>
    <cellStyle name="Normal 2 7 29 7" xfId="32659"/>
    <cellStyle name="Normal 2 7 29 8" xfId="32660"/>
    <cellStyle name="Normal 2 7 29 9" xfId="32661"/>
    <cellStyle name="Normal 2 7 3" xfId="32662"/>
    <cellStyle name="Normal 2 7 3 10" xfId="32663"/>
    <cellStyle name="Normal 2 7 3 10 10" xfId="32664"/>
    <cellStyle name="Normal 2 7 3 10 2" xfId="32665"/>
    <cellStyle name="Normal 2 7 3 10 2 2" xfId="32666"/>
    <cellStyle name="Normal 2 7 3 10 2 2 2" xfId="32667"/>
    <cellStyle name="Normal 2 7 3 10 2 2 3" xfId="32668"/>
    <cellStyle name="Normal 2 7 3 10 2 3" xfId="32669"/>
    <cellStyle name="Normal 2 7 3 10 2 4" xfId="32670"/>
    <cellStyle name="Normal 2 7 3 10 2 5" xfId="32671"/>
    <cellStyle name="Normal 2 7 3 10 2 6" xfId="32672"/>
    <cellStyle name="Normal 2 7 3 10 3" xfId="32673"/>
    <cellStyle name="Normal 2 7 3 10 3 2" xfId="32674"/>
    <cellStyle name="Normal 2 7 3 10 3 2 2" xfId="32675"/>
    <cellStyle name="Normal 2 7 3 10 3 2 3" xfId="32676"/>
    <cellStyle name="Normal 2 7 3 10 3 3" xfId="32677"/>
    <cellStyle name="Normal 2 7 3 10 3 4" xfId="32678"/>
    <cellStyle name="Normal 2 7 3 10 3 5" xfId="32679"/>
    <cellStyle name="Normal 2 7 3 10 3 6" xfId="32680"/>
    <cellStyle name="Normal 2 7 3 10 4" xfId="32681"/>
    <cellStyle name="Normal 2 7 3 10 4 2" xfId="32682"/>
    <cellStyle name="Normal 2 7 3 10 4 2 2" xfId="32683"/>
    <cellStyle name="Normal 2 7 3 10 4 3" xfId="32684"/>
    <cellStyle name="Normal 2 7 3 10 4 4" xfId="32685"/>
    <cellStyle name="Normal 2 7 3 10 4 5" xfId="32686"/>
    <cellStyle name="Normal 2 7 3 10 5" xfId="32687"/>
    <cellStyle name="Normal 2 7 3 10 5 2" xfId="32688"/>
    <cellStyle name="Normal 2 7 3 10 5 3" xfId="32689"/>
    <cellStyle name="Normal 2 7 3 10 5 4" xfId="32690"/>
    <cellStyle name="Normal 2 7 3 10 6" xfId="32691"/>
    <cellStyle name="Normal 2 7 3 10 6 2" xfId="32692"/>
    <cellStyle name="Normal 2 7 3 10 7" xfId="32693"/>
    <cellStyle name="Normal 2 7 3 10 8" xfId="32694"/>
    <cellStyle name="Normal 2 7 3 10 9" xfId="32695"/>
    <cellStyle name="Normal 2 7 3 11" xfId="32696"/>
    <cellStyle name="Normal 2 7 3 11 10" xfId="32697"/>
    <cellStyle name="Normal 2 7 3 11 2" xfId="32698"/>
    <cellStyle name="Normal 2 7 3 11 2 2" xfId="32699"/>
    <cellStyle name="Normal 2 7 3 11 2 2 2" xfId="32700"/>
    <cellStyle name="Normal 2 7 3 11 2 2 3" xfId="32701"/>
    <cellStyle name="Normal 2 7 3 11 2 3" xfId="32702"/>
    <cellStyle name="Normal 2 7 3 11 2 4" xfId="32703"/>
    <cellStyle name="Normal 2 7 3 11 2 5" xfId="32704"/>
    <cellStyle name="Normal 2 7 3 11 2 6" xfId="32705"/>
    <cellStyle name="Normal 2 7 3 11 3" xfId="32706"/>
    <cellStyle name="Normal 2 7 3 11 3 2" xfId="32707"/>
    <cellStyle name="Normal 2 7 3 11 3 2 2" xfId="32708"/>
    <cellStyle name="Normal 2 7 3 11 3 2 3" xfId="32709"/>
    <cellStyle name="Normal 2 7 3 11 3 3" xfId="32710"/>
    <cellStyle name="Normal 2 7 3 11 3 4" xfId="32711"/>
    <cellStyle name="Normal 2 7 3 11 3 5" xfId="32712"/>
    <cellStyle name="Normal 2 7 3 11 3 6" xfId="32713"/>
    <cellStyle name="Normal 2 7 3 11 4" xfId="32714"/>
    <cellStyle name="Normal 2 7 3 11 4 2" xfId="32715"/>
    <cellStyle name="Normal 2 7 3 11 4 2 2" xfId="32716"/>
    <cellStyle name="Normal 2 7 3 11 4 3" xfId="32717"/>
    <cellStyle name="Normal 2 7 3 11 4 4" xfId="32718"/>
    <cellStyle name="Normal 2 7 3 11 4 5" xfId="32719"/>
    <cellStyle name="Normal 2 7 3 11 5" xfId="32720"/>
    <cellStyle name="Normal 2 7 3 11 5 2" xfId="32721"/>
    <cellStyle name="Normal 2 7 3 11 5 3" xfId="32722"/>
    <cellStyle name="Normal 2 7 3 11 5 4" xfId="32723"/>
    <cellStyle name="Normal 2 7 3 11 6" xfId="32724"/>
    <cellStyle name="Normal 2 7 3 11 6 2" xfId="32725"/>
    <cellStyle name="Normal 2 7 3 11 7" xfId="32726"/>
    <cellStyle name="Normal 2 7 3 11 8" xfId="32727"/>
    <cellStyle name="Normal 2 7 3 11 9" xfId="32728"/>
    <cellStyle name="Normal 2 7 3 12" xfId="32729"/>
    <cellStyle name="Normal 2 7 3 12 10" xfId="32730"/>
    <cellStyle name="Normal 2 7 3 12 2" xfId="32731"/>
    <cellStyle name="Normal 2 7 3 12 2 2" xfId="32732"/>
    <cellStyle name="Normal 2 7 3 12 2 2 2" xfId="32733"/>
    <cellStyle name="Normal 2 7 3 12 2 2 3" xfId="32734"/>
    <cellStyle name="Normal 2 7 3 12 2 3" xfId="32735"/>
    <cellStyle name="Normal 2 7 3 12 2 4" xfId="32736"/>
    <cellStyle name="Normal 2 7 3 12 2 5" xfId="32737"/>
    <cellStyle name="Normal 2 7 3 12 2 6" xfId="32738"/>
    <cellStyle name="Normal 2 7 3 12 3" xfId="32739"/>
    <cellStyle name="Normal 2 7 3 12 3 2" xfId="32740"/>
    <cellStyle name="Normal 2 7 3 12 3 2 2" xfId="32741"/>
    <cellStyle name="Normal 2 7 3 12 3 2 3" xfId="32742"/>
    <cellStyle name="Normal 2 7 3 12 3 3" xfId="32743"/>
    <cellStyle name="Normal 2 7 3 12 3 4" xfId="32744"/>
    <cellStyle name="Normal 2 7 3 12 3 5" xfId="32745"/>
    <cellStyle name="Normal 2 7 3 12 3 6" xfId="32746"/>
    <cellStyle name="Normal 2 7 3 12 4" xfId="32747"/>
    <cellStyle name="Normal 2 7 3 12 4 2" xfId="32748"/>
    <cellStyle name="Normal 2 7 3 12 4 2 2" xfId="32749"/>
    <cellStyle name="Normal 2 7 3 12 4 3" xfId="32750"/>
    <cellStyle name="Normal 2 7 3 12 4 4" xfId="32751"/>
    <cellStyle name="Normal 2 7 3 12 4 5" xfId="32752"/>
    <cellStyle name="Normal 2 7 3 12 5" xfId="32753"/>
    <cellStyle name="Normal 2 7 3 12 5 2" xfId="32754"/>
    <cellStyle name="Normal 2 7 3 12 5 3" xfId="32755"/>
    <cellStyle name="Normal 2 7 3 12 5 4" xfId="32756"/>
    <cellStyle name="Normal 2 7 3 12 6" xfId="32757"/>
    <cellStyle name="Normal 2 7 3 12 6 2" xfId="32758"/>
    <cellStyle name="Normal 2 7 3 12 7" xfId="32759"/>
    <cellStyle name="Normal 2 7 3 12 8" xfId="32760"/>
    <cellStyle name="Normal 2 7 3 12 9" xfId="32761"/>
    <cellStyle name="Normal 2 7 3 13" xfId="32762"/>
    <cellStyle name="Normal 2 7 3 13 2" xfId="32763"/>
    <cellStyle name="Normal 2 7 3 13 2 2" xfId="32764"/>
    <cellStyle name="Normal 2 7 3 13 2 2 2" xfId="32765"/>
    <cellStyle name="Normal 2 7 3 13 2 2 3" xfId="32766"/>
    <cellStyle name="Normal 2 7 3 13 2 3" xfId="32767"/>
    <cellStyle name="Normal 2 7 3 13 2 4" xfId="32768"/>
    <cellStyle name="Normal 2 7 3 13 2 5" xfId="32769"/>
    <cellStyle name="Normal 2 7 3 13 2 6" xfId="32770"/>
    <cellStyle name="Normal 2 7 3 13 3" xfId="32771"/>
    <cellStyle name="Normal 2 7 3 13 3 2" xfId="32772"/>
    <cellStyle name="Normal 2 7 3 13 3 2 2" xfId="32773"/>
    <cellStyle name="Normal 2 7 3 13 3 3" xfId="32774"/>
    <cellStyle name="Normal 2 7 3 13 3 4" xfId="32775"/>
    <cellStyle name="Normal 2 7 3 13 3 5" xfId="32776"/>
    <cellStyle name="Normal 2 7 3 13 4" xfId="32777"/>
    <cellStyle name="Normal 2 7 3 13 4 2" xfId="32778"/>
    <cellStyle name="Normal 2 7 3 13 4 3" xfId="32779"/>
    <cellStyle name="Normal 2 7 3 13 4 4" xfId="32780"/>
    <cellStyle name="Normal 2 7 3 13 5" xfId="32781"/>
    <cellStyle name="Normal 2 7 3 13 5 2" xfId="32782"/>
    <cellStyle name="Normal 2 7 3 13 6" xfId="32783"/>
    <cellStyle name="Normal 2 7 3 13 7" xfId="32784"/>
    <cellStyle name="Normal 2 7 3 13 8" xfId="32785"/>
    <cellStyle name="Normal 2 7 3 13 9" xfId="32786"/>
    <cellStyle name="Normal 2 7 3 14" xfId="32787"/>
    <cellStyle name="Normal 2 7 3 14 2" xfId="32788"/>
    <cellStyle name="Normal 2 7 3 14 2 2" xfId="32789"/>
    <cellStyle name="Normal 2 7 3 14 2 2 2" xfId="32790"/>
    <cellStyle name="Normal 2 7 3 14 2 2 3" xfId="32791"/>
    <cellStyle name="Normal 2 7 3 14 2 3" xfId="32792"/>
    <cellStyle name="Normal 2 7 3 14 2 4" xfId="32793"/>
    <cellStyle name="Normal 2 7 3 14 2 5" xfId="32794"/>
    <cellStyle name="Normal 2 7 3 14 2 6" xfId="32795"/>
    <cellStyle name="Normal 2 7 3 14 3" xfId="32796"/>
    <cellStyle name="Normal 2 7 3 14 3 2" xfId="32797"/>
    <cellStyle name="Normal 2 7 3 14 3 2 2" xfId="32798"/>
    <cellStyle name="Normal 2 7 3 14 3 3" xfId="32799"/>
    <cellStyle name="Normal 2 7 3 14 3 4" xfId="32800"/>
    <cellStyle name="Normal 2 7 3 14 3 5" xfId="32801"/>
    <cellStyle name="Normal 2 7 3 14 4" xfId="32802"/>
    <cellStyle name="Normal 2 7 3 14 4 2" xfId="32803"/>
    <cellStyle name="Normal 2 7 3 14 4 3" xfId="32804"/>
    <cellStyle name="Normal 2 7 3 14 4 4" xfId="32805"/>
    <cellStyle name="Normal 2 7 3 14 5" xfId="32806"/>
    <cellStyle name="Normal 2 7 3 14 5 2" xfId="32807"/>
    <cellStyle name="Normal 2 7 3 14 6" xfId="32808"/>
    <cellStyle name="Normal 2 7 3 14 7" xfId="32809"/>
    <cellStyle name="Normal 2 7 3 14 8" xfId="32810"/>
    <cellStyle name="Normal 2 7 3 14 9" xfId="32811"/>
    <cellStyle name="Normal 2 7 3 15" xfId="32812"/>
    <cellStyle name="Normal 2 7 3 15 2" xfId="32813"/>
    <cellStyle name="Normal 2 7 3 15 2 2" xfId="32814"/>
    <cellStyle name="Normal 2 7 3 15 2 3" xfId="32815"/>
    <cellStyle name="Normal 2 7 3 15 3" xfId="32816"/>
    <cellStyle name="Normal 2 7 3 15 4" xfId="32817"/>
    <cellStyle name="Normal 2 7 3 15 5" xfId="32818"/>
    <cellStyle name="Normal 2 7 3 15 6" xfId="32819"/>
    <cellStyle name="Normal 2 7 3 16" xfId="32820"/>
    <cellStyle name="Normal 2 7 3 16 2" xfId="32821"/>
    <cellStyle name="Normal 2 7 3 16 2 2" xfId="32822"/>
    <cellStyle name="Normal 2 7 3 16 3" xfId="32823"/>
    <cellStyle name="Normal 2 7 3 16 4" xfId="32824"/>
    <cellStyle name="Normal 2 7 3 16 5" xfId="32825"/>
    <cellStyle name="Normal 2 7 3 17" xfId="32826"/>
    <cellStyle name="Normal 2 7 3 17 2" xfId="32827"/>
    <cellStyle name="Normal 2 7 3 17 2 2" xfId="32828"/>
    <cellStyle name="Normal 2 7 3 17 3" xfId="32829"/>
    <cellStyle name="Normal 2 7 3 17 4" xfId="32830"/>
    <cellStyle name="Normal 2 7 3 17 5" xfId="32831"/>
    <cellStyle name="Normal 2 7 3 18" xfId="32832"/>
    <cellStyle name="Normal 2 7 3 18 2" xfId="32833"/>
    <cellStyle name="Normal 2 7 3 19" xfId="32834"/>
    <cellStyle name="Normal 2 7 3 2" xfId="32835"/>
    <cellStyle name="Normal 2 7 3 2 10" xfId="32836"/>
    <cellStyle name="Normal 2 7 3 2 11" xfId="32837"/>
    <cellStyle name="Normal 2 7 3 2 2" xfId="32838"/>
    <cellStyle name="Normal 2 7 3 2 2 2" xfId="32839"/>
    <cellStyle name="Normal 2 7 3 2 2 2 2" xfId="32840"/>
    <cellStyle name="Normal 2 7 3 2 2 2 2 2" xfId="32841"/>
    <cellStyle name="Normal 2 7 3 2 2 2 2 3" xfId="32842"/>
    <cellStyle name="Normal 2 7 3 2 2 2 3" xfId="32843"/>
    <cellStyle name="Normal 2 7 3 2 2 2 4" xfId="32844"/>
    <cellStyle name="Normal 2 7 3 2 2 2 5" xfId="32845"/>
    <cellStyle name="Normal 2 7 3 2 2 2 6" xfId="32846"/>
    <cellStyle name="Normal 2 7 3 2 2 3" xfId="32847"/>
    <cellStyle name="Normal 2 7 3 2 2 3 2" xfId="32848"/>
    <cellStyle name="Normal 2 7 3 2 2 3 2 2" xfId="32849"/>
    <cellStyle name="Normal 2 7 3 2 2 3 3" xfId="32850"/>
    <cellStyle name="Normal 2 7 3 2 2 3 4" xfId="32851"/>
    <cellStyle name="Normal 2 7 3 2 2 3 5" xfId="32852"/>
    <cellStyle name="Normal 2 7 3 2 2 4" xfId="32853"/>
    <cellStyle name="Normal 2 7 3 2 2 4 2" xfId="32854"/>
    <cellStyle name="Normal 2 7 3 2 2 4 3" xfId="32855"/>
    <cellStyle name="Normal 2 7 3 2 2 4 4" xfId="32856"/>
    <cellStyle name="Normal 2 7 3 2 2 5" xfId="32857"/>
    <cellStyle name="Normal 2 7 3 2 2 5 2" xfId="32858"/>
    <cellStyle name="Normal 2 7 3 2 2 6" xfId="32859"/>
    <cellStyle name="Normal 2 7 3 2 2 7" xfId="32860"/>
    <cellStyle name="Normal 2 7 3 2 2 8" xfId="32861"/>
    <cellStyle name="Normal 2 7 3 2 2 9" xfId="32862"/>
    <cellStyle name="Normal 2 7 3 2 3" xfId="32863"/>
    <cellStyle name="Normal 2 7 3 2 3 2" xfId="32864"/>
    <cellStyle name="Normal 2 7 3 2 3 2 2" xfId="32865"/>
    <cellStyle name="Normal 2 7 3 2 3 2 2 2" xfId="32866"/>
    <cellStyle name="Normal 2 7 3 2 3 2 2 3" xfId="32867"/>
    <cellStyle name="Normal 2 7 3 2 3 2 3" xfId="32868"/>
    <cellStyle name="Normal 2 7 3 2 3 2 4" xfId="32869"/>
    <cellStyle name="Normal 2 7 3 2 3 2 5" xfId="32870"/>
    <cellStyle name="Normal 2 7 3 2 3 2 6" xfId="32871"/>
    <cellStyle name="Normal 2 7 3 2 3 3" xfId="32872"/>
    <cellStyle name="Normal 2 7 3 2 3 3 2" xfId="32873"/>
    <cellStyle name="Normal 2 7 3 2 3 3 2 2" xfId="32874"/>
    <cellStyle name="Normal 2 7 3 2 3 3 3" xfId="32875"/>
    <cellStyle name="Normal 2 7 3 2 3 3 4" xfId="32876"/>
    <cellStyle name="Normal 2 7 3 2 3 3 5" xfId="32877"/>
    <cellStyle name="Normal 2 7 3 2 3 4" xfId="32878"/>
    <cellStyle name="Normal 2 7 3 2 3 4 2" xfId="32879"/>
    <cellStyle name="Normal 2 7 3 2 3 4 3" xfId="32880"/>
    <cellStyle name="Normal 2 7 3 2 3 4 4" xfId="32881"/>
    <cellStyle name="Normal 2 7 3 2 3 5" xfId="32882"/>
    <cellStyle name="Normal 2 7 3 2 3 5 2" xfId="32883"/>
    <cellStyle name="Normal 2 7 3 2 3 6" xfId="32884"/>
    <cellStyle name="Normal 2 7 3 2 3 7" xfId="32885"/>
    <cellStyle name="Normal 2 7 3 2 3 8" xfId="32886"/>
    <cellStyle name="Normal 2 7 3 2 3 9" xfId="32887"/>
    <cellStyle name="Normal 2 7 3 2 4" xfId="32888"/>
    <cellStyle name="Normal 2 7 3 2 4 2" xfId="32889"/>
    <cellStyle name="Normal 2 7 3 2 4 2 2" xfId="32890"/>
    <cellStyle name="Normal 2 7 3 2 4 2 3" xfId="32891"/>
    <cellStyle name="Normal 2 7 3 2 4 3" xfId="32892"/>
    <cellStyle name="Normal 2 7 3 2 4 4" xfId="32893"/>
    <cellStyle name="Normal 2 7 3 2 4 5" xfId="32894"/>
    <cellStyle name="Normal 2 7 3 2 4 6" xfId="32895"/>
    <cellStyle name="Normal 2 7 3 2 5" xfId="32896"/>
    <cellStyle name="Normal 2 7 3 2 5 2" xfId="32897"/>
    <cellStyle name="Normal 2 7 3 2 5 2 2" xfId="32898"/>
    <cellStyle name="Normal 2 7 3 2 5 3" xfId="32899"/>
    <cellStyle name="Normal 2 7 3 2 5 4" xfId="32900"/>
    <cellStyle name="Normal 2 7 3 2 5 5" xfId="32901"/>
    <cellStyle name="Normal 2 7 3 2 6" xfId="32902"/>
    <cellStyle name="Normal 2 7 3 2 6 2" xfId="32903"/>
    <cellStyle name="Normal 2 7 3 2 6 3" xfId="32904"/>
    <cellStyle name="Normal 2 7 3 2 6 4" xfId="32905"/>
    <cellStyle name="Normal 2 7 3 2 7" xfId="32906"/>
    <cellStyle name="Normal 2 7 3 2 7 2" xfId="32907"/>
    <cellStyle name="Normal 2 7 3 2 8" xfId="32908"/>
    <cellStyle name="Normal 2 7 3 2 9" xfId="32909"/>
    <cellStyle name="Normal 2 7 3 20" xfId="32910"/>
    <cellStyle name="Normal 2 7 3 21" xfId="32911"/>
    <cellStyle name="Normal 2 7 3 22" xfId="32912"/>
    <cellStyle name="Normal 2 7 3 3" xfId="32913"/>
    <cellStyle name="Normal 2 7 3 3 10" xfId="32914"/>
    <cellStyle name="Normal 2 7 3 3 11" xfId="32915"/>
    <cellStyle name="Normal 2 7 3 3 2" xfId="32916"/>
    <cellStyle name="Normal 2 7 3 3 2 2" xfId="32917"/>
    <cellStyle name="Normal 2 7 3 3 2 2 2" xfId="32918"/>
    <cellStyle name="Normal 2 7 3 3 2 2 2 2" xfId="32919"/>
    <cellStyle name="Normal 2 7 3 3 2 2 2 3" xfId="32920"/>
    <cellStyle name="Normal 2 7 3 3 2 2 3" xfId="32921"/>
    <cellStyle name="Normal 2 7 3 3 2 2 4" xfId="32922"/>
    <cellStyle name="Normal 2 7 3 3 2 2 5" xfId="32923"/>
    <cellStyle name="Normal 2 7 3 3 2 2 6" xfId="32924"/>
    <cellStyle name="Normal 2 7 3 3 2 3" xfId="32925"/>
    <cellStyle name="Normal 2 7 3 3 2 3 2" xfId="32926"/>
    <cellStyle name="Normal 2 7 3 3 2 3 2 2" xfId="32927"/>
    <cellStyle name="Normal 2 7 3 3 2 3 3" xfId="32928"/>
    <cellStyle name="Normal 2 7 3 3 2 3 4" xfId="32929"/>
    <cellStyle name="Normal 2 7 3 3 2 3 5" xfId="32930"/>
    <cellStyle name="Normal 2 7 3 3 2 4" xfId="32931"/>
    <cellStyle name="Normal 2 7 3 3 2 4 2" xfId="32932"/>
    <cellStyle name="Normal 2 7 3 3 2 4 3" xfId="32933"/>
    <cellStyle name="Normal 2 7 3 3 2 4 4" xfId="32934"/>
    <cellStyle name="Normal 2 7 3 3 2 5" xfId="32935"/>
    <cellStyle name="Normal 2 7 3 3 2 5 2" xfId="32936"/>
    <cellStyle name="Normal 2 7 3 3 2 6" xfId="32937"/>
    <cellStyle name="Normal 2 7 3 3 2 7" xfId="32938"/>
    <cellStyle name="Normal 2 7 3 3 2 8" xfId="32939"/>
    <cellStyle name="Normal 2 7 3 3 2 9" xfId="32940"/>
    <cellStyle name="Normal 2 7 3 3 3" xfId="32941"/>
    <cellStyle name="Normal 2 7 3 3 3 2" xfId="32942"/>
    <cellStyle name="Normal 2 7 3 3 3 2 2" xfId="32943"/>
    <cellStyle name="Normal 2 7 3 3 3 2 2 2" xfId="32944"/>
    <cellStyle name="Normal 2 7 3 3 3 2 2 3" xfId="32945"/>
    <cellStyle name="Normal 2 7 3 3 3 2 3" xfId="32946"/>
    <cellStyle name="Normal 2 7 3 3 3 2 4" xfId="32947"/>
    <cellStyle name="Normal 2 7 3 3 3 2 5" xfId="32948"/>
    <cellStyle name="Normal 2 7 3 3 3 2 6" xfId="32949"/>
    <cellStyle name="Normal 2 7 3 3 3 3" xfId="32950"/>
    <cellStyle name="Normal 2 7 3 3 3 3 2" xfId="32951"/>
    <cellStyle name="Normal 2 7 3 3 3 3 2 2" xfId="32952"/>
    <cellStyle name="Normal 2 7 3 3 3 3 3" xfId="32953"/>
    <cellStyle name="Normal 2 7 3 3 3 3 4" xfId="32954"/>
    <cellStyle name="Normal 2 7 3 3 3 3 5" xfId="32955"/>
    <cellStyle name="Normal 2 7 3 3 3 4" xfId="32956"/>
    <cellStyle name="Normal 2 7 3 3 3 4 2" xfId="32957"/>
    <cellStyle name="Normal 2 7 3 3 3 4 3" xfId="32958"/>
    <cellStyle name="Normal 2 7 3 3 3 4 4" xfId="32959"/>
    <cellStyle name="Normal 2 7 3 3 3 5" xfId="32960"/>
    <cellStyle name="Normal 2 7 3 3 3 5 2" xfId="32961"/>
    <cellStyle name="Normal 2 7 3 3 3 6" xfId="32962"/>
    <cellStyle name="Normal 2 7 3 3 3 7" xfId="32963"/>
    <cellStyle name="Normal 2 7 3 3 3 8" xfId="32964"/>
    <cellStyle name="Normal 2 7 3 3 3 9" xfId="32965"/>
    <cellStyle name="Normal 2 7 3 3 4" xfId="32966"/>
    <cellStyle name="Normal 2 7 3 3 4 2" xfId="32967"/>
    <cellStyle name="Normal 2 7 3 3 4 2 2" xfId="32968"/>
    <cellStyle name="Normal 2 7 3 3 4 2 3" xfId="32969"/>
    <cellStyle name="Normal 2 7 3 3 4 3" xfId="32970"/>
    <cellStyle name="Normal 2 7 3 3 4 4" xfId="32971"/>
    <cellStyle name="Normal 2 7 3 3 4 5" xfId="32972"/>
    <cellStyle name="Normal 2 7 3 3 4 6" xfId="32973"/>
    <cellStyle name="Normal 2 7 3 3 5" xfId="32974"/>
    <cellStyle name="Normal 2 7 3 3 5 2" xfId="32975"/>
    <cellStyle name="Normal 2 7 3 3 5 2 2" xfId="32976"/>
    <cellStyle name="Normal 2 7 3 3 5 3" xfId="32977"/>
    <cellStyle name="Normal 2 7 3 3 5 4" xfId="32978"/>
    <cellStyle name="Normal 2 7 3 3 5 5" xfId="32979"/>
    <cellStyle name="Normal 2 7 3 3 6" xfId="32980"/>
    <cellStyle name="Normal 2 7 3 3 6 2" xfId="32981"/>
    <cellStyle name="Normal 2 7 3 3 6 3" xfId="32982"/>
    <cellStyle name="Normal 2 7 3 3 6 4" xfId="32983"/>
    <cellStyle name="Normal 2 7 3 3 7" xfId="32984"/>
    <cellStyle name="Normal 2 7 3 3 7 2" xfId="32985"/>
    <cellStyle name="Normal 2 7 3 3 8" xfId="32986"/>
    <cellStyle name="Normal 2 7 3 3 9" xfId="32987"/>
    <cellStyle name="Normal 2 7 3 4" xfId="32988"/>
    <cellStyle name="Normal 2 7 3 4 10" xfId="32989"/>
    <cellStyle name="Normal 2 7 3 4 11" xfId="32990"/>
    <cellStyle name="Normal 2 7 3 4 2" xfId="32991"/>
    <cellStyle name="Normal 2 7 3 4 2 2" xfId="32992"/>
    <cellStyle name="Normal 2 7 3 4 2 2 2" xfId="32993"/>
    <cellStyle name="Normal 2 7 3 4 2 2 2 2" xfId="32994"/>
    <cellStyle name="Normal 2 7 3 4 2 2 2 3" xfId="32995"/>
    <cellStyle name="Normal 2 7 3 4 2 2 3" xfId="32996"/>
    <cellStyle name="Normal 2 7 3 4 2 2 4" xfId="32997"/>
    <cellStyle name="Normal 2 7 3 4 2 2 5" xfId="32998"/>
    <cellStyle name="Normal 2 7 3 4 2 2 6" xfId="32999"/>
    <cellStyle name="Normal 2 7 3 4 2 3" xfId="33000"/>
    <cellStyle name="Normal 2 7 3 4 2 3 2" xfId="33001"/>
    <cellStyle name="Normal 2 7 3 4 2 3 2 2" xfId="33002"/>
    <cellStyle name="Normal 2 7 3 4 2 3 3" xfId="33003"/>
    <cellStyle name="Normal 2 7 3 4 2 3 4" xfId="33004"/>
    <cellStyle name="Normal 2 7 3 4 2 3 5" xfId="33005"/>
    <cellStyle name="Normal 2 7 3 4 2 4" xfId="33006"/>
    <cellStyle name="Normal 2 7 3 4 2 4 2" xfId="33007"/>
    <cellStyle name="Normal 2 7 3 4 2 4 3" xfId="33008"/>
    <cellStyle name="Normal 2 7 3 4 2 4 4" xfId="33009"/>
    <cellStyle name="Normal 2 7 3 4 2 5" xfId="33010"/>
    <cellStyle name="Normal 2 7 3 4 2 5 2" xfId="33011"/>
    <cellStyle name="Normal 2 7 3 4 2 6" xfId="33012"/>
    <cellStyle name="Normal 2 7 3 4 2 7" xfId="33013"/>
    <cellStyle name="Normal 2 7 3 4 2 8" xfId="33014"/>
    <cellStyle name="Normal 2 7 3 4 2 9" xfId="33015"/>
    <cellStyle name="Normal 2 7 3 4 3" xfId="33016"/>
    <cellStyle name="Normal 2 7 3 4 3 2" xfId="33017"/>
    <cellStyle name="Normal 2 7 3 4 3 2 2" xfId="33018"/>
    <cellStyle name="Normal 2 7 3 4 3 2 2 2" xfId="33019"/>
    <cellStyle name="Normal 2 7 3 4 3 2 2 3" xfId="33020"/>
    <cellStyle name="Normal 2 7 3 4 3 2 3" xfId="33021"/>
    <cellStyle name="Normal 2 7 3 4 3 2 4" xfId="33022"/>
    <cellStyle name="Normal 2 7 3 4 3 2 5" xfId="33023"/>
    <cellStyle name="Normal 2 7 3 4 3 2 6" xfId="33024"/>
    <cellStyle name="Normal 2 7 3 4 3 3" xfId="33025"/>
    <cellStyle name="Normal 2 7 3 4 3 3 2" xfId="33026"/>
    <cellStyle name="Normal 2 7 3 4 3 3 2 2" xfId="33027"/>
    <cellStyle name="Normal 2 7 3 4 3 3 3" xfId="33028"/>
    <cellStyle name="Normal 2 7 3 4 3 3 4" xfId="33029"/>
    <cellStyle name="Normal 2 7 3 4 3 3 5" xfId="33030"/>
    <cellStyle name="Normal 2 7 3 4 3 4" xfId="33031"/>
    <cellStyle name="Normal 2 7 3 4 3 4 2" xfId="33032"/>
    <cellStyle name="Normal 2 7 3 4 3 4 3" xfId="33033"/>
    <cellStyle name="Normal 2 7 3 4 3 4 4" xfId="33034"/>
    <cellStyle name="Normal 2 7 3 4 3 5" xfId="33035"/>
    <cellStyle name="Normal 2 7 3 4 3 5 2" xfId="33036"/>
    <cellStyle name="Normal 2 7 3 4 3 6" xfId="33037"/>
    <cellStyle name="Normal 2 7 3 4 3 7" xfId="33038"/>
    <cellStyle name="Normal 2 7 3 4 3 8" xfId="33039"/>
    <cellStyle name="Normal 2 7 3 4 3 9" xfId="33040"/>
    <cellStyle name="Normal 2 7 3 4 4" xfId="33041"/>
    <cellStyle name="Normal 2 7 3 4 4 2" xfId="33042"/>
    <cellStyle name="Normal 2 7 3 4 4 2 2" xfId="33043"/>
    <cellStyle name="Normal 2 7 3 4 4 2 3" xfId="33044"/>
    <cellStyle name="Normal 2 7 3 4 4 3" xfId="33045"/>
    <cellStyle name="Normal 2 7 3 4 4 4" xfId="33046"/>
    <cellStyle name="Normal 2 7 3 4 4 5" xfId="33047"/>
    <cellStyle name="Normal 2 7 3 4 4 6" xfId="33048"/>
    <cellStyle name="Normal 2 7 3 4 5" xfId="33049"/>
    <cellStyle name="Normal 2 7 3 4 5 2" xfId="33050"/>
    <cellStyle name="Normal 2 7 3 4 5 2 2" xfId="33051"/>
    <cellStyle name="Normal 2 7 3 4 5 3" xfId="33052"/>
    <cellStyle name="Normal 2 7 3 4 5 4" xfId="33053"/>
    <cellStyle name="Normal 2 7 3 4 5 5" xfId="33054"/>
    <cellStyle name="Normal 2 7 3 4 6" xfId="33055"/>
    <cellStyle name="Normal 2 7 3 4 6 2" xfId="33056"/>
    <cellStyle name="Normal 2 7 3 4 6 3" xfId="33057"/>
    <cellStyle name="Normal 2 7 3 4 6 4" xfId="33058"/>
    <cellStyle name="Normal 2 7 3 4 7" xfId="33059"/>
    <cellStyle name="Normal 2 7 3 4 7 2" xfId="33060"/>
    <cellStyle name="Normal 2 7 3 4 8" xfId="33061"/>
    <cellStyle name="Normal 2 7 3 4 9" xfId="33062"/>
    <cellStyle name="Normal 2 7 3 5" xfId="33063"/>
    <cellStyle name="Normal 2 7 3 5 10" xfId="33064"/>
    <cellStyle name="Normal 2 7 3 5 11" xfId="33065"/>
    <cellStyle name="Normal 2 7 3 5 2" xfId="33066"/>
    <cellStyle name="Normal 2 7 3 5 2 2" xfId="33067"/>
    <cellStyle name="Normal 2 7 3 5 2 2 2" xfId="33068"/>
    <cellStyle name="Normal 2 7 3 5 2 2 2 2" xfId="33069"/>
    <cellStyle name="Normal 2 7 3 5 2 2 2 3" xfId="33070"/>
    <cellStyle name="Normal 2 7 3 5 2 2 3" xfId="33071"/>
    <cellStyle name="Normal 2 7 3 5 2 2 4" xfId="33072"/>
    <cellStyle name="Normal 2 7 3 5 2 2 5" xfId="33073"/>
    <cellStyle name="Normal 2 7 3 5 2 2 6" xfId="33074"/>
    <cellStyle name="Normal 2 7 3 5 2 3" xfId="33075"/>
    <cellStyle name="Normal 2 7 3 5 2 3 2" xfId="33076"/>
    <cellStyle name="Normal 2 7 3 5 2 3 2 2" xfId="33077"/>
    <cellStyle name="Normal 2 7 3 5 2 3 3" xfId="33078"/>
    <cellStyle name="Normal 2 7 3 5 2 3 4" xfId="33079"/>
    <cellStyle name="Normal 2 7 3 5 2 3 5" xfId="33080"/>
    <cellStyle name="Normal 2 7 3 5 2 4" xfId="33081"/>
    <cellStyle name="Normal 2 7 3 5 2 4 2" xfId="33082"/>
    <cellStyle name="Normal 2 7 3 5 2 4 3" xfId="33083"/>
    <cellStyle name="Normal 2 7 3 5 2 4 4" xfId="33084"/>
    <cellStyle name="Normal 2 7 3 5 2 5" xfId="33085"/>
    <cellStyle name="Normal 2 7 3 5 2 5 2" xfId="33086"/>
    <cellStyle name="Normal 2 7 3 5 2 6" xfId="33087"/>
    <cellStyle name="Normal 2 7 3 5 2 7" xfId="33088"/>
    <cellStyle name="Normal 2 7 3 5 2 8" xfId="33089"/>
    <cellStyle name="Normal 2 7 3 5 2 9" xfId="33090"/>
    <cellStyle name="Normal 2 7 3 5 3" xfId="33091"/>
    <cellStyle name="Normal 2 7 3 5 3 2" xfId="33092"/>
    <cellStyle name="Normal 2 7 3 5 3 2 2" xfId="33093"/>
    <cellStyle name="Normal 2 7 3 5 3 2 2 2" xfId="33094"/>
    <cellStyle name="Normal 2 7 3 5 3 2 2 3" xfId="33095"/>
    <cellStyle name="Normal 2 7 3 5 3 2 3" xfId="33096"/>
    <cellStyle name="Normal 2 7 3 5 3 2 4" xfId="33097"/>
    <cellStyle name="Normal 2 7 3 5 3 2 5" xfId="33098"/>
    <cellStyle name="Normal 2 7 3 5 3 2 6" xfId="33099"/>
    <cellStyle name="Normal 2 7 3 5 3 3" xfId="33100"/>
    <cellStyle name="Normal 2 7 3 5 3 3 2" xfId="33101"/>
    <cellStyle name="Normal 2 7 3 5 3 3 2 2" xfId="33102"/>
    <cellStyle name="Normal 2 7 3 5 3 3 3" xfId="33103"/>
    <cellStyle name="Normal 2 7 3 5 3 3 4" xfId="33104"/>
    <cellStyle name="Normal 2 7 3 5 3 3 5" xfId="33105"/>
    <cellStyle name="Normal 2 7 3 5 3 4" xfId="33106"/>
    <cellStyle name="Normal 2 7 3 5 3 4 2" xfId="33107"/>
    <cellStyle name="Normal 2 7 3 5 3 4 3" xfId="33108"/>
    <cellStyle name="Normal 2 7 3 5 3 4 4" xfId="33109"/>
    <cellStyle name="Normal 2 7 3 5 3 5" xfId="33110"/>
    <cellStyle name="Normal 2 7 3 5 3 5 2" xfId="33111"/>
    <cellStyle name="Normal 2 7 3 5 3 6" xfId="33112"/>
    <cellStyle name="Normal 2 7 3 5 3 7" xfId="33113"/>
    <cellStyle name="Normal 2 7 3 5 3 8" xfId="33114"/>
    <cellStyle name="Normal 2 7 3 5 3 9" xfId="33115"/>
    <cellStyle name="Normal 2 7 3 5 4" xfId="33116"/>
    <cellStyle name="Normal 2 7 3 5 4 2" xfId="33117"/>
    <cellStyle name="Normal 2 7 3 5 4 2 2" xfId="33118"/>
    <cellStyle name="Normal 2 7 3 5 4 2 3" xfId="33119"/>
    <cellStyle name="Normal 2 7 3 5 4 3" xfId="33120"/>
    <cellStyle name="Normal 2 7 3 5 4 4" xfId="33121"/>
    <cellStyle name="Normal 2 7 3 5 4 5" xfId="33122"/>
    <cellStyle name="Normal 2 7 3 5 4 6" xfId="33123"/>
    <cellStyle name="Normal 2 7 3 5 5" xfId="33124"/>
    <cellStyle name="Normal 2 7 3 5 5 2" xfId="33125"/>
    <cellStyle name="Normal 2 7 3 5 5 2 2" xfId="33126"/>
    <cellStyle name="Normal 2 7 3 5 5 3" xfId="33127"/>
    <cellStyle name="Normal 2 7 3 5 5 4" xfId="33128"/>
    <cellStyle name="Normal 2 7 3 5 5 5" xfId="33129"/>
    <cellStyle name="Normal 2 7 3 5 6" xfId="33130"/>
    <cellStyle name="Normal 2 7 3 5 6 2" xfId="33131"/>
    <cellStyle name="Normal 2 7 3 5 6 3" xfId="33132"/>
    <cellStyle name="Normal 2 7 3 5 6 4" xfId="33133"/>
    <cellStyle name="Normal 2 7 3 5 7" xfId="33134"/>
    <cellStyle name="Normal 2 7 3 5 7 2" xfId="33135"/>
    <cellStyle name="Normal 2 7 3 5 8" xfId="33136"/>
    <cellStyle name="Normal 2 7 3 5 9" xfId="33137"/>
    <cellStyle name="Normal 2 7 3 6" xfId="33138"/>
    <cellStyle name="Normal 2 7 3 6 10" xfId="33139"/>
    <cellStyle name="Normal 2 7 3 6 11" xfId="33140"/>
    <cellStyle name="Normal 2 7 3 6 2" xfId="33141"/>
    <cellStyle name="Normal 2 7 3 6 2 2" xfId="33142"/>
    <cellStyle name="Normal 2 7 3 6 2 2 2" xfId="33143"/>
    <cellStyle name="Normal 2 7 3 6 2 2 2 2" xfId="33144"/>
    <cellStyle name="Normal 2 7 3 6 2 2 2 3" xfId="33145"/>
    <cellStyle name="Normal 2 7 3 6 2 2 3" xfId="33146"/>
    <cellStyle name="Normal 2 7 3 6 2 2 4" xfId="33147"/>
    <cellStyle name="Normal 2 7 3 6 2 2 5" xfId="33148"/>
    <cellStyle name="Normal 2 7 3 6 2 2 6" xfId="33149"/>
    <cellStyle name="Normal 2 7 3 6 2 3" xfId="33150"/>
    <cellStyle name="Normal 2 7 3 6 2 3 2" xfId="33151"/>
    <cellStyle name="Normal 2 7 3 6 2 3 2 2" xfId="33152"/>
    <cellStyle name="Normal 2 7 3 6 2 3 3" xfId="33153"/>
    <cellStyle name="Normal 2 7 3 6 2 3 4" xfId="33154"/>
    <cellStyle name="Normal 2 7 3 6 2 3 5" xfId="33155"/>
    <cellStyle name="Normal 2 7 3 6 2 4" xfId="33156"/>
    <cellStyle name="Normal 2 7 3 6 2 4 2" xfId="33157"/>
    <cellStyle name="Normal 2 7 3 6 2 4 3" xfId="33158"/>
    <cellStyle name="Normal 2 7 3 6 2 4 4" xfId="33159"/>
    <cellStyle name="Normal 2 7 3 6 2 5" xfId="33160"/>
    <cellStyle name="Normal 2 7 3 6 2 5 2" xfId="33161"/>
    <cellStyle name="Normal 2 7 3 6 2 6" xfId="33162"/>
    <cellStyle name="Normal 2 7 3 6 2 7" xfId="33163"/>
    <cellStyle name="Normal 2 7 3 6 2 8" xfId="33164"/>
    <cellStyle name="Normal 2 7 3 6 2 9" xfId="33165"/>
    <cellStyle name="Normal 2 7 3 6 3" xfId="33166"/>
    <cellStyle name="Normal 2 7 3 6 3 2" xfId="33167"/>
    <cellStyle name="Normal 2 7 3 6 3 2 2" xfId="33168"/>
    <cellStyle name="Normal 2 7 3 6 3 2 2 2" xfId="33169"/>
    <cellStyle name="Normal 2 7 3 6 3 2 2 3" xfId="33170"/>
    <cellStyle name="Normal 2 7 3 6 3 2 3" xfId="33171"/>
    <cellStyle name="Normal 2 7 3 6 3 2 4" xfId="33172"/>
    <cellStyle name="Normal 2 7 3 6 3 2 5" xfId="33173"/>
    <cellStyle name="Normal 2 7 3 6 3 2 6" xfId="33174"/>
    <cellStyle name="Normal 2 7 3 6 3 3" xfId="33175"/>
    <cellStyle name="Normal 2 7 3 6 3 3 2" xfId="33176"/>
    <cellStyle name="Normal 2 7 3 6 3 3 2 2" xfId="33177"/>
    <cellStyle name="Normal 2 7 3 6 3 3 3" xfId="33178"/>
    <cellStyle name="Normal 2 7 3 6 3 3 4" xfId="33179"/>
    <cellStyle name="Normal 2 7 3 6 3 3 5" xfId="33180"/>
    <cellStyle name="Normal 2 7 3 6 3 4" xfId="33181"/>
    <cellStyle name="Normal 2 7 3 6 3 4 2" xfId="33182"/>
    <cellStyle name="Normal 2 7 3 6 3 4 3" xfId="33183"/>
    <cellStyle name="Normal 2 7 3 6 3 4 4" xfId="33184"/>
    <cellStyle name="Normal 2 7 3 6 3 5" xfId="33185"/>
    <cellStyle name="Normal 2 7 3 6 3 5 2" xfId="33186"/>
    <cellStyle name="Normal 2 7 3 6 3 6" xfId="33187"/>
    <cellStyle name="Normal 2 7 3 6 3 7" xfId="33188"/>
    <cellStyle name="Normal 2 7 3 6 3 8" xfId="33189"/>
    <cellStyle name="Normal 2 7 3 6 3 9" xfId="33190"/>
    <cellStyle name="Normal 2 7 3 6 4" xfId="33191"/>
    <cellStyle name="Normal 2 7 3 6 4 2" xfId="33192"/>
    <cellStyle name="Normal 2 7 3 6 4 2 2" xfId="33193"/>
    <cellStyle name="Normal 2 7 3 6 4 2 3" xfId="33194"/>
    <cellStyle name="Normal 2 7 3 6 4 3" xfId="33195"/>
    <cellStyle name="Normal 2 7 3 6 4 4" xfId="33196"/>
    <cellStyle name="Normal 2 7 3 6 4 5" xfId="33197"/>
    <cellStyle name="Normal 2 7 3 6 4 6" xfId="33198"/>
    <cellStyle name="Normal 2 7 3 6 5" xfId="33199"/>
    <cellStyle name="Normal 2 7 3 6 5 2" xfId="33200"/>
    <cellStyle name="Normal 2 7 3 6 5 2 2" xfId="33201"/>
    <cellStyle name="Normal 2 7 3 6 5 3" xfId="33202"/>
    <cellStyle name="Normal 2 7 3 6 5 4" xfId="33203"/>
    <cellStyle name="Normal 2 7 3 6 5 5" xfId="33204"/>
    <cellStyle name="Normal 2 7 3 6 6" xfId="33205"/>
    <cellStyle name="Normal 2 7 3 6 6 2" xfId="33206"/>
    <cellStyle name="Normal 2 7 3 6 6 3" xfId="33207"/>
    <cellStyle name="Normal 2 7 3 6 6 4" xfId="33208"/>
    <cellStyle name="Normal 2 7 3 6 7" xfId="33209"/>
    <cellStyle name="Normal 2 7 3 6 7 2" xfId="33210"/>
    <cellStyle name="Normal 2 7 3 6 8" xfId="33211"/>
    <cellStyle name="Normal 2 7 3 6 9" xfId="33212"/>
    <cellStyle name="Normal 2 7 3 7" xfId="33213"/>
    <cellStyle name="Normal 2 7 3 7 10" xfId="33214"/>
    <cellStyle name="Normal 2 7 3 7 11" xfId="33215"/>
    <cellStyle name="Normal 2 7 3 7 2" xfId="33216"/>
    <cellStyle name="Normal 2 7 3 7 2 2" xfId="33217"/>
    <cellStyle name="Normal 2 7 3 7 2 2 2" xfId="33218"/>
    <cellStyle name="Normal 2 7 3 7 2 2 2 2" xfId="33219"/>
    <cellStyle name="Normal 2 7 3 7 2 2 2 3" xfId="33220"/>
    <cellStyle name="Normal 2 7 3 7 2 2 3" xfId="33221"/>
    <cellStyle name="Normal 2 7 3 7 2 2 4" xfId="33222"/>
    <cellStyle name="Normal 2 7 3 7 2 2 5" xfId="33223"/>
    <cellStyle name="Normal 2 7 3 7 2 2 6" xfId="33224"/>
    <cellStyle name="Normal 2 7 3 7 2 3" xfId="33225"/>
    <cellStyle name="Normal 2 7 3 7 2 3 2" xfId="33226"/>
    <cellStyle name="Normal 2 7 3 7 2 3 2 2" xfId="33227"/>
    <cellStyle name="Normal 2 7 3 7 2 3 3" xfId="33228"/>
    <cellStyle name="Normal 2 7 3 7 2 3 4" xfId="33229"/>
    <cellStyle name="Normal 2 7 3 7 2 3 5" xfId="33230"/>
    <cellStyle name="Normal 2 7 3 7 2 4" xfId="33231"/>
    <cellStyle name="Normal 2 7 3 7 2 4 2" xfId="33232"/>
    <cellStyle name="Normal 2 7 3 7 2 4 3" xfId="33233"/>
    <cellStyle name="Normal 2 7 3 7 2 4 4" xfId="33234"/>
    <cellStyle name="Normal 2 7 3 7 2 5" xfId="33235"/>
    <cellStyle name="Normal 2 7 3 7 2 5 2" xfId="33236"/>
    <cellStyle name="Normal 2 7 3 7 2 6" xfId="33237"/>
    <cellStyle name="Normal 2 7 3 7 2 7" xfId="33238"/>
    <cellStyle name="Normal 2 7 3 7 2 8" xfId="33239"/>
    <cellStyle name="Normal 2 7 3 7 2 9" xfId="33240"/>
    <cellStyle name="Normal 2 7 3 7 3" xfId="33241"/>
    <cellStyle name="Normal 2 7 3 7 3 2" xfId="33242"/>
    <cellStyle name="Normal 2 7 3 7 3 2 2" xfId="33243"/>
    <cellStyle name="Normal 2 7 3 7 3 2 2 2" xfId="33244"/>
    <cellStyle name="Normal 2 7 3 7 3 2 2 3" xfId="33245"/>
    <cellStyle name="Normal 2 7 3 7 3 2 3" xfId="33246"/>
    <cellStyle name="Normal 2 7 3 7 3 2 4" xfId="33247"/>
    <cellStyle name="Normal 2 7 3 7 3 2 5" xfId="33248"/>
    <cellStyle name="Normal 2 7 3 7 3 2 6" xfId="33249"/>
    <cellStyle name="Normal 2 7 3 7 3 3" xfId="33250"/>
    <cellStyle name="Normal 2 7 3 7 3 3 2" xfId="33251"/>
    <cellStyle name="Normal 2 7 3 7 3 3 2 2" xfId="33252"/>
    <cellStyle name="Normal 2 7 3 7 3 3 3" xfId="33253"/>
    <cellStyle name="Normal 2 7 3 7 3 3 4" xfId="33254"/>
    <cellStyle name="Normal 2 7 3 7 3 3 5" xfId="33255"/>
    <cellStyle name="Normal 2 7 3 7 3 4" xfId="33256"/>
    <cellStyle name="Normal 2 7 3 7 3 4 2" xfId="33257"/>
    <cellStyle name="Normal 2 7 3 7 3 4 3" xfId="33258"/>
    <cellStyle name="Normal 2 7 3 7 3 4 4" xfId="33259"/>
    <cellStyle name="Normal 2 7 3 7 3 5" xfId="33260"/>
    <cellStyle name="Normal 2 7 3 7 3 5 2" xfId="33261"/>
    <cellStyle name="Normal 2 7 3 7 3 6" xfId="33262"/>
    <cellStyle name="Normal 2 7 3 7 3 7" xfId="33263"/>
    <cellStyle name="Normal 2 7 3 7 3 8" xfId="33264"/>
    <cellStyle name="Normal 2 7 3 7 3 9" xfId="33265"/>
    <cellStyle name="Normal 2 7 3 7 4" xfId="33266"/>
    <cellStyle name="Normal 2 7 3 7 4 2" xfId="33267"/>
    <cellStyle name="Normal 2 7 3 7 4 2 2" xfId="33268"/>
    <cellStyle name="Normal 2 7 3 7 4 2 3" xfId="33269"/>
    <cellStyle name="Normal 2 7 3 7 4 3" xfId="33270"/>
    <cellStyle name="Normal 2 7 3 7 4 4" xfId="33271"/>
    <cellStyle name="Normal 2 7 3 7 4 5" xfId="33272"/>
    <cellStyle name="Normal 2 7 3 7 4 6" xfId="33273"/>
    <cellStyle name="Normal 2 7 3 7 5" xfId="33274"/>
    <cellStyle name="Normal 2 7 3 7 5 2" xfId="33275"/>
    <cellStyle name="Normal 2 7 3 7 5 2 2" xfId="33276"/>
    <cellStyle name="Normal 2 7 3 7 5 3" xfId="33277"/>
    <cellStyle name="Normal 2 7 3 7 5 4" xfId="33278"/>
    <cellStyle name="Normal 2 7 3 7 5 5" xfId="33279"/>
    <cellStyle name="Normal 2 7 3 7 6" xfId="33280"/>
    <cellStyle name="Normal 2 7 3 7 6 2" xfId="33281"/>
    <cellStyle name="Normal 2 7 3 7 6 3" xfId="33282"/>
    <cellStyle name="Normal 2 7 3 7 6 4" xfId="33283"/>
    <cellStyle name="Normal 2 7 3 7 7" xfId="33284"/>
    <cellStyle name="Normal 2 7 3 7 7 2" xfId="33285"/>
    <cellStyle name="Normal 2 7 3 7 8" xfId="33286"/>
    <cellStyle name="Normal 2 7 3 7 9" xfId="33287"/>
    <cellStyle name="Normal 2 7 3 8" xfId="33288"/>
    <cellStyle name="Normal 2 7 3 8 10" xfId="33289"/>
    <cellStyle name="Normal 2 7 3 8 2" xfId="33290"/>
    <cellStyle name="Normal 2 7 3 8 2 2" xfId="33291"/>
    <cellStyle name="Normal 2 7 3 8 2 2 2" xfId="33292"/>
    <cellStyle name="Normal 2 7 3 8 2 2 3" xfId="33293"/>
    <cellStyle name="Normal 2 7 3 8 2 3" xfId="33294"/>
    <cellStyle name="Normal 2 7 3 8 2 4" xfId="33295"/>
    <cellStyle name="Normal 2 7 3 8 2 5" xfId="33296"/>
    <cellStyle name="Normal 2 7 3 8 2 6" xfId="33297"/>
    <cellStyle name="Normal 2 7 3 8 3" xfId="33298"/>
    <cellStyle name="Normal 2 7 3 8 3 2" xfId="33299"/>
    <cellStyle name="Normal 2 7 3 8 3 2 2" xfId="33300"/>
    <cellStyle name="Normal 2 7 3 8 3 2 3" xfId="33301"/>
    <cellStyle name="Normal 2 7 3 8 3 3" xfId="33302"/>
    <cellStyle name="Normal 2 7 3 8 3 4" xfId="33303"/>
    <cellStyle name="Normal 2 7 3 8 3 5" xfId="33304"/>
    <cellStyle name="Normal 2 7 3 8 3 6" xfId="33305"/>
    <cellStyle name="Normal 2 7 3 8 4" xfId="33306"/>
    <cellStyle name="Normal 2 7 3 8 4 2" xfId="33307"/>
    <cellStyle name="Normal 2 7 3 8 4 2 2" xfId="33308"/>
    <cellStyle name="Normal 2 7 3 8 4 3" xfId="33309"/>
    <cellStyle name="Normal 2 7 3 8 4 4" xfId="33310"/>
    <cellStyle name="Normal 2 7 3 8 4 5" xfId="33311"/>
    <cellStyle name="Normal 2 7 3 8 5" xfId="33312"/>
    <cellStyle name="Normal 2 7 3 8 5 2" xfId="33313"/>
    <cellStyle name="Normal 2 7 3 8 5 3" xfId="33314"/>
    <cellStyle name="Normal 2 7 3 8 5 4" xfId="33315"/>
    <cellStyle name="Normal 2 7 3 8 6" xfId="33316"/>
    <cellStyle name="Normal 2 7 3 8 6 2" xfId="33317"/>
    <cellStyle name="Normal 2 7 3 8 7" xfId="33318"/>
    <cellStyle name="Normal 2 7 3 8 8" xfId="33319"/>
    <cellStyle name="Normal 2 7 3 8 9" xfId="33320"/>
    <cellStyle name="Normal 2 7 3 9" xfId="33321"/>
    <cellStyle name="Normal 2 7 3 9 10" xfId="33322"/>
    <cellStyle name="Normal 2 7 3 9 2" xfId="33323"/>
    <cellStyle name="Normal 2 7 3 9 2 2" xfId="33324"/>
    <cellStyle name="Normal 2 7 3 9 2 2 2" xfId="33325"/>
    <cellStyle name="Normal 2 7 3 9 2 2 3" xfId="33326"/>
    <cellStyle name="Normal 2 7 3 9 2 3" xfId="33327"/>
    <cellStyle name="Normal 2 7 3 9 2 4" xfId="33328"/>
    <cellStyle name="Normal 2 7 3 9 2 5" xfId="33329"/>
    <cellStyle name="Normal 2 7 3 9 2 6" xfId="33330"/>
    <cellStyle name="Normal 2 7 3 9 3" xfId="33331"/>
    <cellStyle name="Normal 2 7 3 9 3 2" xfId="33332"/>
    <cellStyle name="Normal 2 7 3 9 3 2 2" xfId="33333"/>
    <cellStyle name="Normal 2 7 3 9 3 2 3" xfId="33334"/>
    <cellStyle name="Normal 2 7 3 9 3 3" xfId="33335"/>
    <cellStyle name="Normal 2 7 3 9 3 4" xfId="33336"/>
    <cellStyle name="Normal 2 7 3 9 3 5" xfId="33337"/>
    <cellStyle name="Normal 2 7 3 9 3 6" xfId="33338"/>
    <cellStyle name="Normal 2 7 3 9 4" xfId="33339"/>
    <cellStyle name="Normal 2 7 3 9 4 2" xfId="33340"/>
    <cellStyle name="Normal 2 7 3 9 4 2 2" xfId="33341"/>
    <cellStyle name="Normal 2 7 3 9 4 3" xfId="33342"/>
    <cellStyle name="Normal 2 7 3 9 4 4" xfId="33343"/>
    <cellStyle name="Normal 2 7 3 9 4 5" xfId="33344"/>
    <cellStyle name="Normal 2 7 3 9 5" xfId="33345"/>
    <cellStyle name="Normal 2 7 3 9 5 2" xfId="33346"/>
    <cellStyle name="Normal 2 7 3 9 5 3" xfId="33347"/>
    <cellStyle name="Normal 2 7 3 9 5 4" xfId="33348"/>
    <cellStyle name="Normal 2 7 3 9 6" xfId="33349"/>
    <cellStyle name="Normal 2 7 3 9 6 2" xfId="33350"/>
    <cellStyle name="Normal 2 7 3 9 7" xfId="33351"/>
    <cellStyle name="Normal 2 7 3 9 8" xfId="33352"/>
    <cellStyle name="Normal 2 7 3 9 9" xfId="33353"/>
    <cellStyle name="Normal 2 7 30" xfId="33354"/>
    <cellStyle name="Normal 2 7 30 2" xfId="33355"/>
    <cellStyle name="Normal 2 7 30 2 2" xfId="33356"/>
    <cellStyle name="Normal 2 7 30 2 2 2" xfId="33357"/>
    <cellStyle name="Normal 2 7 30 2 2 3" xfId="33358"/>
    <cellStyle name="Normal 2 7 30 2 3" xfId="33359"/>
    <cellStyle name="Normal 2 7 30 2 4" xfId="33360"/>
    <cellStyle name="Normal 2 7 30 2 5" xfId="33361"/>
    <cellStyle name="Normal 2 7 30 2 6" xfId="33362"/>
    <cellStyle name="Normal 2 7 30 3" xfId="33363"/>
    <cellStyle name="Normal 2 7 30 3 2" xfId="33364"/>
    <cellStyle name="Normal 2 7 30 3 2 2" xfId="33365"/>
    <cellStyle name="Normal 2 7 30 3 3" xfId="33366"/>
    <cellStyle name="Normal 2 7 30 3 4" xfId="33367"/>
    <cellStyle name="Normal 2 7 30 3 5" xfId="33368"/>
    <cellStyle name="Normal 2 7 30 4" xfId="33369"/>
    <cellStyle name="Normal 2 7 30 4 2" xfId="33370"/>
    <cellStyle name="Normal 2 7 30 4 3" xfId="33371"/>
    <cellStyle name="Normal 2 7 30 4 4" xfId="33372"/>
    <cellStyle name="Normal 2 7 30 5" xfId="33373"/>
    <cellStyle name="Normal 2 7 30 5 2" xfId="33374"/>
    <cellStyle name="Normal 2 7 30 6" xfId="33375"/>
    <cellStyle name="Normal 2 7 30 7" xfId="33376"/>
    <cellStyle name="Normal 2 7 30 8" xfId="33377"/>
    <cellStyle name="Normal 2 7 30 9" xfId="33378"/>
    <cellStyle name="Normal 2 7 31" xfId="33379"/>
    <cellStyle name="Normal 2 7 31 2" xfId="33380"/>
    <cellStyle name="Normal 2 7 31 2 2" xfId="33381"/>
    <cellStyle name="Normal 2 7 31 2 2 2" xfId="33382"/>
    <cellStyle name="Normal 2 7 31 2 2 3" xfId="33383"/>
    <cellStyle name="Normal 2 7 31 2 3" xfId="33384"/>
    <cellStyle name="Normal 2 7 31 2 4" xfId="33385"/>
    <cellStyle name="Normal 2 7 31 2 5" xfId="33386"/>
    <cellStyle name="Normal 2 7 31 2 6" xfId="33387"/>
    <cellStyle name="Normal 2 7 31 3" xfId="33388"/>
    <cellStyle name="Normal 2 7 31 3 2" xfId="33389"/>
    <cellStyle name="Normal 2 7 31 3 2 2" xfId="33390"/>
    <cellStyle name="Normal 2 7 31 3 3" xfId="33391"/>
    <cellStyle name="Normal 2 7 31 3 4" xfId="33392"/>
    <cellStyle name="Normal 2 7 31 3 5" xfId="33393"/>
    <cellStyle name="Normal 2 7 31 4" xfId="33394"/>
    <cellStyle name="Normal 2 7 31 4 2" xfId="33395"/>
    <cellStyle name="Normal 2 7 31 4 3" xfId="33396"/>
    <cellStyle name="Normal 2 7 31 4 4" xfId="33397"/>
    <cellStyle name="Normal 2 7 31 5" xfId="33398"/>
    <cellStyle name="Normal 2 7 31 5 2" xfId="33399"/>
    <cellStyle name="Normal 2 7 31 6" xfId="33400"/>
    <cellStyle name="Normal 2 7 31 7" xfId="33401"/>
    <cellStyle name="Normal 2 7 31 8" xfId="33402"/>
    <cellStyle name="Normal 2 7 31 9" xfId="33403"/>
    <cellStyle name="Normal 2 7 32" xfId="33404"/>
    <cellStyle name="Normal 2 7 32 2" xfId="33405"/>
    <cellStyle name="Normal 2 7 32 2 2" xfId="33406"/>
    <cellStyle name="Normal 2 7 32 2 3" xfId="33407"/>
    <cellStyle name="Normal 2 7 32 3" xfId="33408"/>
    <cellStyle name="Normal 2 7 32 4" xfId="33409"/>
    <cellStyle name="Normal 2 7 32 5" xfId="33410"/>
    <cellStyle name="Normal 2 7 32 6" xfId="33411"/>
    <cellStyle name="Normal 2 7 33" xfId="33412"/>
    <cellStyle name="Normal 2 7 33 2" xfId="33413"/>
    <cellStyle name="Normal 2 7 33 2 2" xfId="33414"/>
    <cellStyle name="Normal 2 7 33 3" xfId="33415"/>
    <cellStyle name="Normal 2 7 33 4" xfId="33416"/>
    <cellStyle name="Normal 2 7 33 5" xfId="33417"/>
    <cellStyle name="Normal 2 7 34" xfId="33418"/>
    <cellStyle name="Normal 2 7 34 2" xfId="33419"/>
    <cellStyle name="Normal 2 7 34 2 2" xfId="33420"/>
    <cellStyle name="Normal 2 7 34 3" xfId="33421"/>
    <cellStyle name="Normal 2 7 34 4" xfId="33422"/>
    <cellStyle name="Normal 2 7 34 5" xfId="33423"/>
    <cellStyle name="Normal 2 7 35" xfId="33424"/>
    <cellStyle name="Normal 2 7 35 2" xfId="33425"/>
    <cellStyle name="Normal 2 7 36" xfId="33426"/>
    <cellStyle name="Normal 2 7 37" xfId="33427"/>
    <cellStyle name="Normal 2 7 38" xfId="33428"/>
    <cellStyle name="Normal 2 7 39" xfId="33429"/>
    <cellStyle name="Normal 2 7 4" xfId="33430"/>
    <cellStyle name="Normal 2 7 4 10" xfId="33431"/>
    <cellStyle name="Normal 2 7 4 10 10" xfId="33432"/>
    <cellStyle name="Normal 2 7 4 10 2" xfId="33433"/>
    <cellStyle name="Normal 2 7 4 10 2 2" xfId="33434"/>
    <cellStyle name="Normal 2 7 4 10 2 2 2" xfId="33435"/>
    <cellStyle name="Normal 2 7 4 10 2 2 3" xfId="33436"/>
    <cellStyle name="Normal 2 7 4 10 2 3" xfId="33437"/>
    <cellStyle name="Normal 2 7 4 10 2 4" xfId="33438"/>
    <cellStyle name="Normal 2 7 4 10 2 5" xfId="33439"/>
    <cellStyle name="Normal 2 7 4 10 2 6" xfId="33440"/>
    <cellStyle name="Normal 2 7 4 10 3" xfId="33441"/>
    <cellStyle name="Normal 2 7 4 10 3 2" xfId="33442"/>
    <cellStyle name="Normal 2 7 4 10 3 2 2" xfId="33443"/>
    <cellStyle name="Normal 2 7 4 10 3 2 3" xfId="33444"/>
    <cellStyle name="Normal 2 7 4 10 3 3" xfId="33445"/>
    <cellStyle name="Normal 2 7 4 10 3 4" xfId="33446"/>
    <cellStyle name="Normal 2 7 4 10 3 5" xfId="33447"/>
    <cellStyle name="Normal 2 7 4 10 3 6" xfId="33448"/>
    <cellStyle name="Normal 2 7 4 10 4" xfId="33449"/>
    <cellStyle name="Normal 2 7 4 10 4 2" xfId="33450"/>
    <cellStyle name="Normal 2 7 4 10 4 2 2" xfId="33451"/>
    <cellStyle name="Normal 2 7 4 10 4 3" xfId="33452"/>
    <cellStyle name="Normal 2 7 4 10 4 4" xfId="33453"/>
    <cellStyle name="Normal 2 7 4 10 4 5" xfId="33454"/>
    <cellStyle name="Normal 2 7 4 10 5" xfId="33455"/>
    <cellStyle name="Normal 2 7 4 10 5 2" xfId="33456"/>
    <cellStyle name="Normal 2 7 4 10 5 3" xfId="33457"/>
    <cellStyle name="Normal 2 7 4 10 5 4" xfId="33458"/>
    <cellStyle name="Normal 2 7 4 10 6" xfId="33459"/>
    <cellStyle name="Normal 2 7 4 10 6 2" xfId="33460"/>
    <cellStyle name="Normal 2 7 4 10 7" xfId="33461"/>
    <cellStyle name="Normal 2 7 4 10 8" xfId="33462"/>
    <cellStyle name="Normal 2 7 4 10 9" xfId="33463"/>
    <cellStyle name="Normal 2 7 4 11" xfId="33464"/>
    <cellStyle name="Normal 2 7 4 11 10" xfId="33465"/>
    <cellStyle name="Normal 2 7 4 11 2" xfId="33466"/>
    <cellStyle name="Normal 2 7 4 11 2 2" xfId="33467"/>
    <cellStyle name="Normal 2 7 4 11 2 2 2" xfId="33468"/>
    <cellStyle name="Normal 2 7 4 11 2 2 3" xfId="33469"/>
    <cellStyle name="Normal 2 7 4 11 2 3" xfId="33470"/>
    <cellStyle name="Normal 2 7 4 11 2 4" xfId="33471"/>
    <cellStyle name="Normal 2 7 4 11 2 5" xfId="33472"/>
    <cellStyle name="Normal 2 7 4 11 2 6" xfId="33473"/>
    <cellStyle name="Normal 2 7 4 11 3" xfId="33474"/>
    <cellStyle name="Normal 2 7 4 11 3 2" xfId="33475"/>
    <cellStyle name="Normal 2 7 4 11 3 2 2" xfId="33476"/>
    <cellStyle name="Normal 2 7 4 11 3 2 3" xfId="33477"/>
    <cellStyle name="Normal 2 7 4 11 3 3" xfId="33478"/>
    <cellStyle name="Normal 2 7 4 11 3 4" xfId="33479"/>
    <cellStyle name="Normal 2 7 4 11 3 5" xfId="33480"/>
    <cellStyle name="Normal 2 7 4 11 3 6" xfId="33481"/>
    <cellStyle name="Normal 2 7 4 11 4" xfId="33482"/>
    <cellStyle name="Normal 2 7 4 11 4 2" xfId="33483"/>
    <cellStyle name="Normal 2 7 4 11 4 2 2" xfId="33484"/>
    <cellStyle name="Normal 2 7 4 11 4 3" xfId="33485"/>
    <cellStyle name="Normal 2 7 4 11 4 4" xfId="33486"/>
    <cellStyle name="Normal 2 7 4 11 4 5" xfId="33487"/>
    <cellStyle name="Normal 2 7 4 11 5" xfId="33488"/>
    <cellStyle name="Normal 2 7 4 11 5 2" xfId="33489"/>
    <cellStyle name="Normal 2 7 4 11 5 3" xfId="33490"/>
    <cellStyle name="Normal 2 7 4 11 5 4" xfId="33491"/>
    <cellStyle name="Normal 2 7 4 11 6" xfId="33492"/>
    <cellStyle name="Normal 2 7 4 11 6 2" xfId="33493"/>
    <cellStyle name="Normal 2 7 4 11 7" xfId="33494"/>
    <cellStyle name="Normal 2 7 4 11 8" xfId="33495"/>
    <cellStyle name="Normal 2 7 4 11 9" xfId="33496"/>
    <cellStyle name="Normal 2 7 4 12" xfId="33497"/>
    <cellStyle name="Normal 2 7 4 12 10" xfId="33498"/>
    <cellStyle name="Normal 2 7 4 12 2" xfId="33499"/>
    <cellStyle name="Normal 2 7 4 12 2 2" xfId="33500"/>
    <cellStyle name="Normal 2 7 4 12 2 2 2" xfId="33501"/>
    <cellStyle name="Normal 2 7 4 12 2 2 3" xfId="33502"/>
    <cellStyle name="Normal 2 7 4 12 2 3" xfId="33503"/>
    <cellStyle name="Normal 2 7 4 12 2 4" xfId="33504"/>
    <cellStyle name="Normal 2 7 4 12 2 5" xfId="33505"/>
    <cellStyle name="Normal 2 7 4 12 2 6" xfId="33506"/>
    <cellStyle name="Normal 2 7 4 12 3" xfId="33507"/>
    <cellStyle name="Normal 2 7 4 12 3 2" xfId="33508"/>
    <cellStyle name="Normal 2 7 4 12 3 2 2" xfId="33509"/>
    <cellStyle name="Normal 2 7 4 12 3 2 3" xfId="33510"/>
    <cellStyle name="Normal 2 7 4 12 3 3" xfId="33511"/>
    <cellStyle name="Normal 2 7 4 12 3 4" xfId="33512"/>
    <cellStyle name="Normal 2 7 4 12 3 5" xfId="33513"/>
    <cellStyle name="Normal 2 7 4 12 3 6" xfId="33514"/>
    <cellStyle name="Normal 2 7 4 12 4" xfId="33515"/>
    <cellStyle name="Normal 2 7 4 12 4 2" xfId="33516"/>
    <cellStyle name="Normal 2 7 4 12 4 2 2" xfId="33517"/>
    <cellStyle name="Normal 2 7 4 12 4 3" xfId="33518"/>
    <cellStyle name="Normal 2 7 4 12 4 4" xfId="33519"/>
    <cellStyle name="Normal 2 7 4 12 4 5" xfId="33520"/>
    <cellStyle name="Normal 2 7 4 12 5" xfId="33521"/>
    <cellStyle name="Normal 2 7 4 12 5 2" xfId="33522"/>
    <cellStyle name="Normal 2 7 4 12 5 3" xfId="33523"/>
    <cellStyle name="Normal 2 7 4 12 5 4" xfId="33524"/>
    <cellStyle name="Normal 2 7 4 12 6" xfId="33525"/>
    <cellStyle name="Normal 2 7 4 12 6 2" xfId="33526"/>
    <cellStyle name="Normal 2 7 4 12 7" xfId="33527"/>
    <cellStyle name="Normal 2 7 4 12 8" xfId="33528"/>
    <cellStyle name="Normal 2 7 4 12 9" xfId="33529"/>
    <cellStyle name="Normal 2 7 4 13" xfId="33530"/>
    <cellStyle name="Normal 2 7 4 13 2" xfId="33531"/>
    <cellStyle name="Normal 2 7 4 13 2 2" xfId="33532"/>
    <cellStyle name="Normal 2 7 4 13 2 2 2" xfId="33533"/>
    <cellStyle name="Normal 2 7 4 13 2 2 3" xfId="33534"/>
    <cellStyle name="Normal 2 7 4 13 2 3" xfId="33535"/>
    <cellStyle name="Normal 2 7 4 13 2 4" xfId="33536"/>
    <cellStyle name="Normal 2 7 4 13 2 5" xfId="33537"/>
    <cellStyle name="Normal 2 7 4 13 2 6" xfId="33538"/>
    <cellStyle name="Normal 2 7 4 13 3" xfId="33539"/>
    <cellStyle name="Normal 2 7 4 13 3 2" xfId="33540"/>
    <cellStyle name="Normal 2 7 4 13 3 2 2" xfId="33541"/>
    <cellStyle name="Normal 2 7 4 13 3 3" xfId="33542"/>
    <cellStyle name="Normal 2 7 4 13 3 4" xfId="33543"/>
    <cellStyle name="Normal 2 7 4 13 3 5" xfId="33544"/>
    <cellStyle name="Normal 2 7 4 13 4" xfId="33545"/>
    <cellStyle name="Normal 2 7 4 13 4 2" xfId="33546"/>
    <cellStyle name="Normal 2 7 4 13 4 3" xfId="33547"/>
    <cellStyle name="Normal 2 7 4 13 4 4" xfId="33548"/>
    <cellStyle name="Normal 2 7 4 13 5" xfId="33549"/>
    <cellStyle name="Normal 2 7 4 13 5 2" xfId="33550"/>
    <cellStyle name="Normal 2 7 4 13 6" xfId="33551"/>
    <cellStyle name="Normal 2 7 4 13 7" xfId="33552"/>
    <cellStyle name="Normal 2 7 4 13 8" xfId="33553"/>
    <cellStyle name="Normal 2 7 4 13 9" xfId="33554"/>
    <cellStyle name="Normal 2 7 4 14" xfId="33555"/>
    <cellStyle name="Normal 2 7 4 14 2" xfId="33556"/>
    <cellStyle name="Normal 2 7 4 14 2 2" xfId="33557"/>
    <cellStyle name="Normal 2 7 4 14 2 2 2" xfId="33558"/>
    <cellStyle name="Normal 2 7 4 14 2 2 3" xfId="33559"/>
    <cellStyle name="Normal 2 7 4 14 2 3" xfId="33560"/>
    <cellStyle name="Normal 2 7 4 14 2 4" xfId="33561"/>
    <cellStyle name="Normal 2 7 4 14 2 5" xfId="33562"/>
    <cellStyle name="Normal 2 7 4 14 2 6" xfId="33563"/>
    <cellStyle name="Normal 2 7 4 14 3" xfId="33564"/>
    <cellStyle name="Normal 2 7 4 14 3 2" xfId="33565"/>
    <cellStyle name="Normal 2 7 4 14 3 2 2" xfId="33566"/>
    <cellStyle name="Normal 2 7 4 14 3 3" xfId="33567"/>
    <cellStyle name="Normal 2 7 4 14 3 4" xfId="33568"/>
    <cellStyle name="Normal 2 7 4 14 3 5" xfId="33569"/>
    <cellStyle name="Normal 2 7 4 14 4" xfId="33570"/>
    <cellStyle name="Normal 2 7 4 14 4 2" xfId="33571"/>
    <cellStyle name="Normal 2 7 4 14 4 3" xfId="33572"/>
    <cellStyle name="Normal 2 7 4 14 4 4" xfId="33573"/>
    <cellStyle name="Normal 2 7 4 14 5" xfId="33574"/>
    <cellStyle name="Normal 2 7 4 14 5 2" xfId="33575"/>
    <cellStyle name="Normal 2 7 4 14 6" xfId="33576"/>
    <cellStyle name="Normal 2 7 4 14 7" xfId="33577"/>
    <cellStyle name="Normal 2 7 4 14 8" xfId="33578"/>
    <cellStyle name="Normal 2 7 4 14 9" xfId="33579"/>
    <cellStyle name="Normal 2 7 4 15" xfId="33580"/>
    <cellStyle name="Normal 2 7 4 15 2" xfId="33581"/>
    <cellStyle name="Normal 2 7 4 15 2 2" xfId="33582"/>
    <cellStyle name="Normal 2 7 4 15 2 3" xfId="33583"/>
    <cellStyle name="Normal 2 7 4 15 3" xfId="33584"/>
    <cellStyle name="Normal 2 7 4 15 4" xfId="33585"/>
    <cellStyle name="Normal 2 7 4 15 5" xfId="33586"/>
    <cellStyle name="Normal 2 7 4 15 6" xfId="33587"/>
    <cellStyle name="Normal 2 7 4 16" xfId="33588"/>
    <cellStyle name="Normal 2 7 4 16 2" xfId="33589"/>
    <cellStyle name="Normal 2 7 4 16 2 2" xfId="33590"/>
    <cellStyle name="Normal 2 7 4 16 3" xfId="33591"/>
    <cellStyle name="Normal 2 7 4 16 4" xfId="33592"/>
    <cellStyle name="Normal 2 7 4 16 5" xfId="33593"/>
    <cellStyle name="Normal 2 7 4 17" xfId="33594"/>
    <cellStyle name="Normal 2 7 4 17 2" xfId="33595"/>
    <cellStyle name="Normal 2 7 4 17 2 2" xfId="33596"/>
    <cellStyle name="Normal 2 7 4 17 3" xfId="33597"/>
    <cellStyle name="Normal 2 7 4 17 4" xfId="33598"/>
    <cellStyle name="Normal 2 7 4 17 5" xfId="33599"/>
    <cellStyle name="Normal 2 7 4 18" xfId="33600"/>
    <cellStyle name="Normal 2 7 4 18 2" xfId="33601"/>
    <cellStyle name="Normal 2 7 4 19" xfId="33602"/>
    <cellStyle name="Normal 2 7 4 2" xfId="33603"/>
    <cellStyle name="Normal 2 7 4 2 10" xfId="33604"/>
    <cellStyle name="Normal 2 7 4 2 11" xfId="33605"/>
    <cellStyle name="Normal 2 7 4 2 2" xfId="33606"/>
    <cellStyle name="Normal 2 7 4 2 2 2" xfId="33607"/>
    <cellStyle name="Normal 2 7 4 2 2 2 2" xfId="33608"/>
    <cellStyle name="Normal 2 7 4 2 2 2 2 2" xfId="33609"/>
    <cellStyle name="Normal 2 7 4 2 2 2 2 3" xfId="33610"/>
    <cellStyle name="Normal 2 7 4 2 2 2 3" xfId="33611"/>
    <cellStyle name="Normal 2 7 4 2 2 2 4" xfId="33612"/>
    <cellStyle name="Normal 2 7 4 2 2 2 5" xfId="33613"/>
    <cellStyle name="Normal 2 7 4 2 2 2 6" xfId="33614"/>
    <cellStyle name="Normal 2 7 4 2 2 3" xfId="33615"/>
    <cellStyle name="Normal 2 7 4 2 2 3 2" xfId="33616"/>
    <cellStyle name="Normal 2 7 4 2 2 3 2 2" xfId="33617"/>
    <cellStyle name="Normal 2 7 4 2 2 3 3" xfId="33618"/>
    <cellStyle name="Normal 2 7 4 2 2 3 4" xfId="33619"/>
    <cellStyle name="Normal 2 7 4 2 2 3 5" xfId="33620"/>
    <cellStyle name="Normal 2 7 4 2 2 4" xfId="33621"/>
    <cellStyle name="Normal 2 7 4 2 2 4 2" xfId="33622"/>
    <cellStyle name="Normal 2 7 4 2 2 4 3" xfId="33623"/>
    <cellStyle name="Normal 2 7 4 2 2 4 4" xfId="33624"/>
    <cellStyle name="Normal 2 7 4 2 2 5" xfId="33625"/>
    <cellStyle name="Normal 2 7 4 2 2 5 2" xfId="33626"/>
    <cellStyle name="Normal 2 7 4 2 2 6" xfId="33627"/>
    <cellStyle name="Normal 2 7 4 2 2 7" xfId="33628"/>
    <cellStyle name="Normal 2 7 4 2 2 8" xfId="33629"/>
    <cellStyle name="Normal 2 7 4 2 2 9" xfId="33630"/>
    <cellStyle name="Normal 2 7 4 2 3" xfId="33631"/>
    <cellStyle name="Normal 2 7 4 2 3 2" xfId="33632"/>
    <cellStyle name="Normal 2 7 4 2 3 2 2" xfId="33633"/>
    <cellStyle name="Normal 2 7 4 2 3 2 2 2" xfId="33634"/>
    <cellStyle name="Normal 2 7 4 2 3 2 2 3" xfId="33635"/>
    <cellStyle name="Normal 2 7 4 2 3 2 3" xfId="33636"/>
    <cellStyle name="Normal 2 7 4 2 3 2 4" xfId="33637"/>
    <cellStyle name="Normal 2 7 4 2 3 2 5" xfId="33638"/>
    <cellStyle name="Normal 2 7 4 2 3 2 6" xfId="33639"/>
    <cellStyle name="Normal 2 7 4 2 3 3" xfId="33640"/>
    <cellStyle name="Normal 2 7 4 2 3 3 2" xfId="33641"/>
    <cellStyle name="Normal 2 7 4 2 3 3 2 2" xfId="33642"/>
    <cellStyle name="Normal 2 7 4 2 3 3 3" xfId="33643"/>
    <cellStyle name="Normal 2 7 4 2 3 3 4" xfId="33644"/>
    <cellStyle name="Normal 2 7 4 2 3 3 5" xfId="33645"/>
    <cellStyle name="Normal 2 7 4 2 3 4" xfId="33646"/>
    <cellStyle name="Normal 2 7 4 2 3 4 2" xfId="33647"/>
    <cellStyle name="Normal 2 7 4 2 3 4 3" xfId="33648"/>
    <cellStyle name="Normal 2 7 4 2 3 4 4" xfId="33649"/>
    <cellStyle name="Normal 2 7 4 2 3 5" xfId="33650"/>
    <cellStyle name="Normal 2 7 4 2 3 5 2" xfId="33651"/>
    <cellStyle name="Normal 2 7 4 2 3 6" xfId="33652"/>
    <cellStyle name="Normal 2 7 4 2 3 7" xfId="33653"/>
    <cellStyle name="Normal 2 7 4 2 3 8" xfId="33654"/>
    <cellStyle name="Normal 2 7 4 2 3 9" xfId="33655"/>
    <cellStyle name="Normal 2 7 4 2 4" xfId="33656"/>
    <cellStyle name="Normal 2 7 4 2 4 2" xfId="33657"/>
    <cellStyle name="Normal 2 7 4 2 4 2 2" xfId="33658"/>
    <cellStyle name="Normal 2 7 4 2 4 2 3" xfId="33659"/>
    <cellStyle name="Normal 2 7 4 2 4 3" xfId="33660"/>
    <cellStyle name="Normal 2 7 4 2 4 4" xfId="33661"/>
    <cellStyle name="Normal 2 7 4 2 4 5" xfId="33662"/>
    <cellStyle name="Normal 2 7 4 2 4 6" xfId="33663"/>
    <cellStyle name="Normal 2 7 4 2 5" xfId="33664"/>
    <cellStyle name="Normal 2 7 4 2 5 2" xfId="33665"/>
    <cellStyle name="Normal 2 7 4 2 5 2 2" xfId="33666"/>
    <cellStyle name="Normal 2 7 4 2 5 3" xfId="33667"/>
    <cellStyle name="Normal 2 7 4 2 5 4" xfId="33668"/>
    <cellStyle name="Normal 2 7 4 2 5 5" xfId="33669"/>
    <cellStyle name="Normal 2 7 4 2 6" xfId="33670"/>
    <cellStyle name="Normal 2 7 4 2 6 2" xfId="33671"/>
    <cellStyle name="Normal 2 7 4 2 6 3" xfId="33672"/>
    <cellStyle name="Normal 2 7 4 2 6 4" xfId="33673"/>
    <cellStyle name="Normal 2 7 4 2 7" xfId="33674"/>
    <cellStyle name="Normal 2 7 4 2 7 2" xfId="33675"/>
    <cellStyle name="Normal 2 7 4 2 8" xfId="33676"/>
    <cellStyle name="Normal 2 7 4 2 9" xfId="33677"/>
    <cellStyle name="Normal 2 7 4 20" xfId="33678"/>
    <cellStyle name="Normal 2 7 4 21" xfId="33679"/>
    <cellStyle name="Normal 2 7 4 22" xfId="33680"/>
    <cellStyle name="Normal 2 7 4 3" xfId="33681"/>
    <cellStyle name="Normal 2 7 4 3 10" xfId="33682"/>
    <cellStyle name="Normal 2 7 4 3 11" xfId="33683"/>
    <cellStyle name="Normal 2 7 4 3 2" xfId="33684"/>
    <cellStyle name="Normal 2 7 4 3 2 2" xfId="33685"/>
    <cellStyle name="Normal 2 7 4 3 2 2 2" xfId="33686"/>
    <cellStyle name="Normal 2 7 4 3 2 2 2 2" xfId="33687"/>
    <cellStyle name="Normal 2 7 4 3 2 2 2 3" xfId="33688"/>
    <cellStyle name="Normal 2 7 4 3 2 2 3" xfId="33689"/>
    <cellStyle name="Normal 2 7 4 3 2 2 4" xfId="33690"/>
    <cellStyle name="Normal 2 7 4 3 2 2 5" xfId="33691"/>
    <cellStyle name="Normal 2 7 4 3 2 2 6" xfId="33692"/>
    <cellStyle name="Normal 2 7 4 3 2 3" xfId="33693"/>
    <cellStyle name="Normal 2 7 4 3 2 3 2" xfId="33694"/>
    <cellStyle name="Normal 2 7 4 3 2 3 2 2" xfId="33695"/>
    <cellStyle name="Normal 2 7 4 3 2 3 3" xfId="33696"/>
    <cellStyle name="Normal 2 7 4 3 2 3 4" xfId="33697"/>
    <cellStyle name="Normal 2 7 4 3 2 3 5" xfId="33698"/>
    <cellStyle name="Normal 2 7 4 3 2 4" xfId="33699"/>
    <cellStyle name="Normal 2 7 4 3 2 4 2" xfId="33700"/>
    <cellStyle name="Normal 2 7 4 3 2 4 3" xfId="33701"/>
    <cellStyle name="Normal 2 7 4 3 2 4 4" xfId="33702"/>
    <cellStyle name="Normal 2 7 4 3 2 5" xfId="33703"/>
    <cellStyle name="Normal 2 7 4 3 2 5 2" xfId="33704"/>
    <cellStyle name="Normal 2 7 4 3 2 6" xfId="33705"/>
    <cellStyle name="Normal 2 7 4 3 2 7" xfId="33706"/>
    <cellStyle name="Normal 2 7 4 3 2 8" xfId="33707"/>
    <cellStyle name="Normal 2 7 4 3 2 9" xfId="33708"/>
    <cellStyle name="Normal 2 7 4 3 3" xfId="33709"/>
    <cellStyle name="Normal 2 7 4 3 3 2" xfId="33710"/>
    <cellStyle name="Normal 2 7 4 3 3 2 2" xfId="33711"/>
    <cellStyle name="Normal 2 7 4 3 3 2 2 2" xfId="33712"/>
    <cellStyle name="Normal 2 7 4 3 3 2 2 3" xfId="33713"/>
    <cellStyle name="Normal 2 7 4 3 3 2 3" xfId="33714"/>
    <cellStyle name="Normal 2 7 4 3 3 2 4" xfId="33715"/>
    <cellStyle name="Normal 2 7 4 3 3 2 5" xfId="33716"/>
    <cellStyle name="Normal 2 7 4 3 3 2 6" xfId="33717"/>
    <cellStyle name="Normal 2 7 4 3 3 3" xfId="33718"/>
    <cellStyle name="Normal 2 7 4 3 3 3 2" xfId="33719"/>
    <cellStyle name="Normal 2 7 4 3 3 3 2 2" xfId="33720"/>
    <cellStyle name="Normal 2 7 4 3 3 3 3" xfId="33721"/>
    <cellStyle name="Normal 2 7 4 3 3 3 4" xfId="33722"/>
    <cellStyle name="Normal 2 7 4 3 3 3 5" xfId="33723"/>
    <cellStyle name="Normal 2 7 4 3 3 4" xfId="33724"/>
    <cellStyle name="Normal 2 7 4 3 3 4 2" xfId="33725"/>
    <cellStyle name="Normal 2 7 4 3 3 4 3" xfId="33726"/>
    <cellStyle name="Normal 2 7 4 3 3 4 4" xfId="33727"/>
    <cellStyle name="Normal 2 7 4 3 3 5" xfId="33728"/>
    <cellStyle name="Normal 2 7 4 3 3 5 2" xfId="33729"/>
    <cellStyle name="Normal 2 7 4 3 3 6" xfId="33730"/>
    <cellStyle name="Normal 2 7 4 3 3 7" xfId="33731"/>
    <cellStyle name="Normal 2 7 4 3 3 8" xfId="33732"/>
    <cellStyle name="Normal 2 7 4 3 3 9" xfId="33733"/>
    <cellStyle name="Normal 2 7 4 3 4" xfId="33734"/>
    <cellStyle name="Normal 2 7 4 3 4 2" xfId="33735"/>
    <cellStyle name="Normal 2 7 4 3 4 2 2" xfId="33736"/>
    <cellStyle name="Normal 2 7 4 3 4 2 3" xfId="33737"/>
    <cellStyle name="Normal 2 7 4 3 4 3" xfId="33738"/>
    <cellStyle name="Normal 2 7 4 3 4 4" xfId="33739"/>
    <cellStyle name="Normal 2 7 4 3 4 5" xfId="33740"/>
    <cellStyle name="Normal 2 7 4 3 4 6" xfId="33741"/>
    <cellStyle name="Normal 2 7 4 3 5" xfId="33742"/>
    <cellStyle name="Normal 2 7 4 3 5 2" xfId="33743"/>
    <cellStyle name="Normal 2 7 4 3 5 2 2" xfId="33744"/>
    <cellStyle name="Normal 2 7 4 3 5 3" xfId="33745"/>
    <cellStyle name="Normal 2 7 4 3 5 4" xfId="33746"/>
    <cellStyle name="Normal 2 7 4 3 5 5" xfId="33747"/>
    <cellStyle name="Normal 2 7 4 3 6" xfId="33748"/>
    <cellStyle name="Normal 2 7 4 3 6 2" xfId="33749"/>
    <cellStyle name="Normal 2 7 4 3 6 3" xfId="33750"/>
    <cellStyle name="Normal 2 7 4 3 6 4" xfId="33751"/>
    <cellStyle name="Normal 2 7 4 3 7" xfId="33752"/>
    <cellStyle name="Normal 2 7 4 3 7 2" xfId="33753"/>
    <cellStyle name="Normal 2 7 4 3 8" xfId="33754"/>
    <cellStyle name="Normal 2 7 4 3 9" xfId="33755"/>
    <cellStyle name="Normal 2 7 4 4" xfId="33756"/>
    <cellStyle name="Normal 2 7 4 4 10" xfId="33757"/>
    <cellStyle name="Normal 2 7 4 4 11" xfId="33758"/>
    <cellStyle name="Normal 2 7 4 4 2" xfId="33759"/>
    <cellStyle name="Normal 2 7 4 4 2 2" xfId="33760"/>
    <cellStyle name="Normal 2 7 4 4 2 2 2" xfId="33761"/>
    <cellStyle name="Normal 2 7 4 4 2 2 2 2" xfId="33762"/>
    <cellStyle name="Normal 2 7 4 4 2 2 2 3" xfId="33763"/>
    <cellStyle name="Normal 2 7 4 4 2 2 3" xfId="33764"/>
    <cellStyle name="Normal 2 7 4 4 2 2 4" xfId="33765"/>
    <cellStyle name="Normal 2 7 4 4 2 2 5" xfId="33766"/>
    <cellStyle name="Normal 2 7 4 4 2 2 6" xfId="33767"/>
    <cellStyle name="Normal 2 7 4 4 2 3" xfId="33768"/>
    <cellStyle name="Normal 2 7 4 4 2 3 2" xfId="33769"/>
    <cellStyle name="Normal 2 7 4 4 2 3 2 2" xfId="33770"/>
    <cellStyle name="Normal 2 7 4 4 2 3 3" xfId="33771"/>
    <cellStyle name="Normal 2 7 4 4 2 3 4" xfId="33772"/>
    <cellStyle name="Normal 2 7 4 4 2 3 5" xfId="33773"/>
    <cellStyle name="Normal 2 7 4 4 2 4" xfId="33774"/>
    <cellStyle name="Normal 2 7 4 4 2 4 2" xfId="33775"/>
    <cellStyle name="Normal 2 7 4 4 2 4 3" xfId="33776"/>
    <cellStyle name="Normal 2 7 4 4 2 4 4" xfId="33777"/>
    <cellStyle name="Normal 2 7 4 4 2 5" xfId="33778"/>
    <cellStyle name="Normal 2 7 4 4 2 5 2" xfId="33779"/>
    <cellStyle name="Normal 2 7 4 4 2 6" xfId="33780"/>
    <cellStyle name="Normal 2 7 4 4 2 7" xfId="33781"/>
    <cellStyle name="Normal 2 7 4 4 2 8" xfId="33782"/>
    <cellStyle name="Normal 2 7 4 4 2 9" xfId="33783"/>
    <cellStyle name="Normal 2 7 4 4 3" xfId="33784"/>
    <cellStyle name="Normal 2 7 4 4 3 2" xfId="33785"/>
    <cellStyle name="Normal 2 7 4 4 3 2 2" xfId="33786"/>
    <cellStyle name="Normal 2 7 4 4 3 2 2 2" xfId="33787"/>
    <cellStyle name="Normal 2 7 4 4 3 2 2 3" xfId="33788"/>
    <cellStyle name="Normal 2 7 4 4 3 2 3" xfId="33789"/>
    <cellStyle name="Normal 2 7 4 4 3 2 4" xfId="33790"/>
    <cellStyle name="Normal 2 7 4 4 3 2 5" xfId="33791"/>
    <cellStyle name="Normal 2 7 4 4 3 2 6" xfId="33792"/>
    <cellStyle name="Normal 2 7 4 4 3 3" xfId="33793"/>
    <cellStyle name="Normal 2 7 4 4 3 3 2" xfId="33794"/>
    <cellStyle name="Normal 2 7 4 4 3 3 2 2" xfId="33795"/>
    <cellStyle name="Normal 2 7 4 4 3 3 3" xfId="33796"/>
    <cellStyle name="Normal 2 7 4 4 3 3 4" xfId="33797"/>
    <cellStyle name="Normal 2 7 4 4 3 3 5" xfId="33798"/>
    <cellStyle name="Normal 2 7 4 4 3 4" xfId="33799"/>
    <cellStyle name="Normal 2 7 4 4 3 4 2" xfId="33800"/>
    <cellStyle name="Normal 2 7 4 4 3 4 3" xfId="33801"/>
    <cellStyle name="Normal 2 7 4 4 3 4 4" xfId="33802"/>
    <cellStyle name="Normal 2 7 4 4 3 5" xfId="33803"/>
    <cellStyle name="Normal 2 7 4 4 3 5 2" xfId="33804"/>
    <cellStyle name="Normal 2 7 4 4 3 6" xfId="33805"/>
    <cellStyle name="Normal 2 7 4 4 3 7" xfId="33806"/>
    <cellStyle name="Normal 2 7 4 4 3 8" xfId="33807"/>
    <cellStyle name="Normal 2 7 4 4 3 9" xfId="33808"/>
    <cellStyle name="Normal 2 7 4 4 4" xfId="33809"/>
    <cellStyle name="Normal 2 7 4 4 4 2" xfId="33810"/>
    <cellStyle name="Normal 2 7 4 4 4 2 2" xfId="33811"/>
    <cellStyle name="Normal 2 7 4 4 4 2 3" xfId="33812"/>
    <cellStyle name="Normal 2 7 4 4 4 3" xfId="33813"/>
    <cellStyle name="Normal 2 7 4 4 4 4" xfId="33814"/>
    <cellStyle name="Normal 2 7 4 4 4 5" xfId="33815"/>
    <cellStyle name="Normal 2 7 4 4 4 6" xfId="33816"/>
    <cellStyle name="Normal 2 7 4 4 5" xfId="33817"/>
    <cellStyle name="Normal 2 7 4 4 5 2" xfId="33818"/>
    <cellStyle name="Normal 2 7 4 4 5 2 2" xfId="33819"/>
    <cellStyle name="Normal 2 7 4 4 5 3" xfId="33820"/>
    <cellStyle name="Normal 2 7 4 4 5 4" xfId="33821"/>
    <cellStyle name="Normal 2 7 4 4 5 5" xfId="33822"/>
    <cellStyle name="Normal 2 7 4 4 6" xfId="33823"/>
    <cellStyle name="Normal 2 7 4 4 6 2" xfId="33824"/>
    <cellStyle name="Normal 2 7 4 4 6 3" xfId="33825"/>
    <cellStyle name="Normal 2 7 4 4 6 4" xfId="33826"/>
    <cellStyle name="Normal 2 7 4 4 7" xfId="33827"/>
    <cellStyle name="Normal 2 7 4 4 7 2" xfId="33828"/>
    <cellStyle name="Normal 2 7 4 4 8" xfId="33829"/>
    <cellStyle name="Normal 2 7 4 4 9" xfId="33830"/>
    <cellStyle name="Normal 2 7 4 5" xfId="33831"/>
    <cellStyle name="Normal 2 7 4 5 10" xfId="33832"/>
    <cellStyle name="Normal 2 7 4 5 11" xfId="33833"/>
    <cellStyle name="Normal 2 7 4 5 2" xfId="33834"/>
    <cellStyle name="Normal 2 7 4 5 2 2" xfId="33835"/>
    <cellStyle name="Normal 2 7 4 5 2 2 2" xfId="33836"/>
    <cellStyle name="Normal 2 7 4 5 2 2 2 2" xfId="33837"/>
    <cellStyle name="Normal 2 7 4 5 2 2 2 3" xfId="33838"/>
    <cellStyle name="Normal 2 7 4 5 2 2 3" xfId="33839"/>
    <cellStyle name="Normal 2 7 4 5 2 2 4" xfId="33840"/>
    <cellStyle name="Normal 2 7 4 5 2 2 5" xfId="33841"/>
    <cellStyle name="Normal 2 7 4 5 2 2 6" xfId="33842"/>
    <cellStyle name="Normal 2 7 4 5 2 3" xfId="33843"/>
    <cellStyle name="Normal 2 7 4 5 2 3 2" xfId="33844"/>
    <cellStyle name="Normal 2 7 4 5 2 3 2 2" xfId="33845"/>
    <cellStyle name="Normal 2 7 4 5 2 3 3" xfId="33846"/>
    <cellStyle name="Normal 2 7 4 5 2 3 4" xfId="33847"/>
    <cellStyle name="Normal 2 7 4 5 2 3 5" xfId="33848"/>
    <cellStyle name="Normal 2 7 4 5 2 4" xfId="33849"/>
    <cellStyle name="Normal 2 7 4 5 2 4 2" xfId="33850"/>
    <cellStyle name="Normal 2 7 4 5 2 4 3" xfId="33851"/>
    <cellStyle name="Normal 2 7 4 5 2 4 4" xfId="33852"/>
    <cellStyle name="Normal 2 7 4 5 2 5" xfId="33853"/>
    <cellStyle name="Normal 2 7 4 5 2 5 2" xfId="33854"/>
    <cellStyle name="Normal 2 7 4 5 2 6" xfId="33855"/>
    <cellStyle name="Normal 2 7 4 5 2 7" xfId="33856"/>
    <cellStyle name="Normal 2 7 4 5 2 8" xfId="33857"/>
    <cellStyle name="Normal 2 7 4 5 2 9" xfId="33858"/>
    <cellStyle name="Normal 2 7 4 5 3" xfId="33859"/>
    <cellStyle name="Normal 2 7 4 5 3 2" xfId="33860"/>
    <cellStyle name="Normal 2 7 4 5 3 2 2" xfId="33861"/>
    <cellStyle name="Normal 2 7 4 5 3 2 2 2" xfId="33862"/>
    <cellStyle name="Normal 2 7 4 5 3 2 2 3" xfId="33863"/>
    <cellStyle name="Normal 2 7 4 5 3 2 3" xfId="33864"/>
    <cellStyle name="Normal 2 7 4 5 3 2 4" xfId="33865"/>
    <cellStyle name="Normal 2 7 4 5 3 2 5" xfId="33866"/>
    <cellStyle name="Normal 2 7 4 5 3 2 6" xfId="33867"/>
    <cellStyle name="Normal 2 7 4 5 3 3" xfId="33868"/>
    <cellStyle name="Normal 2 7 4 5 3 3 2" xfId="33869"/>
    <cellStyle name="Normal 2 7 4 5 3 3 2 2" xfId="33870"/>
    <cellStyle name="Normal 2 7 4 5 3 3 3" xfId="33871"/>
    <cellStyle name="Normal 2 7 4 5 3 3 4" xfId="33872"/>
    <cellStyle name="Normal 2 7 4 5 3 3 5" xfId="33873"/>
    <cellStyle name="Normal 2 7 4 5 3 4" xfId="33874"/>
    <cellStyle name="Normal 2 7 4 5 3 4 2" xfId="33875"/>
    <cellStyle name="Normal 2 7 4 5 3 4 3" xfId="33876"/>
    <cellStyle name="Normal 2 7 4 5 3 4 4" xfId="33877"/>
    <cellStyle name="Normal 2 7 4 5 3 5" xfId="33878"/>
    <cellStyle name="Normal 2 7 4 5 3 5 2" xfId="33879"/>
    <cellStyle name="Normal 2 7 4 5 3 6" xfId="33880"/>
    <cellStyle name="Normal 2 7 4 5 3 7" xfId="33881"/>
    <cellStyle name="Normal 2 7 4 5 3 8" xfId="33882"/>
    <cellStyle name="Normal 2 7 4 5 3 9" xfId="33883"/>
    <cellStyle name="Normal 2 7 4 5 4" xfId="33884"/>
    <cellStyle name="Normal 2 7 4 5 4 2" xfId="33885"/>
    <cellStyle name="Normal 2 7 4 5 4 2 2" xfId="33886"/>
    <cellStyle name="Normal 2 7 4 5 4 2 3" xfId="33887"/>
    <cellStyle name="Normal 2 7 4 5 4 3" xfId="33888"/>
    <cellStyle name="Normal 2 7 4 5 4 4" xfId="33889"/>
    <cellStyle name="Normal 2 7 4 5 4 5" xfId="33890"/>
    <cellStyle name="Normal 2 7 4 5 4 6" xfId="33891"/>
    <cellStyle name="Normal 2 7 4 5 5" xfId="33892"/>
    <cellStyle name="Normal 2 7 4 5 5 2" xfId="33893"/>
    <cellStyle name="Normal 2 7 4 5 5 2 2" xfId="33894"/>
    <cellStyle name="Normal 2 7 4 5 5 3" xfId="33895"/>
    <cellStyle name="Normal 2 7 4 5 5 4" xfId="33896"/>
    <cellStyle name="Normal 2 7 4 5 5 5" xfId="33897"/>
    <cellStyle name="Normal 2 7 4 5 6" xfId="33898"/>
    <cellStyle name="Normal 2 7 4 5 6 2" xfId="33899"/>
    <cellStyle name="Normal 2 7 4 5 6 3" xfId="33900"/>
    <cellStyle name="Normal 2 7 4 5 6 4" xfId="33901"/>
    <cellStyle name="Normal 2 7 4 5 7" xfId="33902"/>
    <cellStyle name="Normal 2 7 4 5 7 2" xfId="33903"/>
    <cellStyle name="Normal 2 7 4 5 8" xfId="33904"/>
    <cellStyle name="Normal 2 7 4 5 9" xfId="33905"/>
    <cellStyle name="Normal 2 7 4 6" xfId="33906"/>
    <cellStyle name="Normal 2 7 4 6 10" xfId="33907"/>
    <cellStyle name="Normal 2 7 4 6 11" xfId="33908"/>
    <cellStyle name="Normal 2 7 4 6 2" xfId="33909"/>
    <cellStyle name="Normal 2 7 4 6 2 2" xfId="33910"/>
    <cellStyle name="Normal 2 7 4 6 2 2 2" xfId="33911"/>
    <cellStyle name="Normal 2 7 4 6 2 2 2 2" xfId="33912"/>
    <cellStyle name="Normal 2 7 4 6 2 2 2 3" xfId="33913"/>
    <cellStyle name="Normal 2 7 4 6 2 2 3" xfId="33914"/>
    <cellStyle name="Normal 2 7 4 6 2 2 4" xfId="33915"/>
    <cellStyle name="Normal 2 7 4 6 2 2 5" xfId="33916"/>
    <cellStyle name="Normal 2 7 4 6 2 2 6" xfId="33917"/>
    <cellStyle name="Normal 2 7 4 6 2 3" xfId="33918"/>
    <cellStyle name="Normal 2 7 4 6 2 3 2" xfId="33919"/>
    <cellStyle name="Normal 2 7 4 6 2 3 2 2" xfId="33920"/>
    <cellStyle name="Normal 2 7 4 6 2 3 3" xfId="33921"/>
    <cellStyle name="Normal 2 7 4 6 2 3 4" xfId="33922"/>
    <cellStyle name="Normal 2 7 4 6 2 3 5" xfId="33923"/>
    <cellStyle name="Normal 2 7 4 6 2 4" xfId="33924"/>
    <cellStyle name="Normal 2 7 4 6 2 4 2" xfId="33925"/>
    <cellStyle name="Normal 2 7 4 6 2 4 3" xfId="33926"/>
    <cellStyle name="Normal 2 7 4 6 2 4 4" xfId="33927"/>
    <cellStyle name="Normal 2 7 4 6 2 5" xfId="33928"/>
    <cellStyle name="Normal 2 7 4 6 2 5 2" xfId="33929"/>
    <cellStyle name="Normal 2 7 4 6 2 6" xfId="33930"/>
    <cellStyle name="Normal 2 7 4 6 2 7" xfId="33931"/>
    <cellStyle name="Normal 2 7 4 6 2 8" xfId="33932"/>
    <cellStyle name="Normal 2 7 4 6 2 9" xfId="33933"/>
    <cellStyle name="Normal 2 7 4 6 3" xfId="33934"/>
    <cellStyle name="Normal 2 7 4 6 3 2" xfId="33935"/>
    <cellStyle name="Normal 2 7 4 6 3 2 2" xfId="33936"/>
    <cellStyle name="Normal 2 7 4 6 3 2 2 2" xfId="33937"/>
    <cellStyle name="Normal 2 7 4 6 3 2 2 3" xfId="33938"/>
    <cellStyle name="Normal 2 7 4 6 3 2 3" xfId="33939"/>
    <cellStyle name="Normal 2 7 4 6 3 2 4" xfId="33940"/>
    <cellStyle name="Normal 2 7 4 6 3 2 5" xfId="33941"/>
    <cellStyle name="Normal 2 7 4 6 3 2 6" xfId="33942"/>
    <cellStyle name="Normal 2 7 4 6 3 3" xfId="33943"/>
    <cellStyle name="Normal 2 7 4 6 3 3 2" xfId="33944"/>
    <cellStyle name="Normal 2 7 4 6 3 3 2 2" xfId="33945"/>
    <cellStyle name="Normal 2 7 4 6 3 3 3" xfId="33946"/>
    <cellStyle name="Normal 2 7 4 6 3 3 4" xfId="33947"/>
    <cellStyle name="Normal 2 7 4 6 3 3 5" xfId="33948"/>
    <cellStyle name="Normal 2 7 4 6 3 4" xfId="33949"/>
    <cellStyle name="Normal 2 7 4 6 3 4 2" xfId="33950"/>
    <cellStyle name="Normal 2 7 4 6 3 4 3" xfId="33951"/>
    <cellStyle name="Normal 2 7 4 6 3 4 4" xfId="33952"/>
    <cellStyle name="Normal 2 7 4 6 3 5" xfId="33953"/>
    <cellStyle name="Normal 2 7 4 6 3 5 2" xfId="33954"/>
    <cellStyle name="Normal 2 7 4 6 3 6" xfId="33955"/>
    <cellStyle name="Normal 2 7 4 6 3 7" xfId="33956"/>
    <cellStyle name="Normal 2 7 4 6 3 8" xfId="33957"/>
    <cellStyle name="Normal 2 7 4 6 3 9" xfId="33958"/>
    <cellStyle name="Normal 2 7 4 6 4" xfId="33959"/>
    <cellStyle name="Normal 2 7 4 6 4 2" xfId="33960"/>
    <cellStyle name="Normal 2 7 4 6 4 2 2" xfId="33961"/>
    <cellStyle name="Normal 2 7 4 6 4 2 3" xfId="33962"/>
    <cellStyle name="Normal 2 7 4 6 4 3" xfId="33963"/>
    <cellStyle name="Normal 2 7 4 6 4 4" xfId="33964"/>
    <cellStyle name="Normal 2 7 4 6 4 5" xfId="33965"/>
    <cellStyle name="Normal 2 7 4 6 4 6" xfId="33966"/>
    <cellStyle name="Normal 2 7 4 6 5" xfId="33967"/>
    <cellStyle name="Normal 2 7 4 6 5 2" xfId="33968"/>
    <cellStyle name="Normal 2 7 4 6 5 2 2" xfId="33969"/>
    <cellStyle name="Normal 2 7 4 6 5 3" xfId="33970"/>
    <cellStyle name="Normal 2 7 4 6 5 4" xfId="33971"/>
    <cellStyle name="Normal 2 7 4 6 5 5" xfId="33972"/>
    <cellStyle name="Normal 2 7 4 6 6" xfId="33973"/>
    <cellStyle name="Normal 2 7 4 6 6 2" xfId="33974"/>
    <cellStyle name="Normal 2 7 4 6 6 3" xfId="33975"/>
    <cellStyle name="Normal 2 7 4 6 6 4" xfId="33976"/>
    <cellStyle name="Normal 2 7 4 6 7" xfId="33977"/>
    <cellStyle name="Normal 2 7 4 6 7 2" xfId="33978"/>
    <cellStyle name="Normal 2 7 4 6 8" xfId="33979"/>
    <cellStyle name="Normal 2 7 4 6 9" xfId="33980"/>
    <cellStyle name="Normal 2 7 4 7" xfId="33981"/>
    <cellStyle name="Normal 2 7 4 7 10" xfId="33982"/>
    <cellStyle name="Normal 2 7 4 7 11" xfId="33983"/>
    <cellStyle name="Normal 2 7 4 7 2" xfId="33984"/>
    <cellStyle name="Normal 2 7 4 7 2 2" xfId="33985"/>
    <cellStyle name="Normal 2 7 4 7 2 2 2" xfId="33986"/>
    <cellStyle name="Normal 2 7 4 7 2 2 2 2" xfId="33987"/>
    <cellStyle name="Normal 2 7 4 7 2 2 2 3" xfId="33988"/>
    <cellStyle name="Normal 2 7 4 7 2 2 3" xfId="33989"/>
    <cellStyle name="Normal 2 7 4 7 2 2 4" xfId="33990"/>
    <cellStyle name="Normal 2 7 4 7 2 2 5" xfId="33991"/>
    <cellStyle name="Normal 2 7 4 7 2 2 6" xfId="33992"/>
    <cellStyle name="Normal 2 7 4 7 2 3" xfId="33993"/>
    <cellStyle name="Normal 2 7 4 7 2 3 2" xfId="33994"/>
    <cellStyle name="Normal 2 7 4 7 2 3 2 2" xfId="33995"/>
    <cellStyle name="Normal 2 7 4 7 2 3 3" xfId="33996"/>
    <cellStyle name="Normal 2 7 4 7 2 3 4" xfId="33997"/>
    <cellStyle name="Normal 2 7 4 7 2 3 5" xfId="33998"/>
    <cellStyle name="Normal 2 7 4 7 2 4" xfId="33999"/>
    <cellStyle name="Normal 2 7 4 7 2 4 2" xfId="34000"/>
    <cellStyle name="Normal 2 7 4 7 2 4 3" xfId="34001"/>
    <cellStyle name="Normal 2 7 4 7 2 4 4" xfId="34002"/>
    <cellStyle name="Normal 2 7 4 7 2 5" xfId="34003"/>
    <cellStyle name="Normal 2 7 4 7 2 5 2" xfId="34004"/>
    <cellStyle name="Normal 2 7 4 7 2 6" xfId="34005"/>
    <cellStyle name="Normal 2 7 4 7 2 7" xfId="34006"/>
    <cellStyle name="Normal 2 7 4 7 2 8" xfId="34007"/>
    <cellStyle name="Normal 2 7 4 7 2 9" xfId="34008"/>
    <cellStyle name="Normal 2 7 4 7 3" xfId="34009"/>
    <cellStyle name="Normal 2 7 4 7 3 2" xfId="34010"/>
    <cellStyle name="Normal 2 7 4 7 3 2 2" xfId="34011"/>
    <cellStyle name="Normal 2 7 4 7 3 2 2 2" xfId="34012"/>
    <cellStyle name="Normal 2 7 4 7 3 2 2 3" xfId="34013"/>
    <cellStyle name="Normal 2 7 4 7 3 2 3" xfId="34014"/>
    <cellStyle name="Normal 2 7 4 7 3 2 4" xfId="34015"/>
    <cellStyle name="Normal 2 7 4 7 3 2 5" xfId="34016"/>
    <cellStyle name="Normal 2 7 4 7 3 2 6" xfId="34017"/>
    <cellStyle name="Normal 2 7 4 7 3 3" xfId="34018"/>
    <cellStyle name="Normal 2 7 4 7 3 3 2" xfId="34019"/>
    <cellStyle name="Normal 2 7 4 7 3 3 2 2" xfId="34020"/>
    <cellStyle name="Normal 2 7 4 7 3 3 3" xfId="34021"/>
    <cellStyle name="Normal 2 7 4 7 3 3 4" xfId="34022"/>
    <cellStyle name="Normal 2 7 4 7 3 3 5" xfId="34023"/>
    <cellStyle name="Normal 2 7 4 7 3 4" xfId="34024"/>
    <cellStyle name="Normal 2 7 4 7 3 4 2" xfId="34025"/>
    <cellStyle name="Normal 2 7 4 7 3 4 3" xfId="34026"/>
    <cellStyle name="Normal 2 7 4 7 3 4 4" xfId="34027"/>
    <cellStyle name="Normal 2 7 4 7 3 5" xfId="34028"/>
    <cellStyle name="Normal 2 7 4 7 3 5 2" xfId="34029"/>
    <cellStyle name="Normal 2 7 4 7 3 6" xfId="34030"/>
    <cellStyle name="Normal 2 7 4 7 3 7" xfId="34031"/>
    <cellStyle name="Normal 2 7 4 7 3 8" xfId="34032"/>
    <cellStyle name="Normal 2 7 4 7 3 9" xfId="34033"/>
    <cellStyle name="Normal 2 7 4 7 4" xfId="34034"/>
    <cellStyle name="Normal 2 7 4 7 4 2" xfId="34035"/>
    <cellStyle name="Normal 2 7 4 7 4 2 2" xfId="34036"/>
    <cellStyle name="Normal 2 7 4 7 4 2 3" xfId="34037"/>
    <cellStyle name="Normal 2 7 4 7 4 3" xfId="34038"/>
    <cellStyle name="Normal 2 7 4 7 4 4" xfId="34039"/>
    <cellStyle name="Normal 2 7 4 7 4 5" xfId="34040"/>
    <cellStyle name="Normal 2 7 4 7 4 6" xfId="34041"/>
    <cellStyle name="Normal 2 7 4 7 5" xfId="34042"/>
    <cellStyle name="Normal 2 7 4 7 5 2" xfId="34043"/>
    <cellStyle name="Normal 2 7 4 7 5 2 2" xfId="34044"/>
    <cellStyle name="Normal 2 7 4 7 5 3" xfId="34045"/>
    <cellStyle name="Normal 2 7 4 7 5 4" xfId="34046"/>
    <cellStyle name="Normal 2 7 4 7 5 5" xfId="34047"/>
    <cellStyle name="Normal 2 7 4 7 6" xfId="34048"/>
    <cellStyle name="Normal 2 7 4 7 6 2" xfId="34049"/>
    <cellStyle name="Normal 2 7 4 7 6 3" xfId="34050"/>
    <cellStyle name="Normal 2 7 4 7 6 4" xfId="34051"/>
    <cellStyle name="Normal 2 7 4 7 7" xfId="34052"/>
    <cellStyle name="Normal 2 7 4 7 7 2" xfId="34053"/>
    <cellStyle name="Normal 2 7 4 7 8" xfId="34054"/>
    <cellStyle name="Normal 2 7 4 7 9" xfId="34055"/>
    <cellStyle name="Normal 2 7 4 8" xfId="34056"/>
    <cellStyle name="Normal 2 7 4 8 10" xfId="34057"/>
    <cellStyle name="Normal 2 7 4 8 2" xfId="34058"/>
    <cellStyle name="Normal 2 7 4 8 2 2" xfId="34059"/>
    <cellStyle name="Normal 2 7 4 8 2 2 2" xfId="34060"/>
    <cellStyle name="Normal 2 7 4 8 2 2 3" xfId="34061"/>
    <cellStyle name="Normal 2 7 4 8 2 3" xfId="34062"/>
    <cellStyle name="Normal 2 7 4 8 2 4" xfId="34063"/>
    <cellStyle name="Normal 2 7 4 8 2 5" xfId="34064"/>
    <cellStyle name="Normal 2 7 4 8 2 6" xfId="34065"/>
    <cellStyle name="Normal 2 7 4 8 3" xfId="34066"/>
    <cellStyle name="Normal 2 7 4 8 3 2" xfId="34067"/>
    <cellStyle name="Normal 2 7 4 8 3 2 2" xfId="34068"/>
    <cellStyle name="Normal 2 7 4 8 3 2 3" xfId="34069"/>
    <cellStyle name="Normal 2 7 4 8 3 3" xfId="34070"/>
    <cellStyle name="Normal 2 7 4 8 3 4" xfId="34071"/>
    <cellStyle name="Normal 2 7 4 8 3 5" xfId="34072"/>
    <cellStyle name="Normal 2 7 4 8 3 6" xfId="34073"/>
    <cellStyle name="Normal 2 7 4 8 4" xfId="34074"/>
    <cellStyle name="Normal 2 7 4 8 4 2" xfId="34075"/>
    <cellStyle name="Normal 2 7 4 8 4 2 2" xfId="34076"/>
    <cellStyle name="Normal 2 7 4 8 4 3" xfId="34077"/>
    <cellStyle name="Normal 2 7 4 8 4 4" xfId="34078"/>
    <cellStyle name="Normal 2 7 4 8 4 5" xfId="34079"/>
    <cellStyle name="Normal 2 7 4 8 5" xfId="34080"/>
    <cellStyle name="Normal 2 7 4 8 5 2" xfId="34081"/>
    <cellStyle name="Normal 2 7 4 8 5 3" xfId="34082"/>
    <cellStyle name="Normal 2 7 4 8 5 4" xfId="34083"/>
    <cellStyle name="Normal 2 7 4 8 6" xfId="34084"/>
    <cellStyle name="Normal 2 7 4 8 6 2" xfId="34085"/>
    <cellStyle name="Normal 2 7 4 8 7" xfId="34086"/>
    <cellStyle name="Normal 2 7 4 8 8" xfId="34087"/>
    <cellStyle name="Normal 2 7 4 8 9" xfId="34088"/>
    <cellStyle name="Normal 2 7 4 9" xfId="34089"/>
    <cellStyle name="Normal 2 7 4 9 10" xfId="34090"/>
    <cellStyle name="Normal 2 7 4 9 2" xfId="34091"/>
    <cellStyle name="Normal 2 7 4 9 2 2" xfId="34092"/>
    <cellStyle name="Normal 2 7 4 9 2 2 2" xfId="34093"/>
    <cellStyle name="Normal 2 7 4 9 2 2 3" xfId="34094"/>
    <cellStyle name="Normal 2 7 4 9 2 3" xfId="34095"/>
    <cellStyle name="Normal 2 7 4 9 2 4" xfId="34096"/>
    <cellStyle name="Normal 2 7 4 9 2 5" xfId="34097"/>
    <cellStyle name="Normal 2 7 4 9 2 6" xfId="34098"/>
    <cellStyle name="Normal 2 7 4 9 3" xfId="34099"/>
    <cellStyle name="Normal 2 7 4 9 3 2" xfId="34100"/>
    <cellStyle name="Normal 2 7 4 9 3 2 2" xfId="34101"/>
    <cellStyle name="Normal 2 7 4 9 3 2 3" xfId="34102"/>
    <cellStyle name="Normal 2 7 4 9 3 3" xfId="34103"/>
    <cellStyle name="Normal 2 7 4 9 3 4" xfId="34104"/>
    <cellStyle name="Normal 2 7 4 9 3 5" xfId="34105"/>
    <cellStyle name="Normal 2 7 4 9 3 6" xfId="34106"/>
    <cellStyle name="Normal 2 7 4 9 4" xfId="34107"/>
    <cellStyle name="Normal 2 7 4 9 4 2" xfId="34108"/>
    <cellStyle name="Normal 2 7 4 9 4 2 2" xfId="34109"/>
    <cellStyle name="Normal 2 7 4 9 4 3" xfId="34110"/>
    <cellStyle name="Normal 2 7 4 9 4 4" xfId="34111"/>
    <cellStyle name="Normal 2 7 4 9 4 5" xfId="34112"/>
    <cellStyle name="Normal 2 7 4 9 5" xfId="34113"/>
    <cellStyle name="Normal 2 7 4 9 5 2" xfId="34114"/>
    <cellStyle name="Normal 2 7 4 9 5 3" xfId="34115"/>
    <cellStyle name="Normal 2 7 4 9 5 4" xfId="34116"/>
    <cellStyle name="Normal 2 7 4 9 6" xfId="34117"/>
    <cellStyle name="Normal 2 7 4 9 6 2" xfId="34118"/>
    <cellStyle name="Normal 2 7 4 9 7" xfId="34119"/>
    <cellStyle name="Normal 2 7 4 9 8" xfId="34120"/>
    <cellStyle name="Normal 2 7 4 9 9" xfId="34121"/>
    <cellStyle name="Normal 2 7 5" xfId="34122"/>
    <cellStyle name="Normal 2 7 5 10" xfId="34123"/>
    <cellStyle name="Normal 2 7 5 11" xfId="34124"/>
    <cellStyle name="Normal 2 7 5 2" xfId="34125"/>
    <cellStyle name="Normal 2 7 5 2 2" xfId="34126"/>
    <cellStyle name="Normal 2 7 5 2 2 2" xfId="34127"/>
    <cellStyle name="Normal 2 7 5 2 2 2 2" xfId="34128"/>
    <cellStyle name="Normal 2 7 5 2 2 2 3" xfId="34129"/>
    <cellStyle name="Normal 2 7 5 2 2 3" xfId="34130"/>
    <cellStyle name="Normal 2 7 5 2 2 4" xfId="34131"/>
    <cellStyle name="Normal 2 7 5 2 2 5" xfId="34132"/>
    <cellStyle name="Normal 2 7 5 2 2 6" xfId="34133"/>
    <cellStyle name="Normal 2 7 5 2 3" xfId="34134"/>
    <cellStyle name="Normal 2 7 5 2 3 2" xfId="34135"/>
    <cellStyle name="Normal 2 7 5 2 3 2 2" xfId="34136"/>
    <cellStyle name="Normal 2 7 5 2 3 3" xfId="34137"/>
    <cellStyle name="Normal 2 7 5 2 3 4" xfId="34138"/>
    <cellStyle name="Normal 2 7 5 2 3 5" xfId="34139"/>
    <cellStyle name="Normal 2 7 5 2 4" xfId="34140"/>
    <cellStyle name="Normal 2 7 5 2 4 2" xfId="34141"/>
    <cellStyle name="Normal 2 7 5 2 4 3" xfId="34142"/>
    <cellStyle name="Normal 2 7 5 2 4 4" xfId="34143"/>
    <cellStyle name="Normal 2 7 5 2 5" xfId="34144"/>
    <cellStyle name="Normal 2 7 5 2 5 2" xfId="34145"/>
    <cellStyle name="Normal 2 7 5 2 6" xfId="34146"/>
    <cellStyle name="Normal 2 7 5 2 7" xfId="34147"/>
    <cellStyle name="Normal 2 7 5 2 8" xfId="34148"/>
    <cellStyle name="Normal 2 7 5 2 9" xfId="34149"/>
    <cellStyle name="Normal 2 7 5 3" xfId="34150"/>
    <cellStyle name="Normal 2 7 5 3 2" xfId="34151"/>
    <cellStyle name="Normal 2 7 5 3 2 2" xfId="34152"/>
    <cellStyle name="Normal 2 7 5 3 2 2 2" xfId="34153"/>
    <cellStyle name="Normal 2 7 5 3 2 2 3" xfId="34154"/>
    <cellStyle name="Normal 2 7 5 3 2 3" xfId="34155"/>
    <cellStyle name="Normal 2 7 5 3 2 4" xfId="34156"/>
    <cellStyle name="Normal 2 7 5 3 2 5" xfId="34157"/>
    <cellStyle name="Normal 2 7 5 3 2 6" xfId="34158"/>
    <cellStyle name="Normal 2 7 5 3 3" xfId="34159"/>
    <cellStyle name="Normal 2 7 5 3 3 2" xfId="34160"/>
    <cellStyle name="Normal 2 7 5 3 3 2 2" xfId="34161"/>
    <cellStyle name="Normal 2 7 5 3 3 3" xfId="34162"/>
    <cellStyle name="Normal 2 7 5 3 3 4" xfId="34163"/>
    <cellStyle name="Normal 2 7 5 3 3 5" xfId="34164"/>
    <cellStyle name="Normal 2 7 5 3 4" xfId="34165"/>
    <cellStyle name="Normal 2 7 5 3 4 2" xfId="34166"/>
    <cellStyle name="Normal 2 7 5 3 4 3" xfId="34167"/>
    <cellStyle name="Normal 2 7 5 3 4 4" xfId="34168"/>
    <cellStyle name="Normal 2 7 5 3 5" xfId="34169"/>
    <cellStyle name="Normal 2 7 5 3 5 2" xfId="34170"/>
    <cellStyle name="Normal 2 7 5 3 6" xfId="34171"/>
    <cellStyle name="Normal 2 7 5 3 7" xfId="34172"/>
    <cellStyle name="Normal 2 7 5 3 8" xfId="34173"/>
    <cellStyle name="Normal 2 7 5 3 9" xfId="34174"/>
    <cellStyle name="Normal 2 7 5 4" xfId="34175"/>
    <cellStyle name="Normal 2 7 5 4 2" xfId="34176"/>
    <cellStyle name="Normal 2 7 5 4 2 2" xfId="34177"/>
    <cellStyle name="Normal 2 7 5 4 2 3" xfId="34178"/>
    <cellStyle name="Normal 2 7 5 4 3" xfId="34179"/>
    <cellStyle name="Normal 2 7 5 4 4" xfId="34180"/>
    <cellStyle name="Normal 2 7 5 4 5" xfId="34181"/>
    <cellStyle name="Normal 2 7 5 4 6" xfId="34182"/>
    <cellStyle name="Normal 2 7 5 5" xfId="34183"/>
    <cellStyle name="Normal 2 7 5 5 2" xfId="34184"/>
    <cellStyle name="Normal 2 7 5 5 2 2" xfId="34185"/>
    <cellStyle name="Normal 2 7 5 5 3" xfId="34186"/>
    <cellStyle name="Normal 2 7 5 5 4" xfId="34187"/>
    <cellStyle name="Normal 2 7 5 5 5" xfId="34188"/>
    <cellStyle name="Normal 2 7 5 6" xfId="34189"/>
    <cellStyle name="Normal 2 7 5 6 2" xfId="34190"/>
    <cellStyle name="Normal 2 7 5 6 3" xfId="34191"/>
    <cellStyle name="Normal 2 7 5 6 4" xfId="34192"/>
    <cellStyle name="Normal 2 7 5 7" xfId="34193"/>
    <cellStyle name="Normal 2 7 5 7 2" xfId="34194"/>
    <cellStyle name="Normal 2 7 5 8" xfId="34195"/>
    <cellStyle name="Normal 2 7 5 9" xfId="34196"/>
    <cellStyle name="Normal 2 7 6" xfId="34197"/>
    <cellStyle name="Normal 2 7 6 10" xfId="34198"/>
    <cellStyle name="Normal 2 7 6 11" xfId="34199"/>
    <cellStyle name="Normal 2 7 6 2" xfId="34200"/>
    <cellStyle name="Normal 2 7 6 2 2" xfId="34201"/>
    <cellStyle name="Normal 2 7 6 2 2 2" xfId="34202"/>
    <cellStyle name="Normal 2 7 6 2 2 2 2" xfId="34203"/>
    <cellStyle name="Normal 2 7 6 2 2 2 3" xfId="34204"/>
    <cellStyle name="Normal 2 7 6 2 2 3" xfId="34205"/>
    <cellStyle name="Normal 2 7 6 2 2 4" xfId="34206"/>
    <cellStyle name="Normal 2 7 6 2 2 5" xfId="34207"/>
    <cellStyle name="Normal 2 7 6 2 2 6" xfId="34208"/>
    <cellStyle name="Normal 2 7 6 2 3" xfId="34209"/>
    <cellStyle name="Normal 2 7 6 2 3 2" xfId="34210"/>
    <cellStyle name="Normal 2 7 6 2 3 2 2" xfId="34211"/>
    <cellStyle name="Normal 2 7 6 2 3 3" xfId="34212"/>
    <cellStyle name="Normal 2 7 6 2 3 4" xfId="34213"/>
    <cellStyle name="Normal 2 7 6 2 3 5" xfId="34214"/>
    <cellStyle name="Normal 2 7 6 2 4" xfId="34215"/>
    <cellStyle name="Normal 2 7 6 2 4 2" xfId="34216"/>
    <cellStyle name="Normal 2 7 6 2 4 3" xfId="34217"/>
    <cellStyle name="Normal 2 7 6 2 4 4" xfId="34218"/>
    <cellStyle name="Normal 2 7 6 2 5" xfId="34219"/>
    <cellStyle name="Normal 2 7 6 2 5 2" xfId="34220"/>
    <cellStyle name="Normal 2 7 6 2 6" xfId="34221"/>
    <cellStyle name="Normal 2 7 6 2 7" xfId="34222"/>
    <cellStyle name="Normal 2 7 6 2 8" xfId="34223"/>
    <cellStyle name="Normal 2 7 6 2 9" xfId="34224"/>
    <cellStyle name="Normal 2 7 6 3" xfId="34225"/>
    <cellStyle name="Normal 2 7 6 3 2" xfId="34226"/>
    <cellStyle name="Normal 2 7 6 3 2 2" xfId="34227"/>
    <cellStyle name="Normal 2 7 6 3 2 2 2" xfId="34228"/>
    <cellStyle name="Normal 2 7 6 3 2 2 3" xfId="34229"/>
    <cellStyle name="Normal 2 7 6 3 2 3" xfId="34230"/>
    <cellStyle name="Normal 2 7 6 3 2 4" xfId="34231"/>
    <cellStyle name="Normal 2 7 6 3 2 5" xfId="34232"/>
    <cellStyle name="Normal 2 7 6 3 2 6" xfId="34233"/>
    <cellStyle name="Normal 2 7 6 3 3" xfId="34234"/>
    <cellStyle name="Normal 2 7 6 3 3 2" xfId="34235"/>
    <cellStyle name="Normal 2 7 6 3 3 2 2" xfId="34236"/>
    <cellStyle name="Normal 2 7 6 3 3 3" xfId="34237"/>
    <cellStyle name="Normal 2 7 6 3 3 4" xfId="34238"/>
    <cellStyle name="Normal 2 7 6 3 3 5" xfId="34239"/>
    <cellStyle name="Normal 2 7 6 3 4" xfId="34240"/>
    <cellStyle name="Normal 2 7 6 3 4 2" xfId="34241"/>
    <cellStyle name="Normal 2 7 6 3 4 3" xfId="34242"/>
    <cellStyle name="Normal 2 7 6 3 4 4" xfId="34243"/>
    <cellStyle name="Normal 2 7 6 3 5" xfId="34244"/>
    <cellStyle name="Normal 2 7 6 3 5 2" xfId="34245"/>
    <cellStyle name="Normal 2 7 6 3 6" xfId="34246"/>
    <cellStyle name="Normal 2 7 6 3 7" xfId="34247"/>
    <cellStyle name="Normal 2 7 6 3 8" xfId="34248"/>
    <cellStyle name="Normal 2 7 6 3 9" xfId="34249"/>
    <cellStyle name="Normal 2 7 6 4" xfId="34250"/>
    <cellStyle name="Normal 2 7 6 4 2" xfId="34251"/>
    <cellStyle name="Normal 2 7 6 4 2 2" xfId="34252"/>
    <cellStyle name="Normal 2 7 6 4 2 3" xfId="34253"/>
    <cellStyle name="Normal 2 7 6 4 3" xfId="34254"/>
    <cellStyle name="Normal 2 7 6 4 4" xfId="34255"/>
    <cellStyle name="Normal 2 7 6 4 5" xfId="34256"/>
    <cellStyle name="Normal 2 7 6 4 6" xfId="34257"/>
    <cellStyle name="Normal 2 7 6 5" xfId="34258"/>
    <cellStyle name="Normal 2 7 6 5 2" xfId="34259"/>
    <cellStyle name="Normal 2 7 6 5 2 2" xfId="34260"/>
    <cellStyle name="Normal 2 7 6 5 3" xfId="34261"/>
    <cellStyle name="Normal 2 7 6 5 4" xfId="34262"/>
    <cellStyle name="Normal 2 7 6 5 5" xfId="34263"/>
    <cellStyle name="Normal 2 7 6 6" xfId="34264"/>
    <cellStyle name="Normal 2 7 6 6 2" xfId="34265"/>
    <cellStyle name="Normal 2 7 6 6 3" xfId="34266"/>
    <cellStyle name="Normal 2 7 6 6 4" xfId="34267"/>
    <cellStyle name="Normal 2 7 6 7" xfId="34268"/>
    <cellStyle name="Normal 2 7 6 7 2" xfId="34269"/>
    <cellStyle name="Normal 2 7 6 8" xfId="34270"/>
    <cellStyle name="Normal 2 7 6 9" xfId="34271"/>
    <cellStyle name="Normal 2 7 7" xfId="34272"/>
    <cellStyle name="Normal 2 7 7 10" xfId="34273"/>
    <cellStyle name="Normal 2 7 7 11" xfId="34274"/>
    <cellStyle name="Normal 2 7 7 2" xfId="34275"/>
    <cellStyle name="Normal 2 7 7 2 2" xfId="34276"/>
    <cellStyle name="Normal 2 7 7 2 2 2" xfId="34277"/>
    <cellStyle name="Normal 2 7 7 2 2 2 2" xfId="34278"/>
    <cellStyle name="Normal 2 7 7 2 2 2 3" xfId="34279"/>
    <cellStyle name="Normal 2 7 7 2 2 3" xfId="34280"/>
    <cellStyle name="Normal 2 7 7 2 2 4" xfId="34281"/>
    <cellStyle name="Normal 2 7 7 2 2 5" xfId="34282"/>
    <cellStyle name="Normal 2 7 7 2 2 6" xfId="34283"/>
    <cellStyle name="Normal 2 7 7 2 3" xfId="34284"/>
    <cellStyle name="Normal 2 7 7 2 3 2" xfId="34285"/>
    <cellStyle name="Normal 2 7 7 2 3 2 2" xfId="34286"/>
    <cellStyle name="Normal 2 7 7 2 3 3" xfId="34287"/>
    <cellStyle name="Normal 2 7 7 2 3 4" xfId="34288"/>
    <cellStyle name="Normal 2 7 7 2 3 5" xfId="34289"/>
    <cellStyle name="Normal 2 7 7 2 4" xfId="34290"/>
    <cellStyle name="Normal 2 7 7 2 4 2" xfId="34291"/>
    <cellStyle name="Normal 2 7 7 2 4 3" xfId="34292"/>
    <cellStyle name="Normal 2 7 7 2 4 4" xfId="34293"/>
    <cellStyle name="Normal 2 7 7 2 5" xfId="34294"/>
    <cellStyle name="Normal 2 7 7 2 5 2" xfId="34295"/>
    <cellStyle name="Normal 2 7 7 2 6" xfId="34296"/>
    <cellStyle name="Normal 2 7 7 2 7" xfId="34297"/>
    <cellStyle name="Normal 2 7 7 2 8" xfId="34298"/>
    <cellStyle name="Normal 2 7 7 2 9" xfId="34299"/>
    <cellStyle name="Normal 2 7 7 3" xfId="34300"/>
    <cellStyle name="Normal 2 7 7 3 2" xfId="34301"/>
    <cellStyle name="Normal 2 7 7 3 2 2" xfId="34302"/>
    <cellStyle name="Normal 2 7 7 3 2 2 2" xfId="34303"/>
    <cellStyle name="Normal 2 7 7 3 2 2 3" xfId="34304"/>
    <cellStyle name="Normal 2 7 7 3 2 3" xfId="34305"/>
    <cellStyle name="Normal 2 7 7 3 2 4" xfId="34306"/>
    <cellStyle name="Normal 2 7 7 3 2 5" xfId="34307"/>
    <cellStyle name="Normal 2 7 7 3 2 6" xfId="34308"/>
    <cellStyle name="Normal 2 7 7 3 3" xfId="34309"/>
    <cellStyle name="Normal 2 7 7 3 3 2" xfId="34310"/>
    <cellStyle name="Normal 2 7 7 3 3 2 2" xfId="34311"/>
    <cellStyle name="Normal 2 7 7 3 3 3" xfId="34312"/>
    <cellStyle name="Normal 2 7 7 3 3 4" xfId="34313"/>
    <cellStyle name="Normal 2 7 7 3 3 5" xfId="34314"/>
    <cellStyle name="Normal 2 7 7 3 4" xfId="34315"/>
    <cellStyle name="Normal 2 7 7 3 4 2" xfId="34316"/>
    <cellStyle name="Normal 2 7 7 3 4 3" xfId="34317"/>
    <cellStyle name="Normal 2 7 7 3 4 4" xfId="34318"/>
    <cellStyle name="Normal 2 7 7 3 5" xfId="34319"/>
    <cellStyle name="Normal 2 7 7 3 5 2" xfId="34320"/>
    <cellStyle name="Normal 2 7 7 3 6" xfId="34321"/>
    <cellStyle name="Normal 2 7 7 3 7" xfId="34322"/>
    <cellStyle name="Normal 2 7 7 3 8" xfId="34323"/>
    <cellStyle name="Normal 2 7 7 3 9" xfId="34324"/>
    <cellStyle name="Normal 2 7 7 4" xfId="34325"/>
    <cellStyle name="Normal 2 7 7 4 2" xfId="34326"/>
    <cellStyle name="Normal 2 7 7 4 2 2" xfId="34327"/>
    <cellStyle name="Normal 2 7 7 4 2 3" xfId="34328"/>
    <cellStyle name="Normal 2 7 7 4 3" xfId="34329"/>
    <cellStyle name="Normal 2 7 7 4 4" xfId="34330"/>
    <cellStyle name="Normal 2 7 7 4 5" xfId="34331"/>
    <cellStyle name="Normal 2 7 7 4 6" xfId="34332"/>
    <cellStyle name="Normal 2 7 7 5" xfId="34333"/>
    <cellStyle name="Normal 2 7 7 5 2" xfId="34334"/>
    <cellStyle name="Normal 2 7 7 5 2 2" xfId="34335"/>
    <cellStyle name="Normal 2 7 7 5 3" xfId="34336"/>
    <cellStyle name="Normal 2 7 7 5 4" xfId="34337"/>
    <cellStyle name="Normal 2 7 7 5 5" xfId="34338"/>
    <cellStyle name="Normal 2 7 7 6" xfId="34339"/>
    <cellStyle name="Normal 2 7 7 6 2" xfId="34340"/>
    <cellStyle name="Normal 2 7 7 6 3" xfId="34341"/>
    <cellStyle name="Normal 2 7 7 6 4" xfId="34342"/>
    <cellStyle name="Normal 2 7 7 7" xfId="34343"/>
    <cellStyle name="Normal 2 7 7 7 2" xfId="34344"/>
    <cellStyle name="Normal 2 7 7 8" xfId="34345"/>
    <cellStyle name="Normal 2 7 7 9" xfId="34346"/>
    <cellStyle name="Normal 2 7 8" xfId="34347"/>
    <cellStyle name="Normal 2 7 8 10" xfId="34348"/>
    <cellStyle name="Normal 2 7 8 11" xfId="34349"/>
    <cellStyle name="Normal 2 7 8 2" xfId="34350"/>
    <cellStyle name="Normal 2 7 8 2 2" xfId="34351"/>
    <cellStyle name="Normal 2 7 8 2 2 2" xfId="34352"/>
    <cellStyle name="Normal 2 7 8 2 2 2 2" xfId="34353"/>
    <cellStyle name="Normal 2 7 8 2 2 2 3" xfId="34354"/>
    <cellStyle name="Normal 2 7 8 2 2 3" xfId="34355"/>
    <cellStyle name="Normal 2 7 8 2 2 4" xfId="34356"/>
    <cellStyle name="Normal 2 7 8 2 2 5" xfId="34357"/>
    <cellStyle name="Normal 2 7 8 2 2 6" xfId="34358"/>
    <cellStyle name="Normal 2 7 8 2 3" xfId="34359"/>
    <cellStyle name="Normal 2 7 8 2 3 2" xfId="34360"/>
    <cellStyle name="Normal 2 7 8 2 3 2 2" xfId="34361"/>
    <cellStyle name="Normal 2 7 8 2 3 3" xfId="34362"/>
    <cellStyle name="Normal 2 7 8 2 3 4" xfId="34363"/>
    <cellStyle name="Normal 2 7 8 2 3 5" xfId="34364"/>
    <cellStyle name="Normal 2 7 8 2 4" xfId="34365"/>
    <cellStyle name="Normal 2 7 8 2 4 2" xfId="34366"/>
    <cellStyle name="Normal 2 7 8 2 4 3" xfId="34367"/>
    <cellStyle name="Normal 2 7 8 2 4 4" xfId="34368"/>
    <cellStyle name="Normal 2 7 8 2 5" xfId="34369"/>
    <cellStyle name="Normal 2 7 8 2 5 2" xfId="34370"/>
    <cellStyle name="Normal 2 7 8 2 6" xfId="34371"/>
    <cellStyle name="Normal 2 7 8 2 7" xfId="34372"/>
    <cellStyle name="Normal 2 7 8 2 8" xfId="34373"/>
    <cellStyle name="Normal 2 7 8 2 9" xfId="34374"/>
    <cellStyle name="Normal 2 7 8 3" xfId="34375"/>
    <cellStyle name="Normal 2 7 8 3 2" xfId="34376"/>
    <cellStyle name="Normal 2 7 8 3 2 2" xfId="34377"/>
    <cellStyle name="Normal 2 7 8 3 2 2 2" xfId="34378"/>
    <cellStyle name="Normal 2 7 8 3 2 2 3" xfId="34379"/>
    <cellStyle name="Normal 2 7 8 3 2 3" xfId="34380"/>
    <cellStyle name="Normal 2 7 8 3 2 4" xfId="34381"/>
    <cellStyle name="Normal 2 7 8 3 2 5" xfId="34382"/>
    <cellStyle name="Normal 2 7 8 3 2 6" xfId="34383"/>
    <cellStyle name="Normal 2 7 8 3 3" xfId="34384"/>
    <cellStyle name="Normal 2 7 8 3 3 2" xfId="34385"/>
    <cellStyle name="Normal 2 7 8 3 3 2 2" xfId="34386"/>
    <cellStyle name="Normal 2 7 8 3 3 3" xfId="34387"/>
    <cellStyle name="Normal 2 7 8 3 3 4" xfId="34388"/>
    <cellStyle name="Normal 2 7 8 3 3 5" xfId="34389"/>
    <cellStyle name="Normal 2 7 8 3 4" xfId="34390"/>
    <cellStyle name="Normal 2 7 8 3 4 2" xfId="34391"/>
    <cellStyle name="Normal 2 7 8 3 4 3" xfId="34392"/>
    <cellStyle name="Normal 2 7 8 3 4 4" xfId="34393"/>
    <cellStyle name="Normal 2 7 8 3 5" xfId="34394"/>
    <cellStyle name="Normal 2 7 8 3 5 2" xfId="34395"/>
    <cellStyle name="Normal 2 7 8 3 6" xfId="34396"/>
    <cellStyle name="Normal 2 7 8 3 7" xfId="34397"/>
    <cellStyle name="Normal 2 7 8 3 8" xfId="34398"/>
    <cellStyle name="Normal 2 7 8 3 9" xfId="34399"/>
    <cellStyle name="Normal 2 7 8 4" xfId="34400"/>
    <cellStyle name="Normal 2 7 8 4 2" xfId="34401"/>
    <cellStyle name="Normal 2 7 8 4 2 2" xfId="34402"/>
    <cellStyle name="Normal 2 7 8 4 2 3" xfId="34403"/>
    <cellStyle name="Normal 2 7 8 4 3" xfId="34404"/>
    <cellStyle name="Normal 2 7 8 4 4" xfId="34405"/>
    <cellStyle name="Normal 2 7 8 4 5" xfId="34406"/>
    <cellStyle name="Normal 2 7 8 4 6" xfId="34407"/>
    <cellStyle name="Normal 2 7 8 5" xfId="34408"/>
    <cellStyle name="Normal 2 7 8 5 2" xfId="34409"/>
    <cellStyle name="Normal 2 7 8 5 2 2" xfId="34410"/>
    <cellStyle name="Normal 2 7 8 5 3" xfId="34411"/>
    <cellStyle name="Normal 2 7 8 5 4" xfId="34412"/>
    <cellStyle name="Normal 2 7 8 5 5" xfId="34413"/>
    <cellStyle name="Normal 2 7 8 6" xfId="34414"/>
    <cellStyle name="Normal 2 7 8 6 2" xfId="34415"/>
    <cellStyle name="Normal 2 7 8 6 3" xfId="34416"/>
    <cellStyle name="Normal 2 7 8 6 4" xfId="34417"/>
    <cellStyle name="Normal 2 7 8 7" xfId="34418"/>
    <cellStyle name="Normal 2 7 8 7 2" xfId="34419"/>
    <cellStyle name="Normal 2 7 8 8" xfId="34420"/>
    <cellStyle name="Normal 2 7 8 9" xfId="34421"/>
    <cellStyle name="Normal 2 7 9" xfId="34422"/>
    <cellStyle name="Normal 2 7 9 10" xfId="34423"/>
    <cellStyle name="Normal 2 7 9 11" xfId="34424"/>
    <cellStyle name="Normal 2 7 9 2" xfId="34425"/>
    <cellStyle name="Normal 2 7 9 2 2" xfId="34426"/>
    <cellStyle name="Normal 2 7 9 2 2 2" xfId="34427"/>
    <cellStyle name="Normal 2 7 9 2 2 2 2" xfId="34428"/>
    <cellStyle name="Normal 2 7 9 2 2 2 3" xfId="34429"/>
    <cellStyle name="Normal 2 7 9 2 2 3" xfId="34430"/>
    <cellStyle name="Normal 2 7 9 2 2 4" xfId="34431"/>
    <cellStyle name="Normal 2 7 9 2 2 5" xfId="34432"/>
    <cellStyle name="Normal 2 7 9 2 2 6" xfId="34433"/>
    <cellStyle name="Normal 2 7 9 2 3" xfId="34434"/>
    <cellStyle name="Normal 2 7 9 2 3 2" xfId="34435"/>
    <cellStyle name="Normal 2 7 9 2 3 2 2" xfId="34436"/>
    <cellStyle name="Normal 2 7 9 2 3 3" xfId="34437"/>
    <cellStyle name="Normal 2 7 9 2 3 4" xfId="34438"/>
    <cellStyle name="Normal 2 7 9 2 3 5" xfId="34439"/>
    <cellStyle name="Normal 2 7 9 2 4" xfId="34440"/>
    <cellStyle name="Normal 2 7 9 2 4 2" xfId="34441"/>
    <cellStyle name="Normal 2 7 9 2 4 3" xfId="34442"/>
    <cellStyle name="Normal 2 7 9 2 4 4" xfId="34443"/>
    <cellStyle name="Normal 2 7 9 2 5" xfId="34444"/>
    <cellStyle name="Normal 2 7 9 2 5 2" xfId="34445"/>
    <cellStyle name="Normal 2 7 9 2 6" xfId="34446"/>
    <cellStyle name="Normal 2 7 9 2 7" xfId="34447"/>
    <cellStyle name="Normal 2 7 9 2 8" xfId="34448"/>
    <cellStyle name="Normal 2 7 9 2 9" xfId="34449"/>
    <cellStyle name="Normal 2 7 9 3" xfId="34450"/>
    <cellStyle name="Normal 2 7 9 3 2" xfId="34451"/>
    <cellStyle name="Normal 2 7 9 3 2 2" xfId="34452"/>
    <cellStyle name="Normal 2 7 9 3 2 2 2" xfId="34453"/>
    <cellStyle name="Normal 2 7 9 3 2 2 3" xfId="34454"/>
    <cellStyle name="Normal 2 7 9 3 2 3" xfId="34455"/>
    <cellStyle name="Normal 2 7 9 3 2 4" xfId="34456"/>
    <cellStyle name="Normal 2 7 9 3 2 5" xfId="34457"/>
    <cellStyle name="Normal 2 7 9 3 2 6" xfId="34458"/>
    <cellStyle name="Normal 2 7 9 3 3" xfId="34459"/>
    <cellStyle name="Normal 2 7 9 3 3 2" xfId="34460"/>
    <cellStyle name="Normal 2 7 9 3 3 2 2" xfId="34461"/>
    <cellStyle name="Normal 2 7 9 3 3 3" xfId="34462"/>
    <cellStyle name="Normal 2 7 9 3 3 4" xfId="34463"/>
    <cellStyle name="Normal 2 7 9 3 3 5" xfId="34464"/>
    <cellStyle name="Normal 2 7 9 3 4" xfId="34465"/>
    <cellStyle name="Normal 2 7 9 3 4 2" xfId="34466"/>
    <cellStyle name="Normal 2 7 9 3 4 3" xfId="34467"/>
    <cellStyle name="Normal 2 7 9 3 4 4" xfId="34468"/>
    <cellStyle name="Normal 2 7 9 3 5" xfId="34469"/>
    <cellStyle name="Normal 2 7 9 3 5 2" xfId="34470"/>
    <cellStyle name="Normal 2 7 9 3 6" xfId="34471"/>
    <cellStyle name="Normal 2 7 9 3 7" xfId="34472"/>
    <cellStyle name="Normal 2 7 9 3 8" xfId="34473"/>
    <cellStyle name="Normal 2 7 9 3 9" xfId="34474"/>
    <cellStyle name="Normal 2 7 9 4" xfId="34475"/>
    <cellStyle name="Normal 2 7 9 4 2" xfId="34476"/>
    <cellStyle name="Normal 2 7 9 4 2 2" xfId="34477"/>
    <cellStyle name="Normal 2 7 9 4 2 3" xfId="34478"/>
    <cellStyle name="Normal 2 7 9 4 3" xfId="34479"/>
    <cellStyle name="Normal 2 7 9 4 4" xfId="34480"/>
    <cellStyle name="Normal 2 7 9 4 5" xfId="34481"/>
    <cellStyle name="Normal 2 7 9 4 6" xfId="34482"/>
    <cellStyle name="Normal 2 7 9 5" xfId="34483"/>
    <cellStyle name="Normal 2 7 9 5 2" xfId="34484"/>
    <cellStyle name="Normal 2 7 9 5 2 2" xfId="34485"/>
    <cellStyle name="Normal 2 7 9 5 3" xfId="34486"/>
    <cellStyle name="Normal 2 7 9 5 4" xfId="34487"/>
    <cellStyle name="Normal 2 7 9 5 5" xfId="34488"/>
    <cellStyle name="Normal 2 7 9 6" xfId="34489"/>
    <cellStyle name="Normal 2 7 9 6 2" xfId="34490"/>
    <cellStyle name="Normal 2 7 9 6 3" xfId="34491"/>
    <cellStyle name="Normal 2 7 9 6 4" xfId="34492"/>
    <cellStyle name="Normal 2 7 9 7" xfId="34493"/>
    <cellStyle name="Normal 2 7 9 7 2" xfId="34494"/>
    <cellStyle name="Normal 2 7 9 8" xfId="34495"/>
    <cellStyle name="Normal 2 7 9 9" xfId="34496"/>
    <cellStyle name="Normal 2 70" xfId="34497"/>
    <cellStyle name="Normal 2 8" xfId="34498"/>
    <cellStyle name="Normal 2 8 10" xfId="34499"/>
    <cellStyle name="Normal 2 8 10 10" xfId="34500"/>
    <cellStyle name="Normal 2 8 10 11" xfId="34501"/>
    <cellStyle name="Normal 2 8 10 2" xfId="34502"/>
    <cellStyle name="Normal 2 8 10 2 2" xfId="34503"/>
    <cellStyle name="Normal 2 8 10 2 2 2" xfId="34504"/>
    <cellStyle name="Normal 2 8 10 2 2 2 2" xfId="34505"/>
    <cellStyle name="Normal 2 8 10 2 2 2 3" xfId="34506"/>
    <cellStyle name="Normal 2 8 10 2 2 3" xfId="34507"/>
    <cellStyle name="Normal 2 8 10 2 2 4" xfId="34508"/>
    <cellStyle name="Normal 2 8 10 2 2 5" xfId="34509"/>
    <cellStyle name="Normal 2 8 10 2 2 6" xfId="34510"/>
    <cellStyle name="Normal 2 8 10 2 3" xfId="34511"/>
    <cellStyle name="Normal 2 8 10 2 3 2" xfId="34512"/>
    <cellStyle name="Normal 2 8 10 2 3 2 2" xfId="34513"/>
    <cellStyle name="Normal 2 8 10 2 3 3" xfId="34514"/>
    <cellStyle name="Normal 2 8 10 2 3 4" xfId="34515"/>
    <cellStyle name="Normal 2 8 10 2 3 5" xfId="34516"/>
    <cellStyle name="Normal 2 8 10 2 4" xfId="34517"/>
    <cellStyle name="Normal 2 8 10 2 4 2" xfId="34518"/>
    <cellStyle name="Normal 2 8 10 2 4 3" xfId="34519"/>
    <cellStyle name="Normal 2 8 10 2 4 4" xfId="34520"/>
    <cellStyle name="Normal 2 8 10 2 5" xfId="34521"/>
    <cellStyle name="Normal 2 8 10 2 5 2" xfId="34522"/>
    <cellStyle name="Normal 2 8 10 2 6" xfId="34523"/>
    <cellStyle name="Normal 2 8 10 2 7" xfId="34524"/>
    <cellStyle name="Normal 2 8 10 2 8" xfId="34525"/>
    <cellStyle name="Normal 2 8 10 2 9" xfId="34526"/>
    <cellStyle name="Normal 2 8 10 3" xfId="34527"/>
    <cellStyle name="Normal 2 8 10 3 2" xfId="34528"/>
    <cellStyle name="Normal 2 8 10 3 2 2" xfId="34529"/>
    <cellStyle name="Normal 2 8 10 3 2 2 2" xfId="34530"/>
    <cellStyle name="Normal 2 8 10 3 2 2 3" xfId="34531"/>
    <cellStyle name="Normal 2 8 10 3 2 3" xfId="34532"/>
    <cellStyle name="Normal 2 8 10 3 2 4" xfId="34533"/>
    <cellStyle name="Normal 2 8 10 3 2 5" xfId="34534"/>
    <cellStyle name="Normal 2 8 10 3 2 6" xfId="34535"/>
    <cellStyle name="Normal 2 8 10 3 3" xfId="34536"/>
    <cellStyle name="Normal 2 8 10 3 3 2" xfId="34537"/>
    <cellStyle name="Normal 2 8 10 3 3 2 2" xfId="34538"/>
    <cellStyle name="Normal 2 8 10 3 3 3" xfId="34539"/>
    <cellStyle name="Normal 2 8 10 3 3 4" xfId="34540"/>
    <cellStyle name="Normal 2 8 10 3 3 5" xfId="34541"/>
    <cellStyle name="Normal 2 8 10 3 4" xfId="34542"/>
    <cellStyle name="Normal 2 8 10 3 4 2" xfId="34543"/>
    <cellStyle name="Normal 2 8 10 3 4 3" xfId="34544"/>
    <cellStyle name="Normal 2 8 10 3 4 4" xfId="34545"/>
    <cellStyle name="Normal 2 8 10 3 5" xfId="34546"/>
    <cellStyle name="Normal 2 8 10 3 5 2" xfId="34547"/>
    <cellStyle name="Normal 2 8 10 3 6" xfId="34548"/>
    <cellStyle name="Normal 2 8 10 3 7" xfId="34549"/>
    <cellStyle name="Normal 2 8 10 3 8" xfId="34550"/>
    <cellStyle name="Normal 2 8 10 3 9" xfId="34551"/>
    <cellStyle name="Normal 2 8 10 4" xfId="34552"/>
    <cellStyle name="Normal 2 8 10 4 2" xfId="34553"/>
    <cellStyle name="Normal 2 8 10 4 2 2" xfId="34554"/>
    <cellStyle name="Normal 2 8 10 4 2 3" xfId="34555"/>
    <cellStyle name="Normal 2 8 10 4 3" xfId="34556"/>
    <cellStyle name="Normal 2 8 10 4 4" xfId="34557"/>
    <cellStyle name="Normal 2 8 10 4 5" xfId="34558"/>
    <cellStyle name="Normal 2 8 10 4 6" xfId="34559"/>
    <cellStyle name="Normal 2 8 10 5" xfId="34560"/>
    <cellStyle name="Normal 2 8 10 5 2" xfId="34561"/>
    <cellStyle name="Normal 2 8 10 5 2 2" xfId="34562"/>
    <cellStyle name="Normal 2 8 10 5 3" xfId="34563"/>
    <cellStyle name="Normal 2 8 10 5 4" xfId="34564"/>
    <cellStyle name="Normal 2 8 10 5 5" xfId="34565"/>
    <cellStyle name="Normal 2 8 10 6" xfId="34566"/>
    <cellStyle name="Normal 2 8 10 6 2" xfId="34567"/>
    <cellStyle name="Normal 2 8 10 6 3" xfId="34568"/>
    <cellStyle name="Normal 2 8 10 6 4" xfId="34569"/>
    <cellStyle name="Normal 2 8 10 7" xfId="34570"/>
    <cellStyle name="Normal 2 8 10 7 2" xfId="34571"/>
    <cellStyle name="Normal 2 8 10 8" xfId="34572"/>
    <cellStyle name="Normal 2 8 10 9" xfId="34573"/>
    <cellStyle name="Normal 2 8 11" xfId="34574"/>
    <cellStyle name="Normal 2 8 11 10" xfId="34575"/>
    <cellStyle name="Normal 2 8 11 2" xfId="34576"/>
    <cellStyle name="Normal 2 8 11 2 2" xfId="34577"/>
    <cellStyle name="Normal 2 8 11 2 2 2" xfId="34578"/>
    <cellStyle name="Normal 2 8 11 2 2 3" xfId="34579"/>
    <cellStyle name="Normal 2 8 11 2 3" xfId="34580"/>
    <cellStyle name="Normal 2 8 11 2 4" xfId="34581"/>
    <cellStyle name="Normal 2 8 11 2 5" xfId="34582"/>
    <cellStyle name="Normal 2 8 11 2 6" xfId="34583"/>
    <cellStyle name="Normal 2 8 11 3" xfId="34584"/>
    <cellStyle name="Normal 2 8 11 3 2" xfId="34585"/>
    <cellStyle name="Normal 2 8 11 3 2 2" xfId="34586"/>
    <cellStyle name="Normal 2 8 11 3 2 3" xfId="34587"/>
    <cellStyle name="Normal 2 8 11 3 3" xfId="34588"/>
    <cellStyle name="Normal 2 8 11 3 4" xfId="34589"/>
    <cellStyle name="Normal 2 8 11 3 5" xfId="34590"/>
    <cellStyle name="Normal 2 8 11 3 6" xfId="34591"/>
    <cellStyle name="Normal 2 8 11 4" xfId="34592"/>
    <cellStyle name="Normal 2 8 11 4 2" xfId="34593"/>
    <cellStyle name="Normal 2 8 11 4 2 2" xfId="34594"/>
    <cellStyle name="Normal 2 8 11 4 3" xfId="34595"/>
    <cellStyle name="Normal 2 8 11 4 4" xfId="34596"/>
    <cellStyle name="Normal 2 8 11 4 5" xfId="34597"/>
    <cellStyle name="Normal 2 8 11 5" xfId="34598"/>
    <cellStyle name="Normal 2 8 11 5 2" xfId="34599"/>
    <cellStyle name="Normal 2 8 11 5 3" xfId="34600"/>
    <cellStyle name="Normal 2 8 11 5 4" xfId="34601"/>
    <cellStyle name="Normal 2 8 11 6" xfId="34602"/>
    <cellStyle name="Normal 2 8 11 6 2" xfId="34603"/>
    <cellStyle name="Normal 2 8 11 7" xfId="34604"/>
    <cellStyle name="Normal 2 8 11 8" xfId="34605"/>
    <cellStyle name="Normal 2 8 11 9" xfId="34606"/>
    <cellStyle name="Normal 2 8 12" xfId="34607"/>
    <cellStyle name="Normal 2 8 12 10" xfId="34608"/>
    <cellStyle name="Normal 2 8 12 2" xfId="34609"/>
    <cellStyle name="Normal 2 8 12 2 2" xfId="34610"/>
    <cellStyle name="Normal 2 8 12 2 2 2" xfId="34611"/>
    <cellStyle name="Normal 2 8 12 2 2 3" xfId="34612"/>
    <cellStyle name="Normal 2 8 12 2 3" xfId="34613"/>
    <cellStyle name="Normal 2 8 12 2 4" xfId="34614"/>
    <cellStyle name="Normal 2 8 12 2 5" xfId="34615"/>
    <cellStyle name="Normal 2 8 12 2 6" xfId="34616"/>
    <cellStyle name="Normal 2 8 12 3" xfId="34617"/>
    <cellStyle name="Normal 2 8 12 3 2" xfId="34618"/>
    <cellStyle name="Normal 2 8 12 3 2 2" xfId="34619"/>
    <cellStyle name="Normal 2 8 12 3 2 3" xfId="34620"/>
    <cellStyle name="Normal 2 8 12 3 3" xfId="34621"/>
    <cellStyle name="Normal 2 8 12 3 4" xfId="34622"/>
    <cellStyle name="Normal 2 8 12 3 5" xfId="34623"/>
    <cellStyle name="Normal 2 8 12 3 6" xfId="34624"/>
    <cellStyle name="Normal 2 8 12 4" xfId="34625"/>
    <cellStyle name="Normal 2 8 12 4 2" xfId="34626"/>
    <cellStyle name="Normal 2 8 12 4 2 2" xfId="34627"/>
    <cellStyle name="Normal 2 8 12 4 3" xfId="34628"/>
    <cellStyle name="Normal 2 8 12 4 4" xfId="34629"/>
    <cellStyle name="Normal 2 8 12 4 5" xfId="34630"/>
    <cellStyle name="Normal 2 8 12 5" xfId="34631"/>
    <cellStyle name="Normal 2 8 12 5 2" xfId="34632"/>
    <cellStyle name="Normal 2 8 12 5 3" xfId="34633"/>
    <cellStyle name="Normal 2 8 12 5 4" xfId="34634"/>
    <cellStyle name="Normal 2 8 12 6" xfId="34635"/>
    <cellStyle name="Normal 2 8 12 6 2" xfId="34636"/>
    <cellStyle name="Normal 2 8 12 7" xfId="34637"/>
    <cellStyle name="Normal 2 8 12 8" xfId="34638"/>
    <cellStyle name="Normal 2 8 12 9" xfId="34639"/>
    <cellStyle name="Normal 2 8 13" xfId="34640"/>
    <cellStyle name="Normal 2 8 13 10" xfId="34641"/>
    <cellStyle name="Normal 2 8 13 2" xfId="34642"/>
    <cellStyle name="Normal 2 8 13 2 2" xfId="34643"/>
    <cellStyle name="Normal 2 8 13 2 2 2" xfId="34644"/>
    <cellStyle name="Normal 2 8 13 2 2 3" xfId="34645"/>
    <cellStyle name="Normal 2 8 13 2 3" xfId="34646"/>
    <cellStyle name="Normal 2 8 13 2 4" xfId="34647"/>
    <cellStyle name="Normal 2 8 13 2 5" xfId="34648"/>
    <cellStyle name="Normal 2 8 13 2 6" xfId="34649"/>
    <cellStyle name="Normal 2 8 13 3" xfId="34650"/>
    <cellStyle name="Normal 2 8 13 3 2" xfId="34651"/>
    <cellStyle name="Normal 2 8 13 3 2 2" xfId="34652"/>
    <cellStyle name="Normal 2 8 13 3 2 3" xfId="34653"/>
    <cellStyle name="Normal 2 8 13 3 3" xfId="34654"/>
    <cellStyle name="Normal 2 8 13 3 4" xfId="34655"/>
    <cellStyle name="Normal 2 8 13 3 5" xfId="34656"/>
    <cellStyle name="Normal 2 8 13 3 6" xfId="34657"/>
    <cellStyle name="Normal 2 8 13 4" xfId="34658"/>
    <cellStyle name="Normal 2 8 13 4 2" xfId="34659"/>
    <cellStyle name="Normal 2 8 13 4 2 2" xfId="34660"/>
    <cellStyle name="Normal 2 8 13 4 3" xfId="34661"/>
    <cellStyle name="Normal 2 8 13 4 4" xfId="34662"/>
    <cellStyle name="Normal 2 8 13 4 5" xfId="34663"/>
    <cellStyle name="Normal 2 8 13 5" xfId="34664"/>
    <cellStyle name="Normal 2 8 13 5 2" xfId="34665"/>
    <cellStyle name="Normal 2 8 13 5 3" xfId="34666"/>
    <cellStyle name="Normal 2 8 13 5 4" xfId="34667"/>
    <cellStyle name="Normal 2 8 13 6" xfId="34668"/>
    <cellStyle name="Normal 2 8 13 6 2" xfId="34669"/>
    <cellStyle name="Normal 2 8 13 7" xfId="34670"/>
    <cellStyle name="Normal 2 8 13 8" xfId="34671"/>
    <cellStyle name="Normal 2 8 13 9" xfId="34672"/>
    <cellStyle name="Normal 2 8 14" xfId="34673"/>
    <cellStyle name="Normal 2 8 14 10" xfId="34674"/>
    <cellStyle name="Normal 2 8 14 2" xfId="34675"/>
    <cellStyle name="Normal 2 8 14 2 2" xfId="34676"/>
    <cellStyle name="Normal 2 8 14 2 2 2" xfId="34677"/>
    <cellStyle name="Normal 2 8 14 2 2 3" xfId="34678"/>
    <cellStyle name="Normal 2 8 14 2 3" xfId="34679"/>
    <cellStyle name="Normal 2 8 14 2 4" xfId="34680"/>
    <cellStyle name="Normal 2 8 14 2 5" xfId="34681"/>
    <cellStyle name="Normal 2 8 14 2 6" xfId="34682"/>
    <cellStyle name="Normal 2 8 14 3" xfId="34683"/>
    <cellStyle name="Normal 2 8 14 3 2" xfId="34684"/>
    <cellStyle name="Normal 2 8 14 3 2 2" xfId="34685"/>
    <cellStyle name="Normal 2 8 14 3 2 3" xfId="34686"/>
    <cellStyle name="Normal 2 8 14 3 3" xfId="34687"/>
    <cellStyle name="Normal 2 8 14 3 4" xfId="34688"/>
    <cellStyle name="Normal 2 8 14 3 5" xfId="34689"/>
    <cellStyle name="Normal 2 8 14 3 6" xfId="34690"/>
    <cellStyle name="Normal 2 8 14 4" xfId="34691"/>
    <cellStyle name="Normal 2 8 14 4 2" xfId="34692"/>
    <cellStyle name="Normal 2 8 14 4 2 2" xfId="34693"/>
    <cellStyle name="Normal 2 8 14 4 3" xfId="34694"/>
    <cellStyle name="Normal 2 8 14 4 4" xfId="34695"/>
    <cellStyle name="Normal 2 8 14 4 5" xfId="34696"/>
    <cellStyle name="Normal 2 8 14 5" xfId="34697"/>
    <cellStyle name="Normal 2 8 14 5 2" xfId="34698"/>
    <cellStyle name="Normal 2 8 14 5 3" xfId="34699"/>
    <cellStyle name="Normal 2 8 14 5 4" xfId="34700"/>
    <cellStyle name="Normal 2 8 14 6" xfId="34701"/>
    <cellStyle name="Normal 2 8 14 6 2" xfId="34702"/>
    <cellStyle name="Normal 2 8 14 7" xfId="34703"/>
    <cellStyle name="Normal 2 8 14 8" xfId="34704"/>
    <cellStyle name="Normal 2 8 14 9" xfId="34705"/>
    <cellStyle name="Normal 2 8 15" xfId="34706"/>
    <cellStyle name="Normal 2 8 15 10" xfId="34707"/>
    <cellStyle name="Normal 2 8 15 2" xfId="34708"/>
    <cellStyle name="Normal 2 8 15 2 2" xfId="34709"/>
    <cellStyle name="Normal 2 8 15 2 2 2" xfId="34710"/>
    <cellStyle name="Normal 2 8 15 2 2 3" xfId="34711"/>
    <cellStyle name="Normal 2 8 15 2 3" xfId="34712"/>
    <cellStyle name="Normal 2 8 15 2 4" xfId="34713"/>
    <cellStyle name="Normal 2 8 15 2 5" xfId="34714"/>
    <cellStyle name="Normal 2 8 15 2 6" xfId="34715"/>
    <cellStyle name="Normal 2 8 15 3" xfId="34716"/>
    <cellStyle name="Normal 2 8 15 3 2" xfId="34717"/>
    <cellStyle name="Normal 2 8 15 3 2 2" xfId="34718"/>
    <cellStyle name="Normal 2 8 15 3 2 3" xfId="34719"/>
    <cellStyle name="Normal 2 8 15 3 3" xfId="34720"/>
    <cellStyle name="Normal 2 8 15 3 4" xfId="34721"/>
    <cellStyle name="Normal 2 8 15 3 5" xfId="34722"/>
    <cellStyle name="Normal 2 8 15 3 6" xfId="34723"/>
    <cellStyle name="Normal 2 8 15 4" xfId="34724"/>
    <cellStyle name="Normal 2 8 15 4 2" xfId="34725"/>
    <cellStyle name="Normal 2 8 15 4 2 2" xfId="34726"/>
    <cellStyle name="Normal 2 8 15 4 3" xfId="34727"/>
    <cellStyle name="Normal 2 8 15 4 4" xfId="34728"/>
    <cellStyle name="Normal 2 8 15 4 5" xfId="34729"/>
    <cellStyle name="Normal 2 8 15 5" xfId="34730"/>
    <cellStyle name="Normal 2 8 15 5 2" xfId="34731"/>
    <cellStyle name="Normal 2 8 15 5 3" xfId="34732"/>
    <cellStyle name="Normal 2 8 15 5 4" xfId="34733"/>
    <cellStyle name="Normal 2 8 15 6" xfId="34734"/>
    <cellStyle name="Normal 2 8 15 6 2" xfId="34735"/>
    <cellStyle name="Normal 2 8 15 7" xfId="34736"/>
    <cellStyle name="Normal 2 8 15 8" xfId="34737"/>
    <cellStyle name="Normal 2 8 15 9" xfId="34738"/>
    <cellStyle name="Normal 2 8 16" xfId="34739"/>
    <cellStyle name="Normal 2 8 16 10" xfId="34740"/>
    <cellStyle name="Normal 2 8 16 2" xfId="34741"/>
    <cellStyle name="Normal 2 8 16 2 2" xfId="34742"/>
    <cellStyle name="Normal 2 8 16 2 2 2" xfId="34743"/>
    <cellStyle name="Normal 2 8 16 2 2 3" xfId="34744"/>
    <cellStyle name="Normal 2 8 16 2 3" xfId="34745"/>
    <cellStyle name="Normal 2 8 16 2 4" xfId="34746"/>
    <cellStyle name="Normal 2 8 16 2 5" xfId="34747"/>
    <cellStyle name="Normal 2 8 16 2 6" xfId="34748"/>
    <cellStyle name="Normal 2 8 16 3" xfId="34749"/>
    <cellStyle name="Normal 2 8 16 3 2" xfId="34750"/>
    <cellStyle name="Normal 2 8 16 3 2 2" xfId="34751"/>
    <cellStyle name="Normal 2 8 16 3 2 3" xfId="34752"/>
    <cellStyle name="Normal 2 8 16 3 3" xfId="34753"/>
    <cellStyle name="Normal 2 8 16 3 4" xfId="34754"/>
    <cellStyle name="Normal 2 8 16 3 5" xfId="34755"/>
    <cellStyle name="Normal 2 8 16 3 6" xfId="34756"/>
    <cellStyle name="Normal 2 8 16 4" xfId="34757"/>
    <cellStyle name="Normal 2 8 16 4 2" xfId="34758"/>
    <cellStyle name="Normal 2 8 16 4 2 2" xfId="34759"/>
    <cellStyle name="Normal 2 8 16 4 3" xfId="34760"/>
    <cellStyle name="Normal 2 8 16 4 4" xfId="34761"/>
    <cellStyle name="Normal 2 8 16 4 5" xfId="34762"/>
    <cellStyle name="Normal 2 8 16 5" xfId="34763"/>
    <cellStyle name="Normal 2 8 16 5 2" xfId="34764"/>
    <cellStyle name="Normal 2 8 16 5 3" xfId="34765"/>
    <cellStyle name="Normal 2 8 16 5 4" xfId="34766"/>
    <cellStyle name="Normal 2 8 16 6" xfId="34767"/>
    <cellStyle name="Normal 2 8 16 6 2" xfId="34768"/>
    <cellStyle name="Normal 2 8 16 7" xfId="34769"/>
    <cellStyle name="Normal 2 8 16 8" xfId="34770"/>
    <cellStyle name="Normal 2 8 16 9" xfId="34771"/>
    <cellStyle name="Normal 2 8 17" xfId="34772"/>
    <cellStyle name="Normal 2 8 17 10" xfId="34773"/>
    <cellStyle name="Normal 2 8 17 2" xfId="34774"/>
    <cellStyle name="Normal 2 8 17 2 2" xfId="34775"/>
    <cellStyle name="Normal 2 8 17 2 2 2" xfId="34776"/>
    <cellStyle name="Normal 2 8 17 2 2 3" xfId="34777"/>
    <cellStyle name="Normal 2 8 17 2 3" xfId="34778"/>
    <cellStyle name="Normal 2 8 17 2 4" xfId="34779"/>
    <cellStyle name="Normal 2 8 17 2 5" xfId="34780"/>
    <cellStyle name="Normal 2 8 17 2 6" xfId="34781"/>
    <cellStyle name="Normal 2 8 17 3" xfId="34782"/>
    <cellStyle name="Normal 2 8 17 3 2" xfId="34783"/>
    <cellStyle name="Normal 2 8 17 3 2 2" xfId="34784"/>
    <cellStyle name="Normal 2 8 17 3 2 3" xfId="34785"/>
    <cellStyle name="Normal 2 8 17 3 3" xfId="34786"/>
    <cellStyle name="Normal 2 8 17 3 4" xfId="34787"/>
    <cellStyle name="Normal 2 8 17 3 5" xfId="34788"/>
    <cellStyle name="Normal 2 8 17 3 6" xfId="34789"/>
    <cellStyle name="Normal 2 8 17 4" xfId="34790"/>
    <cellStyle name="Normal 2 8 17 4 2" xfId="34791"/>
    <cellStyle name="Normal 2 8 17 4 2 2" xfId="34792"/>
    <cellStyle name="Normal 2 8 17 4 3" xfId="34793"/>
    <cellStyle name="Normal 2 8 17 4 4" xfId="34794"/>
    <cellStyle name="Normal 2 8 17 4 5" xfId="34795"/>
    <cellStyle name="Normal 2 8 17 5" xfId="34796"/>
    <cellStyle name="Normal 2 8 17 5 2" xfId="34797"/>
    <cellStyle name="Normal 2 8 17 5 3" xfId="34798"/>
    <cellStyle name="Normal 2 8 17 5 4" xfId="34799"/>
    <cellStyle name="Normal 2 8 17 6" xfId="34800"/>
    <cellStyle name="Normal 2 8 17 6 2" xfId="34801"/>
    <cellStyle name="Normal 2 8 17 7" xfId="34802"/>
    <cellStyle name="Normal 2 8 17 8" xfId="34803"/>
    <cellStyle name="Normal 2 8 17 9" xfId="34804"/>
    <cellStyle name="Normal 2 8 18" xfId="34805"/>
    <cellStyle name="Normal 2 8 18 10" xfId="34806"/>
    <cellStyle name="Normal 2 8 18 2" xfId="34807"/>
    <cellStyle name="Normal 2 8 18 2 2" xfId="34808"/>
    <cellStyle name="Normal 2 8 18 2 2 2" xfId="34809"/>
    <cellStyle name="Normal 2 8 18 2 2 3" xfId="34810"/>
    <cellStyle name="Normal 2 8 18 2 3" xfId="34811"/>
    <cellStyle name="Normal 2 8 18 2 4" xfId="34812"/>
    <cellStyle name="Normal 2 8 18 2 5" xfId="34813"/>
    <cellStyle name="Normal 2 8 18 2 6" xfId="34814"/>
    <cellStyle name="Normal 2 8 18 3" xfId="34815"/>
    <cellStyle name="Normal 2 8 18 3 2" xfId="34816"/>
    <cellStyle name="Normal 2 8 18 3 2 2" xfId="34817"/>
    <cellStyle name="Normal 2 8 18 3 2 3" xfId="34818"/>
    <cellStyle name="Normal 2 8 18 3 3" xfId="34819"/>
    <cellStyle name="Normal 2 8 18 3 4" xfId="34820"/>
    <cellStyle name="Normal 2 8 18 3 5" xfId="34821"/>
    <cellStyle name="Normal 2 8 18 3 6" xfId="34822"/>
    <cellStyle name="Normal 2 8 18 4" xfId="34823"/>
    <cellStyle name="Normal 2 8 18 4 2" xfId="34824"/>
    <cellStyle name="Normal 2 8 18 4 2 2" xfId="34825"/>
    <cellStyle name="Normal 2 8 18 4 3" xfId="34826"/>
    <cellStyle name="Normal 2 8 18 4 4" xfId="34827"/>
    <cellStyle name="Normal 2 8 18 4 5" xfId="34828"/>
    <cellStyle name="Normal 2 8 18 5" xfId="34829"/>
    <cellStyle name="Normal 2 8 18 5 2" xfId="34830"/>
    <cellStyle name="Normal 2 8 18 5 3" xfId="34831"/>
    <cellStyle name="Normal 2 8 18 5 4" xfId="34832"/>
    <cellStyle name="Normal 2 8 18 6" xfId="34833"/>
    <cellStyle name="Normal 2 8 18 6 2" xfId="34834"/>
    <cellStyle name="Normal 2 8 18 7" xfId="34835"/>
    <cellStyle name="Normal 2 8 18 8" xfId="34836"/>
    <cellStyle name="Normal 2 8 18 9" xfId="34837"/>
    <cellStyle name="Normal 2 8 19" xfId="34838"/>
    <cellStyle name="Normal 2 8 19 10" xfId="34839"/>
    <cellStyle name="Normal 2 8 19 2" xfId="34840"/>
    <cellStyle name="Normal 2 8 19 2 2" xfId="34841"/>
    <cellStyle name="Normal 2 8 19 2 2 2" xfId="34842"/>
    <cellStyle name="Normal 2 8 19 2 2 3" xfId="34843"/>
    <cellStyle name="Normal 2 8 19 2 3" xfId="34844"/>
    <cellStyle name="Normal 2 8 19 2 4" xfId="34845"/>
    <cellStyle name="Normal 2 8 19 2 5" xfId="34846"/>
    <cellStyle name="Normal 2 8 19 2 6" xfId="34847"/>
    <cellStyle name="Normal 2 8 19 3" xfId="34848"/>
    <cellStyle name="Normal 2 8 19 3 2" xfId="34849"/>
    <cellStyle name="Normal 2 8 19 3 2 2" xfId="34850"/>
    <cellStyle name="Normal 2 8 19 3 2 3" xfId="34851"/>
    <cellStyle name="Normal 2 8 19 3 3" xfId="34852"/>
    <cellStyle name="Normal 2 8 19 3 4" xfId="34853"/>
    <cellStyle name="Normal 2 8 19 3 5" xfId="34854"/>
    <cellStyle name="Normal 2 8 19 3 6" xfId="34855"/>
    <cellStyle name="Normal 2 8 19 4" xfId="34856"/>
    <cellStyle name="Normal 2 8 19 4 2" xfId="34857"/>
    <cellStyle name="Normal 2 8 19 4 2 2" xfId="34858"/>
    <cellStyle name="Normal 2 8 19 4 3" xfId="34859"/>
    <cellStyle name="Normal 2 8 19 4 4" xfId="34860"/>
    <cellStyle name="Normal 2 8 19 4 5" xfId="34861"/>
    <cellStyle name="Normal 2 8 19 5" xfId="34862"/>
    <cellStyle name="Normal 2 8 19 5 2" xfId="34863"/>
    <cellStyle name="Normal 2 8 19 5 3" xfId="34864"/>
    <cellStyle name="Normal 2 8 19 5 4" xfId="34865"/>
    <cellStyle name="Normal 2 8 19 6" xfId="34866"/>
    <cellStyle name="Normal 2 8 19 6 2" xfId="34867"/>
    <cellStyle name="Normal 2 8 19 7" xfId="34868"/>
    <cellStyle name="Normal 2 8 19 8" xfId="34869"/>
    <cellStyle name="Normal 2 8 19 9" xfId="34870"/>
    <cellStyle name="Normal 2 8 2" xfId="34871"/>
    <cellStyle name="Normal 2 8 2 10" xfId="34872"/>
    <cellStyle name="Normal 2 8 2 10 10" xfId="34873"/>
    <cellStyle name="Normal 2 8 2 10 2" xfId="34874"/>
    <cellStyle name="Normal 2 8 2 10 2 2" xfId="34875"/>
    <cellStyle name="Normal 2 8 2 10 2 2 2" xfId="34876"/>
    <cellStyle name="Normal 2 8 2 10 2 2 3" xfId="34877"/>
    <cellStyle name="Normal 2 8 2 10 2 3" xfId="34878"/>
    <cellStyle name="Normal 2 8 2 10 2 4" xfId="34879"/>
    <cellStyle name="Normal 2 8 2 10 2 5" xfId="34880"/>
    <cellStyle name="Normal 2 8 2 10 2 6" xfId="34881"/>
    <cellStyle name="Normal 2 8 2 10 3" xfId="34882"/>
    <cellStyle name="Normal 2 8 2 10 3 2" xfId="34883"/>
    <cellStyle name="Normal 2 8 2 10 3 2 2" xfId="34884"/>
    <cellStyle name="Normal 2 8 2 10 3 2 3" xfId="34885"/>
    <cellStyle name="Normal 2 8 2 10 3 3" xfId="34886"/>
    <cellStyle name="Normal 2 8 2 10 3 4" xfId="34887"/>
    <cellStyle name="Normal 2 8 2 10 3 5" xfId="34888"/>
    <cellStyle name="Normal 2 8 2 10 3 6" xfId="34889"/>
    <cellStyle name="Normal 2 8 2 10 4" xfId="34890"/>
    <cellStyle name="Normal 2 8 2 10 4 2" xfId="34891"/>
    <cellStyle name="Normal 2 8 2 10 4 2 2" xfId="34892"/>
    <cellStyle name="Normal 2 8 2 10 4 3" xfId="34893"/>
    <cellStyle name="Normal 2 8 2 10 4 4" xfId="34894"/>
    <cellStyle name="Normal 2 8 2 10 4 5" xfId="34895"/>
    <cellStyle name="Normal 2 8 2 10 5" xfId="34896"/>
    <cellStyle name="Normal 2 8 2 10 5 2" xfId="34897"/>
    <cellStyle name="Normal 2 8 2 10 5 3" xfId="34898"/>
    <cellStyle name="Normal 2 8 2 10 5 4" xfId="34899"/>
    <cellStyle name="Normal 2 8 2 10 6" xfId="34900"/>
    <cellStyle name="Normal 2 8 2 10 6 2" xfId="34901"/>
    <cellStyle name="Normal 2 8 2 10 7" xfId="34902"/>
    <cellStyle name="Normal 2 8 2 10 8" xfId="34903"/>
    <cellStyle name="Normal 2 8 2 10 9" xfId="34904"/>
    <cellStyle name="Normal 2 8 2 11" xfId="34905"/>
    <cellStyle name="Normal 2 8 2 11 10" xfId="34906"/>
    <cellStyle name="Normal 2 8 2 11 2" xfId="34907"/>
    <cellStyle name="Normal 2 8 2 11 2 2" xfId="34908"/>
    <cellStyle name="Normal 2 8 2 11 2 2 2" xfId="34909"/>
    <cellStyle name="Normal 2 8 2 11 2 2 3" xfId="34910"/>
    <cellStyle name="Normal 2 8 2 11 2 3" xfId="34911"/>
    <cellStyle name="Normal 2 8 2 11 2 4" xfId="34912"/>
    <cellStyle name="Normal 2 8 2 11 2 5" xfId="34913"/>
    <cellStyle name="Normal 2 8 2 11 2 6" xfId="34914"/>
    <cellStyle name="Normal 2 8 2 11 3" xfId="34915"/>
    <cellStyle name="Normal 2 8 2 11 3 2" xfId="34916"/>
    <cellStyle name="Normal 2 8 2 11 3 2 2" xfId="34917"/>
    <cellStyle name="Normal 2 8 2 11 3 2 3" xfId="34918"/>
    <cellStyle name="Normal 2 8 2 11 3 3" xfId="34919"/>
    <cellStyle name="Normal 2 8 2 11 3 4" xfId="34920"/>
    <cellStyle name="Normal 2 8 2 11 3 5" xfId="34921"/>
    <cellStyle name="Normal 2 8 2 11 3 6" xfId="34922"/>
    <cellStyle name="Normal 2 8 2 11 4" xfId="34923"/>
    <cellStyle name="Normal 2 8 2 11 4 2" xfId="34924"/>
    <cellStyle name="Normal 2 8 2 11 4 2 2" xfId="34925"/>
    <cellStyle name="Normal 2 8 2 11 4 3" xfId="34926"/>
    <cellStyle name="Normal 2 8 2 11 4 4" xfId="34927"/>
    <cellStyle name="Normal 2 8 2 11 4 5" xfId="34928"/>
    <cellStyle name="Normal 2 8 2 11 5" xfId="34929"/>
    <cellStyle name="Normal 2 8 2 11 5 2" xfId="34930"/>
    <cellStyle name="Normal 2 8 2 11 5 3" xfId="34931"/>
    <cellStyle name="Normal 2 8 2 11 5 4" xfId="34932"/>
    <cellStyle name="Normal 2 8 2 11 6" xfId="34933"/>
    <cellStyle name="Normal 2 8 2 11 6 2" xfId="34934"/>
    <cellStyle name="Normal 2 8 2 11 7" xfId="34935"/>
    <cellStyle name="Normal 2 8 2 11 8" xfId="34936"/>
    <cellStyle name="Normal 2 8 2 11 9" xfId="34937"/>
    <cellStyle name="Normal 2 8 2 12" xfId="34938"/>
    <cellStyle name="Normal 2 8 2 12 10" xfId="34939"/>
    <cellStyle name="Normal 2 8 2 12 2" xfId="34940"/>
    <cellStyle name="Normal 2 8 2 12 2 2" xfId="34941"/>
    <cellStyle name="Normal 2 8 2 12 2 2 2" xfId="34942"/>
    <cellStyle name="Normal 2 8 2 12 2 2 3" xfId="34943"/>
    <cellStyle name="Normal 2 8 2 12 2 3" xfId="34944"/>
    <cellStyle name="Normal 2 8 2 12 2 4" xfId="34945"/>
    <cellStyle name="Normal 2 8 2 12 2 5" xfId="34946"/>
    <cellStyle name="Normal 2 8 2 12 2 6" xfId="34947"/>
    <cellStyle name="Normal 2 8 2 12 3" xfId="34948"/>
    <cellStyle name="Normal 2 8 2 12 3 2" xfId="34949"/>
    <cellStyle name="Normal 2 8 2 12 3 2 2" xfId="34950"/>
    <cellStyle name="Normal 2 8 2 12 3 2 3" xfId="34951"/>
    <cellStyle name="Normal 2 8 2 12 3 3" xfId="34952"/>
    <cellStyle name="Normal 2 8 2 12 3 4" xfId="34953"/>
    <cellStyle name="Normal 2 8 2 12 3 5" xfId="34954"/>
    <cellStyle name="Normal 2 8 2 12 3 6" xfId="34955"/>
    <cellStyle name="Normal 2 8 2 12 4" xfId="34956"/>
    <cellStyle name="Normal 2 8 2 12 4 2" xfId="34957"/>
    <cellStyle name="Normal 2 8 2 12 4 2 2" xfId="34958"/>
    <cellStyle name="Normal 2 8 2 12 4 3" xfId="34959"/>
    <cellStyle name="Normal 2 8 2 12 4 4" xfId="34960"/>
    <cellStyle name="Normal 2 8 2 12 4 5" xfId="34961"/>
    <cellStyle name="Normal 2 8 2 12 5" xfId="34962"/>
    <cellStyle name="Normal 2 8 2 12 5 2" xfId="34963"/>
    <cellStyle name="Normal 2 8 2 12 5 3" xfId="34964"/>
    <cellStyle name="Normal 2 8 2 12 5 4" xfId="34965"/>
    <cellStyle name="Normal 2 8 2 12 6" xfId="34966"/>
    <cellStyle name="Normal 2 8 2 12 6 2" xfId="34967"/>
    <cellStyle name="Normal 2 8 2 12 7" xfId="34968"/>
    <cellStyle name="Normal 2 8 2 12 8" xfId="34969"/>
    <cellStyle name="Normal 2 8 2 12 9" xfId="34970"/>
    <cellStyle name="Normal 2 8 2 13" xfId="34971"/>
    <cellStyle name="Normal 2 8 2 13 2" xfId="34972"/>
    <cellStyle name="Normal 2 8 2 13 2 2" xfId="34973"/>
    <cellStyle name="Normal 2 8 2 13 2 2 2" xfId="34974"/>
    <cellStyle name="Normal 2 8 2 13 2 2 3" xfId="34975"/>
    <cellStyle name="Normal 2 8 2 13 2 3" xfId="34976"/>
    <cellStyle name="Normal 2 8 2 13 2 4" xfId="34977"/>
    <cellStyle name="Normal 2 8 2 13 2 5" xfId="34978"/>
    <cellStyle name="Normal 2 8 2 13 2 6" xfId="34979"/>
    <cellStyle name="Normal 2 8 2 13 3" xfId="34980"/>
    <cellStyle name="Normal 2 8 2 13 3 2" xfId="34981"/>
    <cellStyle name="Normal 2 8 2 13 3 2 2" xfId="34982"/>
    <cellStyle name="Normal 2 8 2 13 3 3" xfId="34983"/>
    <cellStyle name="Normal 2 8 2 13 3 4" xfId="34984"/>
    <cellStyle name="Normal 2 8 2 13 3 5" xfId="34985"/>
    <cellStyle name="Normal 2 8 2 13 4" xfId="34986"/>
    <cellStyle name="Normal 2 8 2 13 4 2" xfId="34987"/>
    <cellStyle name="Normal 2 8 2 13 4 3" xfId="34988"/>
    <cellStyle name="Normal 2 8 2 13 4 4" xfId="34989"/>
    <cellStyle name="Normal 2 8 2 13 5" xfId="34990"/>
    <cellStyle name="Normal 2 8 2 13 5 2" xfId="34991"/>
    <cellStyle name="Normal 2 8 2 13 6" xfId="34992"/>
    <cellStyle name="Normal 2 8 2 13 7" xfId="34993"/>
    <cellStyle name="Normal 2 8 2 13 8" xfId="34994"/>
    <cellStyle name="Normal 2 8 2 13 9" xfId="34995"/>
    <cellStyle name="Normal 2 8 2 14" xfId="34996"/>
    <cellStyle name="Normal 2 8 2 14 2" xfId="34997"/>
    <cellStyle name="Normal 2 8 2 14 2 2" xfId="34998"/>
    <cellStyle name="Normal 2 8 2 14 2 2 2" xfId="34999"/>
    <cellStyle name="Normal 2 8 2 14 2 2 3" xfId="35000"/>
    <cellStyle name="Normal 2 8 2 14 2 3" xfId="35001"/>
    <cellStyle name="Normal 2 8 2 14 2 4" xfId="35002"/>
    <cellStyle name="Normal 2 8 2 14 2 5" xfId="35003"/>
    <cellStyle name="Normal 2 8 2 14 2 6" xfId="35004"/>
    <cellStyle name="Normal 2 8 2 14 3" xfId="35005"/>
    <cellStyle name="Normal 2 8 2 14 3 2" xfId="35006"/>
    <cellStyle name="Normal 2 8 2 14 3 2 2" xfId="35007"/>
    <cellStyle name="Normal 2 8 2 14 3 3" xfId="35008"/>
    <cellStyle name="Normal 2 8 2 14 3 4" xfId="35009"/>
    <cellStyle name="Normal 2 8 2 14 3 5" xfId="35010"/>
    <cellStyle name="Normal 2 8 2 14 4" xfId="35011"/>
    <cellStyle name="Normal 2 8 2 14 4 2" xfId="35012"/>
    <cellStyle name="Normal 2 8 2 14 4 3" xfId="35013"/>
    <cellStyle name="Normal 2 8 2 14 4 4" xfId="35014"/>
    <cellStyle name="Normal 2 8 2 14 5" xfId="35015"/>
    <cellStyle name="Normal 2 8 2 14 5 2" xfId="35016"/>
    <cellStyle name="Normal 2 8 2 14 6" xfId="35017"/>
    <cellStyle name="Normal 2 8 2 14 7" xfId="35018"/>
    <cellStyle name="Normal 2 8 2 14 8" xfId="35019"/>
    <cellStyle name="Normal 2 8 2 14 9" xfId="35020"/>
    <cellStyle name="Normal 2 8 2 15" xfId="35021"/>
    <cellStyle name="Normal 2 8 2 15 2" xfId="35022"/>
    <cellStyle name="Normal 2 8 2 15 2 2" xfId="35023"/>
    <cellStyle name="Normal 2 8 2 15 2 3" xfId="35024"/>
    <cellStyle name="Normal 2 8 2 15 3" xfId="35025"/>
    <cellStyle name="Normal 2 8 2 15 4" xfId="35026"/>
    <cellStyle name="Normal 2 8 2 15 5" xfId="35027"/>
    <cellStyle name="Normal 2 8 2 15 6" xfId="35028"/>
    <cellStyle name="Normal 2 8 2 16" xfId="35029"/>
    <cellStyle name="Normal 2 8 2 16 2" xfId="35030"/>
    <cellStyle name="Normal 2 8 2 16 2 2" xfId="35031"/>
    <cellStyle name="Normal 2 8 2 16 3" xfId="35032"/>
    <cellStyle name="Normal 2 8 2 16 4" xfId="35033"/>
    <cellStyle name="Normal 2 8 2 16 5" xfId="35034"/>
    <cellStyle name="Normal 2 8 2 17" xfId="35035"/>
    <cellStyle name="Normal 2 8 2 17 2" xfId="35036"/>
    <cellStyle name="Normal 2 8 2 17 2 2" xfId="35037"/>
    <cellStyle name="Normal 2 8 2 17 3" xfId="35038"/>
    <cellStyle name="Normal 2 8 2 17 4" xfId="35039"/>
    <cellStyle name="Normal 2 8 2 17 5" xfId="35040"/>
    <cellStyle name="Normal 2 8 2 18" xfId="35041"/>
    <cellStyle name="Normal 2 8 2 18 2" xfId="35042"/>
    <cellStyle name="Normal 2 8 2 19" xfId="35043"/>
    <cellStyle name="Normal 2 8 2 2" xfId="35044"/>
    <cellStyle name="Normal 2 8 2 2 10" xfId="35045"/>
    <cellStyle name="Normal 2 8 2 2 11" xfId="35046"/>
    <cellStyle name="Normal 2 8 2 2 2" xfId="35047"/>
    <cellStyle name="Normal 2 8 2 2 2 2" xfId="35048"/>
    <cellStyle name="Normal 2 8 2 2 2 2 2" xfId="35049"/>
    <cellStyle name="Normal 2 8 2 2 2 2 2 2" xfId="35050"/>
    <cellStyle name="Normal 2 8 2 2 2 2 2 3" xfId="35051"/>
    <cellStyle name="Normal 2 8 2 2 2 2 3" xfId="35052"/>
    <cellStyle name="Normal 2 8 2 2 2 2 4" xfId="35053"/>
    <cellStyle name="Normal 2 8 2 2 2 2 5" xfId="35054"/>
    <cellStyle name="Normal 2 8 2 2 2 2 6" xfId="35055"/>
    <cellStyle name="Normal 2 8 2 2 2 3" xfId="35056"/>
    <cellStyle name="Normal 2 8 2 2 2 3 2" xfId="35057"/>
    <cellStyle name="Normal 2 8 2 2 2 3 2 2" xfId="35058"/>
    <cellStyle name="Normal 2 8 2 2 2 3 3" xfId="35059"/>
    <cellStyle name="Normal 2 8 2 2 2 3 4" xfId="35060"/>
    <cellStyle name="Normal 2 8 2 2 2 3 5" xfId="35061"/>
    <cellStyle name="Normal 2 8 2 2 2 4" xfId="35062"/>
    <cellStyle name="Normal 2 8 2 2 2 4 2" xfId="35063"/>
    <cellStyle name="Normal 2 8 2 2 2 4 3" xfId="35064"/>
    <cellStyle name="Normal 2 8 2 2 2 4 4" xfId="35065"/>
    <cellStyle name="Normal 2 8 2 2 2 5" xfId="35066"/>
    <cellStyle name="Normal 2 8 2 2 2 5 2" xfId="35067"/>
    <cellStyle name="Normal 2 8 2 2 2 6" xfId="35068"/>
    <cellStyle name="Normal 2 8 2 2 2 7" xfId="35069"/>
    <cellStyle name="Normal 2 8 2 2 2 8" xfId="35070"/>
    <cellStyle name="Normal 2 8 2 2 2 9" xfId="35071"/>
    <cellStyle name="Normal 2 8 2 2 3" xfId="35072"/>
    <cellStyle name="Normal 2 8 2 2 3 2" xfId="35073"/>
    <cellStyle name="Normal 2 8 2 2 3 2 2" xfId="35074"/>
    <cellStyle name="Normal 2 8 2 2 3 2 2 2" xfId="35075"/>
    <cellStyle name="Normal 2 8 2 2 3 2 2 3" xfId="35076"/>
    <cellStyle name="Normal 2 8 2 2 3 2 3" xfId="35077"/>
    <cellStyle name="Normal 2 8 2 2 3 2 4" xfId="35078"/>
    <cellStyle name="Normal 2 8 2 2 3 2 5" xfId="35079"/>
    <cellStyle name="Normal 2 8 2 2 3 2 6" xfId="35080"/>
    <cellStyle name="Normal 2 8 2 2 3 3" xfId="35081"/>
    <cellStyle name="Normal 2 8 2 2 3 3 2" xfId="35082"/>
    <cellStyle name="Normal 2 8 2 2 3 3 2 2" xfId="35083"/>
    <cellStyle name="Normal 2 8 2 2 3 3 3" xfId="35084"/>
    <cellStyle name="Normal 2 8 2 2 3 3 4" xfId="35085"/>
    <cellStyle name="Normal 2 8 2 2 3 3 5" xfId="35086"/>
    <cellStyle name="Normal 2 8 2 2 3 4" xfId="35087"/>
    <cellStyle name="Normal 2 8 2 2 3 4 2" xfId="35088"/>
    <cellStyle name="Normal 2 8 2 2 3 4 3" xfId="35089"/>
    <cellStyle name="Normal 2 8 2 2 3 4 4" xfId="35090"/>
    <cellStyle name="Normal 2 8 2 2 3 5" xfId="35091"/>
    <cellStyle name="Normal 2 8 2 2 3 5 2" xfId="35092"/>
    <cellStyle name="Normal 2 8 2 2 3 6" xfId="35093"/>
    <cellStyle name="Normal 2 8 2 2 3 7" xfId="35094"/>
    <cellStyle name="Normal 2 8 2 2 3 8" xfId="35095"/>
    <cellStyle name="Normal 2 8 2 2 3 9" xfId="35096"/>
    <cellStyle name="Normal 2 8 2 2 4" xfId="35097"/>
    <cellStyle name="Normal 2 8 2 2 4 2" xfId="35098"/>
    <cellStyle name="Normal 2 8 2 2 4 2 2" xfId="35099"/>
    <cellStyle name="Normal 2 8 2 2 4 2 3" xfId="35100"/>
    <cellStyle name="Normal 2 8 2 2 4 3" xfId="35101"/>
    <cellStyle name="Normal 2 8 2 2 4 4" xfId="35102"/>
    <cellStyle name="Normal 2 8 2 2 4 5" xfId="35103"/>
    <cellStyle name="Normal 2 8 2 2 4 6" xfId="35104"/>
    <cellStyle name="Normal 2 8 2 2 5" xfId="35105"/>
    <cellStyle name="Normal 2 8 2 2 5 2" xfId="35106"/>
    <cellStyle name="Normal 2 8 2 2 5 2 2" xfId="35107"/>
    <cellStyle name="Normal 2 8 2 2 5 3" xfId="35108"/>
    <cellStyle name="Normal 2 8 2 2 5 4" xfId="35109"/>
    <cellStyle name="Normal 2 8 2 2 5 5" xfId="35110"/>
    <cellStyle name="Normal 2 8 2 2 6" xfId="35111"/>
    <cellStyle name="Normal 2 8 2 2 6 2" xfId="35112"/>
    <cellStyle name="Normal 2 8 2 2 6 3" xfId="35113"/>
    <cellStyle name="Normal 2 8 2 2 6 4" xfId="35114"/>
    <cellStyle name="Normal 2 8 2 2 7" xfId="35115"/>
    <cellStyle name="Normal 2 8 2 2 7 2" xfId="35116"/>
    <cellStyle name="Normal 2 8 2 2 8" xfId="35117"/>
    <cellStyle name="Normal 2 8 2 2 9" xfId="35118"/>
    <cellStyle name="Normal 2 8 2 20" xfId="35119"/>
    <cellStyle name="Normal 2 8 2 21" xfId="35120"/>
    <cellStyle name="Normal 2 8 2 22" xfId="35121"/>
    <cellStyle name="Normal 2 8 2 3" xfId="35122"/>
    <cellStyle name="Normal 2 8 2 3 10" xfId="35123"/>
    <cellStyle name="Normal 2 8 2 3 11" xfId="35124"/>
    <cellStyle name="Normal 2 8 2 3 2" xfId="35125"/>
    <cellStyle name="Normal 2 8 2 3 2 2" xfId="35126"/>
    <cellStyle name="Normal 2 8 2 3 2 2 2" xfId="35127"/>
    <cellStyle name="Normal 2 8 2 3 2 2 2 2" xfId="35128"/>
    <cellStyle name="Normal 2 8 2 3 2 2 2 3" xfId="35129"/>
    <cellStyle name="Normal 2 8 2 3 2 2 3" xfId="35130"/>
    <cellStyle name="Normal 2 8 2 3 2 2 4" xfId="35131"/>
    <cellStyle name="Normal 2 8 2 3 2 2 5" xfId="35132"/>
    <cellStyle name="Normal 2 8 2 3 2 2 6" xfId="35133"/>
    <cellStyle name="Normal 2 8 2 3 2 3" xfId="35134"/>
    <cellStyle name="Normal 2 8 2 3 2 3 2" xfId="35135"/>
    <cellStyle name="Normal 2 8 2 3 2 3 2 2" xfId="35136"/>
    <cellStyle name="Normal 2 8 2 3 2 3 3" xfId="35137"/>
    <cellStyle name="Normal 2 8 2 3 2 3 4" xfId="35138"/>
    <cellStyle name="Normal 2 8 2 3 2 3 5" xfId="35139"/>
    <cellStyle name="Normal 2 8 2 3 2 4" xfId="35140"/>
    <cellStyle name="Normal 2 8 2 3 2 4 2" xfId="35141"/>
    <cellStyle name="Normal 2 8 2 3 2 4 3" xfId="35142"/>
    <cellStyle name="Normal 2 8 2 3 2 4 4" xfId="35143"/>
    <cellStyle name="Normal 2 8 2 3 2 5" xfId="35144"/>
    <cellStyle name="Normal 2 8 2 3 2 5 2" xfId="35145"/>
    <cellStyle name="Normal 2 8 2 3 2 6" xfId="35146"/>
    <cellStyle name="Normal 2 8 2 3 2 7" xfId="35147"/>
    <cellStyle name="Normal 2 8 2 3 2 8" xfId="35148"/>
    <cellStyle name="Normal 2 8 2 3 2 9" xfId="35149"/>
    <cellStyle name="Normal 2 8 2 3 3" xfId="35150"/>
    <cellStyle name="Normal 2 8 2 3 3 2" xfId="35151"/>
    <cellStyle name="Normal 2 8 2 3 3 2 2" xfId="35152"/>
    <cellStyle name="Normal 2 8 2 3 3 2 2 2" xfId="35153"/>
    <cellStyle name="Normal 2 8 2 3 3 2 2 3" xfId="35154"/>
    <cellStyle name="Normal 2 8 2 3 3 2 3" xfId="35155"/>
    <cellStyle name="Normal 2 8 2 3 3 2 4" xfId="35156"/>
    <cellStyle name="Normal 2 8 2 3 3 2 5" xfId="35157"/>
    <cellStyle name="Normal 2 8 2 3 3 2 6" xfId="35158"/>
    <cellStyle name="Normal 2 8 2 3 3 3" xfId="35159"/>
    <cellStyle name="Normal 2 8 2 3 3 3 2" xfId="35160"/>
    <cellStyle name="Normal 2 8 2 3 3 3 2 2" xfId="35161"/>
    <cellStyle name="Normal 2 8 2 3 3 3 3" xfId="35162"/>
    <cellStyle name="Normal 2 8 2 3 3 3 4" xfId="35163"/>
    <cellStyle name="Normal 2 8 2 3 3 3 5" xfId="35164"/>
    <cellStyle name="Normal 2 8 2 3 3 4" xfId="35165"/>
    <cellStyle name="Normal 2 8 2 3 3 4 2" xfId="35166"/>
    <cellStyle name="Normal 2 8 2 3 3 4 3" xfId="35167"/>
    <cellStyle name="Normal 2 8 2 3 3 4 4" xfId="35168"/>
    <cellStyle name="Normal 2 8 2 3 3 5" xfId="35169"/>
    <cellStyle name="Normal 2 8 2 3 3 5 2" xfId="35170"/>
    <cellStyle name="Normal 2 8 2 3 3 6" xfId="35171"/>
    <cellStyle name="Normal 2 8 2 3 3 7" xfId="35172"/>
    <cellStyle name="Normal 2 8 2 3 3 8" xfId="35173"/>
    <cellStyle name="Normal 2 8 2 3 3 9" xfId="35174"/>
    <cellStyle name="Normal 2 8 2 3 4" xfId="35175"/>
    <cellStyle name="Normal 2 8 2 3 4 2" xfId="35176"/>
    <cellStyle name="Normal 2 8 2 3 4 2 2" xfId="35177"/>
    <cellStyle name="Normal 2 8 2 3 4 2 3" xfId="35178"/>
    <cellStyle name="Normal 2 8 2 3 4 3" xfId="35179"/>
    <cellStyle name="Normal 2 8 2 3 4 4" xfId="35180"/>
    <cellStyle name="Normal 2 8 2 3 4 5" xfId="35181"/>
    <cellStyle name="Normal 2 8 2 3 4 6" xfId="35182"/>
    <cellStyle name="Normal 2 8 2 3 5" xfId="35183"/>
    <cellStyle name="Normal 2 8 2 3 5 2" xfId="35184"/>
    <cellStyle name="Normal 2 8 2 3 5 2 2" xfId="35185"/>
    <cellStyle name="Normal 2 8 2 3 5 3" xfId="35186"/>
    <cellStyle name="Normal 2 8 2 3 5 4" xfId="35187"/>
    <cellStyle name="Normal 2 8 2 3 5 5" xfId="35188"/>
    <cellStyle name="Normal 2 8 2 3 6" xfId="35189"/>
    <cellStyle name="Normal 2 8 2 3 6 2" xfId="35190"/>
    <cellStyle name="Normal 2 8 2 3 6 3" xfId="35191"/>
    <cellStyle name="Normal 2 8 2 3 6 4" xfId="35192"/>
    <cellStyle name="Normal 2 8 2 3 7" xfId="35193"/>
    <cellStyle name="Normal 2 8 2 3 7 2" xfId="35194"/>
    <cellStyle name="Normal 2 8 2 3 8" xfId="35195"/>
    <cellStyle name="Normal 2 8 2 3 9" xfId="35196"/>
    <cellStyle name="Normal 2 8 2 4" xfId="35197"/>
    <cellStyle name="Normal 2 8 2 4 10" xfId="35198"/>
    <cellStyle name="Normal 2 8 2 4 11" xfId="35199"/>
    <cellStyle name="Normal 2 8 2 4 2" xfId="35200"/>
    <cellStyle name="Normal 2 8 2 4 2 2" xfId="35201"/>
    <cellStyle name="Normal 2 8 2 4 2 2 2" xfId="35202"/>
    <cellStyle name="Normal 2 8 2 4 2 2 2 2" xfId="35203"/>
    <cellStyle name="Normal 2 8 2 4 2 2 2 3" xfId="35204"/>
    <cellStyle name="Normal 2 8 2 4 2 2 3" xfId="35205"/>
    <cellStyle name="Normal 2 8 2 4 2 2 4" xfId="35206"/>
    <cellStyle name="Normal 2 8 2 4 2 2 5" xfId="35207"/>
    <cellStyle name="Normal 2 8 2 4 2 2 6" xfId="35208"/>
    <cellStyle name="Normal 2 8 2 4 2 3" xfId="35209"/>
    <cellStyle name="Normal 2 8 2 4 2 3 2" xfId="35210"/>
    <cellStyle name="Normal 2 8 2 4 2 3 2 2" xfId="35211"/>
    <cellStyle name="Normal 2 8 2 4 2 3 3" xfId="35212"/>
    <cellStyle name="Normal 2 8 2 4 2 3 4" xfId="35213"/>
    <cellStyle name="Normal 2 8 2 4 2 3 5" xfId="35214"/>
    <cellStyle name="Normal 2 8 2 4 2 4" xfId="35215"/>
    <cellStyle name="Normal 2 8 2 4 2 4 2" xfId="35216"/>
    <cellStyle name="Normal 2 8 2 4 2 4 3" xfId="35217"/>
    <cellStyle name="Normal 2 8 2 4 2 4 4" xfId="35218"/>
    <cellStyle name="Normal 2 8 2 4 2 5" xfId="35219"/>
    <cellStyle name="Normal 2 8 2 4 2 5 2" xfId="35220"/>
    <cellStyle name="Normal 2 8 2 4 2 6" xfId="35221"/>
    <cellStyle name="Normal 2 8 2 4 2 7" xfId="35222"/>
    <cellStyle name="Normal 2 8 2 4 2 8" xfId="35223"/>
    <cellStyle name="Normal 2 8 2 4 2 9" xfId="35224"/>
    <cellStyle name="Normal 2 8 2 4 3" xfId="35225"/>
    <cellStyle name="Normal 2 8 2 4 3 2" xfId="35226"/>
    <cellStyle name="Normal 2 8 2 4 3 2 2" xfId="35227"/>
    <cellStyle name="Normal 2 8 2 4 3 2 2 2" xfId="35228"/>
    <cellStyle name="Normal 2 8 2 4 3 2 2 3" xfId="35229"/>
    <cellStyle name="Normal 2 8 2 4 3 2 3" xfId="35230"/>
    <cellStyle name="Normal 2 8 2 4 3 2 4" xfId="35231"/>
    <cellStyle name="Normal 2 8 2 4 3 2 5" xfId="35232"/>
    <cellStyle name="Normal 2 8 2 4 3 2 6" xfId="35233"/>
    <cellStyle name="Normal 2 8 2 4 3 3" xfId="35234"/>
    <cellStyle name="Normal 2 8 2 4 3 3 2" xfId="35235"/>
    <cellStyle name="Normal 2 8 2 4 3 3 2 2" xfId="35236"/>
    <cellStyle name="Normal 2 8 2 4 3 3 3" xfId="35237"/>
    <cellStyle name="Normal 2 8 2 4 3 3 4" xfId="35238"/>
    <cellStyle name="Normal 2 8 2 4 3 3 5" xfId="35239"/>
    <cellStyle name="Normal 2 8 2 4 3 4" xfId="35240"/>
    <cellStyle name="Normal 2 8 2 4 3 4 2" xfId="35241"/>
    <cellStyle name="Normal 2 8 2 4 3 4 3" xfId="35242"/>
    <cellStyle name="Normal 2 8 2 4 3 4 4" xfId="35243"/>
    <cellStyle name="Normal 2 8 2 4 3 5" xfId="35244"/>
    <cellStyle name="Normal 2 8 2 4 3 5 2" xfId="35245"/>
    <cellStyle name="Normal 2 8 2 4 3 6" xfId="35246"/>
    <cellStyle name="Normal 2 8 2 4 3 7" xfId="35247"/>
    <cellStyle name="Normal 2 8 2 4 3 8" xfId="35248"/>
    <cellStyle name="Normal 2 8 2 4 3 9" xfId="35249"/>
    <cellStyle name="Normal 2 8 2 4 4" xfId="35250"/>
    <cellStyle name="Normal 2 8 2 4 4 2" xfId="35251"/>
    <cellStyle name="Normal 2 8 2 4 4 2 2" xfId="35252"/>
    <cellStyle name="Normal 2 8 2 4 4 2 3" xfId="35253"/>
    <cellStyle name="Normal 2 8 2 4 4 3" xfId="35254"/>
    <cellStyle name="Normal 2 8 2 4 4 4" xfId="35255"/>
    <cellStyle name="Normal 2 8 2 4 4 5" xfId="35256"/>
    <cellStyle name="Normal 2 8 2 4 4 6" xfId="35257"/>
    <cellStyle name="Normal 2 8 2 4 5" xfId="35258"/>
    <cellStyle name="Normal 2 8 2 4 5 2" xfId="35259"/>
    <cellStyle name="Normal 2 8 2 4 5 2 2" xfId="35260"/>
    <cellStyle name="Normal 2 8 2 4 5 3" xfId="35261"/>
    <cellStyle name="Normal 2 8 2 4 5 4" xfId="35262"/>
    <cellStyle name="Normal 2 8 2 4 5 5" xfId="35263"/>
    <cellStyle name="Normal 2 8 2 4 6" xfId="35264"/>
    <cellStyle name="Normal 2 8 2 4 6 2" xfId="35265"/>
    <cellStyle name="Normal 2 8 2 4 6 3" xfId="35266"/>
    <cellStyle name="Normal 2 8 2 4 6 4" xfId="35267"/>
    <cellStyle name="Normal 2 8 2 4 7" xfId="35268"/>
    <cellStyle name="Normal 2 8 2 4 7 2" xfId="35269"/>
    <cellStyle name="Normal 2 8 2 4 8" xfId="35270"/>
    <cellStyle name="Normal 2 8 2 4 9" xfId="35271"/>
    <cellStyle name="Normal 2 8 2 5" xfId="35272"/>
    <cellStyle name="Normal 2 8 2 5 10" xfId="35273"/>
    <cellStyle name="Normal 2 8 2 5 11" xfId="35274"/>
    <cellStyle name="Normal 2 8 2 5 2" xfId="35275"/>
    <cellStyle name="Normal 2 8 2 5 2 2" xfId="35276"/>
    <cellStyle name="Normal 2 8 2 5 2 2 2" xfId="35277"/>
    <cellStyle name="Normal 2 8 2 5 2 2 2 2" xfId="35278"/>
    <cellStyle name="Normal 2 8 2 5 2 2 2 3" xfId="35279"/>
    <cellStyle name="Normal 2 8 2 5 2 2 3" xfId="35280"/>
    <cellStyle name="Normal 2 8 2 5 2 2 4" xfId="35281"/>
    <cellStyle name="Normal 2 8 2 5 2 2 5" xfId="35282"/>
    <cellStyle name="Normal 2 8 2 5 2 2 6" xfId="35283"/>
    <cellStyle name="Normal 2 8 2 5 2 3" xfId="35284"/>
    <cellStyle name="Normal 2 8 2 5 2 3 2" xfId="35285"/>
    <cellStyle name="Normal 2 8 2 5 2 3 2 2" xfId="35286"/>
    <cellStyle name="Normal 2 8 2 5 2 3 3" xfId="35287"/>
    <cellStyle name="Normal 2 8 2 5 2 3 4" xfId="35288"/>
    <cellStyle name="Normal 2 8 2 5 2 3 5" xfId="35289"/>
    <cellStyle name="Normal 2 8 2 5 2 4" xfId="35290"/>
    <cellStyle name="Normal 2 8 2 5 2 4 2" xfId="35291"/>
    <cellStyle name="Normal 2 8 2 5 2 4 3" xfId="35292"/>
    <cellStyle name="Normal 2 8 2 5 2 4 4" xfId="35293"/>
    <cellStyle name="Normal 2 8 2 5 2 5" xfId="35294"/>
    <cellStyle name="Normal 2 8 2 5 2 5 2" xfId="35295"/>
    <cellStyle name="Normal 2 8 2 5 2 6" xfId="35296"/>
    <cellStyle name="Normal 2 8 2 5 2 7" xfId="35297"/>
    <cellStyle name="Normal 2 8 2 5 2 8" xfId="35298"/>
    <cellStyle name="Normal 2 8 2 5 2 9" xfId="35299"/>
    <cellStyle name="Normal 2 8 2 5 3" xfId="35300"/>
    <cellStyle name="Normal 2 8 2 5 3 2" xfId="35301"/>
    <cellStyle name="Normal 2 8 2 5 3 2 2" xfId="35302"/>
    <cellStyle name="Normal 2 8 2 5 3 2 2 2" xfId="35303"/>
    <cellStyle name="Normal 2 8 2 5 3 2 2 3" xfId="35304"/>
    <cellStyle name="Normal 2 8 2 5 3 2 3" xfId="35305"/>
    <cellStyle name="Normal 2 8 2 5 3 2 4" xfId="35306"/>
    <cellStyle name="Normal 2 8 2 5 3 2 5" xfId="35307"/>
    <cellStyle name="Normal 2 8 2 5 3 2 6" xfId="35308"/>
    <cellStyle name="Normal 2 8 2 5 3 3" xfId="35309"/>
    <cellStyle name="Normal 2 8 2 5 3 3 2" xfId="35310"/>
    <cellStyle name="Normal 2 8 2 5 3 3 2 2" xfId="35311"/>
    <cellStyle name="Normal 2 8 2 5 3 3 3" xfId="35312"/>
    <cellStyle name="Normal 2 8 2 5 3 3 4" xfId="35313"/>
    <cellStyle name="Normal 2 8 2 5 3 3 5" xfId="35314"/>
    <cellStyle name="Normal 2 8 2 5 3 4" xfId="35315"/>
    <cellStyle name="Normal 2 8 2 5 3 4 2" xfId="35316"/>
    <cellStyle name="Normal 2 8 2 5 3 4 3" xfId="35317"/>
    <cellStyle name="Normal 2 8 2 5 3 4 4" xfId="35318"/>
    <cellStyle name="Normal 2 8 2 5 3 5" xfId="35319"/>
    <cellStyle name="Normal 2 8 2 5 3 5 2" xfId="35320"/>
    <cellStyle name="Normal 2 8 2 5 3 6" xfId="35321"/>
    <cellStyle name="Normal 2 8 2 5 3 7" xfId="35322"/>
    <cellStyle name="Normal 2 8 2 5 3 8" xfId="35323"/>
    <cellStyle name="Normal 2 8 2 5 3 9" xfId="35324"/>
    <cellStyle name="Normal 2 8 2 5 4" xfId="35325"/>
    <cellStyle name="Normal 2 8 2 5 4 2" xfId="35326"/>
    <cellStyle name="Normal 2 8 2 5 4 2 2" xfId="35327"/>
    <cellStyle name="Normal 2 8 2 5 4 2 3" xfId="35328"/>
    <cellStyle name="Normal 2 8 2 5 4 3" xfId="35329"/>
    <cellStyle name="Normal 2 8 2 5 4 4" xfId="35330"/>
    <cellStyle name="Normal 2 8 2 5 4 5" xfId="35331"/>
    <cellStyle name="Normal 2 8 2 5 4 6" xfId="35332"/>
    <cellStyle name="Normal 2 8 2 5 5" xfId="35333"/>
    <cellStyle name="Normal 2 8 2 5 5 2" xfId="35334"/>
    <cellStyle name="Normal 2 8 2 5 5 2 2" xfId="35335"/>
    <cellStyle name="Normal 2 8 2 5 5 3" xfId="35336"/>
    <cellStyle name="Normal 2 8 2 5 5 4" xfId="35337"/>
    <cellStyle name="Normal 2 8 2 5 5 5" xfId="35338"/>
    <cellStyle name="Normal 2 8 2 5 6" xfId="35339"/>
    <cellStyle name="Normal 2 8 2 5 6 2" xfId="35340"/>
    <cellStyle name="Normal 2 8 2 5 6 3" xfId="35341"/>
    <cellStyle name="Normal 2 8 2 5 6 4" xfId="35342"/>
    <cellStyle name="Normal 2 8 2 5 7" xfId="35343"/>
    <cellStyle name="Normal 2 8 2 5 7 2" xfId="35344"/>
    <cellStyle name="Normal 2 8 2 5 8" xfId="35345"/>
    <cellStyle name="Normal 2 8 2 5 9" xfId="35346"/>
    <cellStyle name="Normal 2 8 2 6" xfId="35347"/>
    <cellStyle name="Normal 2 8 2 6 10" xfId="35348"/>
    <cellStyle name="Normal 2 8 2 6 11" xfId="35349"/>
    <cellStyle name="Normal 2 8 2 6 2" xfId="35350"/>
    <cellStyle name="Normal 2 8 2 6 2 2" xfId="35351"/>
    <cellStyle name="Normal 2 8 2 6 2 2 2" xfId="35352"/>
    <cellStyle name="Normal 2 8 2 6 2 2 2 2" xfId="35353"/>
    <cellStyle name="Normal 2 8 2 6 2 2 2 3" xfId="35354"/>
    <cellStyle name="Normal 2 8 2 6 2 2 3" xfId="35355"/>
    <cellStyle name="Normal 2 8 2 6 2 2 4" xfId="35356"/>
    <cellStyle name="Normal 2 8 2 6 2 2 5" xfId="35357"/>
    <cellStyle name="Normal 2 8 2 6 2 2 6" xfId="35358"/>
    <cellStyle name="Normal 2 8 2 6 2 3" xfId="35359"/>
    <cellStyle name="Normal 2 8 2 6 2 3 2" xfId="35360"/>
    <cellStyle name="Normal 2 8 2 6 2 3 2 2" xfId="35361"/>
    <cellStyle name="Normal 2 8 2 6 2 3 3" xfId="35362"/>
    <cellStyle name="Normal 2 8 2 6 2 3 4" xfId="35363"/>
    <cellStyle name="Normal 2 8 2 6 2 3 5" xfId="35364"/>
    <cellStyle name="Normal 2 8 2 6 2 4" xfId="35365"/>
    <cellStyle name="Normal 2 8 2 6 2 4 2" xfId="35366"/>
    <cellStyle name="Normal 2 8 2 6 2 4 3" xfId="35367"/>
    <cellStyle name="Normal 2 8 2 6 2 4 4" xfId="35368"/>
    <cellStyle name="Normal 2 8 2 6 2 5" xfId="35369"/>
    <cellStyle name="Normal 2 8 2 6 2 5 2" xfId="35370"/>
    <cellStyle name="Normal 2 8 2 6 2 6" xfId="35371"/>
    <cellStyle name="Normal 2 8 2 6 2 7" xfId="35372"/>
    <cellStyle name="Normal 2 8 2 6 2 8" xfId="35373"/>
    <cellStyle name="Normal 2 8 2 6 2 9" xfId="35374"/>
    <cellStyle name="Normal 2 8 2 6 3" xfId="35375"/>
    <cellStyle name="Normal 2 8 2 6 3 2" xfId="35376"/>
    <cellStyle name="Normal 2 8 2 6 3 2 2" xfId="35377"/>
    <cellStyle name="Normal 2 8 2 6 3 2 2 2" xfId="35378"/>
    <cellStyle name="Normal 2 8 2 6 3 2 2 3" xfId="35379"/>
    <cellStyle name="Normal 2 8 2 6 3 2 3" xfId="35380"/>
    <cellStyle name="Normal 2 8 2 6 3 2 4" xfId="35381"/>
    <cellStyle name="Normal 2 8 2 6 3 2 5" xfId="35382"/>
    <cellStyle name="Normal 2 8 2 6 3 2 6" xfId="35383"/>
    <cellStyle name="Normal 2 8 2 6 3 3" xfId="35384"/>
    <cellStyle name="Normal 2 8 2 6 3 3 2" xfId="35385"/>
    <cellStyle name="Normal 2 8 2 6 3 3 2 2" xfId="35386"/>
    <cellStyle name="Normal 2 8 2 6 3 3 3" xfId="35387"/>
    <cellStyle name="Normal 2 8 2 6 3 3 4" xfId="35388"/>
    <cellStyle name="Normal 2 8 2 6 3 3 5" xfId="35389"/>
    <cellStyle name="Normal 2 8 2 6 3 4" xfId="35390"/>
    <cellStyle name="Normal 2 8 2 6 3 4 2" xfId="35391"/>
    <cellStyle name="Normal 2 8 2 6 3 4 3" xfId="35392"/>
    <cellStyle name="Normal 2 8 2 6 3 4 4" xfId="35393"/>
    <cellStyle name="Normal 2 8 2 6 3 5" xfId="35394"/>
    <cellStyle name="Normal 2 8 2 6 3 5 2" xfId="35395"/>
    <cellStyle name="Normal 2 8 2 6 3 6" xfId="35396"/>
    <cellStyle name="Normal 2 8 2 6 3 7" xfId="35397"/>
    <cellStyle name="Normal 2 8 2 6 3 8" xfId="35398"/>
    <cellStyle name="Normal 2 8 2 6 3 9" xfId="35399"/>
    <cellStyle name="Normal 2 8 2 6 4" xfId="35400"/>
    <cellStyle name="Normal 2 8 2 6 4 2" xfId="35401"/>
    <cellStyle name="Normal 2 8 2 6 4 2 2" xfId="35402"/>
    <cellStyle name="Normal 2 8 2 6 4 2 3" xfId="35403"/>
    <cellStyle name="Normal 2 8 2 6 4 3" xfId="35404"/>
    <cellStyle name="Normal 2 8 2 6 4 4" xfId="35405"/>
    <cellStyle name="Normal 2 8 2 6 4 5" xfId="35406"/>
    <cellStyle name="Normal 2 8 2 6 4 6" xfId="35407"/>
    <cellStyle name="Normal 2 8 2 6 5" xfId="35408"/>
    <cellStyle name="Normal 2 8 2 6 5 2" xfId="35409"/>
    <cellStyle name="Normal 2 8 2 6 5 2 2" xfId="35410"/>
    <cellStyle name="Normal 2 8 2 6 5 3" xfId="35411"/>
    <cellStyle name="Normal 2 8 2 6 5 4" xfId="35412"/>
    <cellStyle name="Normal 2 8 2 6 5 5" xfId="35413"/>
    <cellStyle name="Normal 2 8 2 6 6" xfId="35414"/>
    <cellStyle name="Normal 2 8 2 6 6 2" xfId="35415"/>
    <cellStyle name="Normal 2 8 2 6 6 3" xfId="35416"/>
    <cellStyle name="Normal 2 8 2 6 6 4" xfId="35417"/>
    <cellStyle name="Normal 2 8 2 6 7" xfId="35418"/>
    <cellStyle name="Normal 2 8 2 6 7 2" xfId="35419"/>
    <cellStyle name="Normal 2 8 2 6 8" xfId="35420"/>
    <cellStyle name="Normal 2 8 2 6 9" xfId="35421"/>
    <cellStyle name="Normal 2 8 2 7" xfId="35422"/>
    <cellStyle name="Normal 2 8 2 7 10" xfId="35423"/>
    <cellStyle name="Normal 2 8 2 7 11" xfId="35424"/>
    <cellStyle name="Normal 2 8 2 7 2" xfId="35425"/>
    <cellStyle name="Normal 2 8 2 7 2 2" xfId="35426"/>
    <cellStyle name="Normal 2 8 2 7 2 2 2" xfId="35427"/>
    <cellStyle name="Normal 2 8 2 7 2 2 2 2" xfId="35428"/>
    <cellStyle name="Normal 2 8 2 7 2 2 2 3" xfId="35429"/>
    <cellStyle name="Normal 2 8 2 7 2 2 3" xfId="35430"/>
    <cellStyle name="Normal 2 8 2 7 2 2 4" xfId="35431"/>
    <cellStyle name="Normal 2 8 2 7 2 2 5" xfId="35432"/>
    <cellStyle name="Normal 2 8 2 7 2 2 6" xfId="35433"/>
    <cellStyle name="Normal 2 8 2 7 2 3" xfId="35434"/>
    <cellStyle name="Normal 2 8 2 7 2 3 2" xfId="35435"/>
    <cellStyle name="Normal 2 8 2 7 2 3 2 2" xfId="35436"/>
    <cellStyle name="Normal 2 8 2 7 2 3 3" xfId="35437"/>
    <cellStyle name="Normal 2 8 2 7 2 3 4" xfId="35438"/>
    <cellStyle name="Normal 2 8 2 7 2 3 5" xfId="35439"/>
    <cellStyle name="Normal 2 8 2 7 2 4" xfId="35440"/>
    <cellStyle name="Normal 2 8 2 7 2 4 2" xfId="35441"/>
    <cellStyle name="Normal 2 8 2 7 2 4 3" xfId="35442"/>
    <cellStyle name="Normal 2 8 2 7 2 4 4" xfId="35443"/>
    <cellStyle name="Normal 2 8 2 7 2 5" xfId="35444"/>
    <cellStyle name="Normal 2 8 2 7 2 5 2" xfId="35445"/>
    <cellStyle name="Normal 2 8 2 7 2 6" xfId="35446"/>
    <cellStyle name="Normal 2 8 2 7 2 7" xfId="35447"/>
    <cellStyle name="Normal 2 8 2 7 2 8" xfId="35448"/>
    <cellStyle name="Normal 2 8 2 7 2 9" xfId="35449"/>
    <cellStyle name="Normal 2 8 2 7 3" xfId="35450"/>
    <cellStyle name="Normal 2 8 2 7 3 2" xfId="35451"/>
    <cellStyle name="Normal 2 8 2 7 3 2 2" xfId="35452"/>
    <cellStyle name="Normal 2 8 2 7 3 2 2 2" xfId="35453"/>
    <cellStyle name="Normal 2 8 2 7 3 2 2 3" xfId="35454"/>
    <cellStyle name="Normal 2 8 2 7 3 2 3" xfId="35455"/>
    <cellStyle name="Normal 2 8 2 7 3 2 4" xfId="35456"/>
    <cellStyle name="Normal 2 8 2 7 3 2 5" xfId="35457"/>
    <cellStyle name="Normal 2 8 2 7 3 2 6" xfId="35458"/>
    <cellStyle name="Normal 2 8 2 7 3 3" xfId="35459"/>
    <cellStyle name="Normal 2 8 2 7 3 3 2" xfId="35460"/>
    <cellStyle name="Normal 2 8 2 7 3 3 2 2" xfId="35461"/>
    <cellStyle name="Normal 2 8 2 7 3 3 3" xfId="35462"/>
    <cellStyle name="Normal 2 8 2 7 3 3 4" xfId="35463"/>
    <cellStyle name="Normal 2 8 2 7 3 3 5" xfId="35464"/>
    <cellStyle name="Normal 2 8 2 7 3 4" xfId="35465"/>
    <cellStyle name="Normal 2 8 2 7 3 4 2" xfId="35466"/>
    <cellStyle name="Normal 2 8 2 7 3 4 3" xfId="35467"/>
    <cellStyle name="Normal 2 8 2 7 3 4 4" xfId="35468"/>
    <cellStyle name="Normal 2 8 2 7 3 5" xfId="35469"/>
    <cellStyle name="Normal 2 8 2 7 3 5 2" xfId="35470"/>
    <cellStyle name="Normal 2 8 2 7 3 6" xfId="35471"/>
    <cellStyle name="Normal 2 8 2 7 3 7" xfId="35472"/>
    <cellStyle name="Normal 2 8 2 7 3 8" xfId="35473"/>
    <cellStyle name="Normal 2 8 2 7 3 9" xfId="35474"/>
    <cellStyle name="Normal 2 8 2 7 4" xfId="35475"/>
    <cellStyle name="Normal 2 8 2 7 4 2" xfId="35476"/>
    <cellStyle name="Normal 2 8 2 7 4 2 2" xfId="35477"/>
    <cellStyle name="Normal 2 8 2 7 4 2 3" xfId="35478"/>
    <cellStyle name="Normal 2 8 2 7 4 3" xfId="35479"/>
    <cellStyle name="Normal 2 8 2 7 4 4" xfId="35480"/>
    <cellStyle name="Normal 2 8 2 7 4 5" xfId="35481"/>
    <cellStyle name="Normal 2 8 2 7 4 6" xfId="35482"/>
    <cellStyle name="Normal 2 8 2 7 5" xfId="35483"/>
    <cellStyle name="Normal 2 8 2 7 5 2" xfId="35484"/>
    <cellStyle name="Normal 2 8 2 7 5 2 2" xfId="35485"/>
    <cellStyle name="Normal 2 8 2 7 5 3" xfId="35486"/>
    <cellStyle name="Normal 2 8 2 7 5 4" xfId="35487"/>
    <cellStyle name="Normal 2 8 2 7 5 5" xfId="35488"/>
    <cellStyle name="Normal 2 8 2 7 6" xfId="35489"/>
    <cellStyle name="Normal 2 8 2 7 6 2" xfId="35490"/>
    <cellStyle name="Normal 2 8 2 7 6 3" xfId="35491"/>
    <cellStyle name="Normal 2 8 2 7 6 4" xfId="35492"/>
    <cellStyle name="Normal 2 8 2 7 7" xfId="35493"/>
    <cellStyle name="Normal 2 8 2 7 7 2" xfId="35494"/>
    <cellStyle name="Normal 2 8 2 7 8" xfId="35495"/>
    <cellStyle name="Normal 2 8 2 7 9" xfId="35496"/>
    <cellStyle name="Normal 2 8 2 8" xfId="35497"/>
    <cellStyle name="Normal 2 8 2 8 10" xfId="35498"/>
    <cellStyle name="Normal 2 8 2 8 2" xfId="35499"/>
    <cellStyle name="Normal 2 8 2 8 2 2" xfId="35500"/>
    <cellStyle name="Normal 2 8 2 8 2 2 2" xfId="35501"/>
    <cellStyle name="Normal 2 8 2 8 2 2 3" xfId="35502"/>
    <cellStyle name="Normal 2 8 2 8 2 3" xfId="35503"/>
    <cellStyle name="Normal 2 8 2 8 2 4" xfId="35504"/>
    <cellStyle name="Normal 2 8 2 8 2 5" xfId="35505"/>
    <cellStyle name="Normal 2 8 2 8 2 6" xfId="35506"/>
    <cellStyle name="Normal 2 8 2 8 3" xfId="35507"/>
    <cellStyle name="Normal 2 8 2 8 3 2" xfId="35508"/>
    <cellStyle name="Normal 2 8 2 8 3 2 2" xfId="35509"/>
    <cellStyle name="Normal 2 8 2 8 3 2 3" xfId="35510"/>
    <cellStyle name="Normal 2 8 2 8 3 3" xfId="35511"/>
    <cellStyle name="Normal 2 8 2 8 3 4" xfId="35512"/>
    <cellStyle name="Normal 2 8 2 8 3 5" xfId="35513"/>
    <cellStyle name="Normal 2 8 2 8 3 6" xfId="35514"/>
    <cellStyle name="Normal 2 8 2 8 4" xfId="35515"/>
    <cellStyle name="Normal 2 8 2 8 4 2" xfId="35516"/>
    <cellStyle name="Normal 2 8 2 8 4 2 2" xfId="35517"/>
    <cellStyle name="Normal 2 8 2 8 4 3" xfId="35518"/>
    <cellStyle name="Normal 2 8 2 8 4 4" xfId="35519"/>
    <cellStyle name="Normal 2 8 2 8 4 5" xfId="35520"/>
    <cellStyle name="Normal 2 8 2 8 5" xfId="35521"/>
    <cellStyle name="Normal 2 8 2 8 5 2" xfId="35522"/>
    <cellStyle name="Normal 2 8 2 8 5 3" xfId="35523"/>
    <cellStyle name="Normal 2 8 2 8 5 4" xfId="35524"/>
    <cellStyle name="Normal 2 8 2 8 6" xfId="35525"/>
    <cellStyle name="Normal 2 8 2 8 6 2" xfId="35526"/>
    <cellStyle name="Normal 2 8 2 8 7" xfId="35527"/>
    <cellStyle name="Normal 2 8 2 8 8" xfId="35528"/>
    <cellStyle name="Normal 2 8 2 8 9" xfId="35529"/>
    <cellStyle name="Normal 2 8 2 9" xfId="35530"/>
    <cellStyle name="Normal 2 8 2 9 10" xfId="35531"/>
    <cellStyle name="Normal 2 8 2 9 2" xfId="35532"/>
    <cellStyle name="Normal 2 8 2 9 2 2" xfId="35533"/>
    <cellStyle name="Normal 2 8 2 9 2 2 2" xfId="35534"/>
    <cellStyle name="Normal 2 8 2 9 2 2 3" xfId="35535"/>
    <cellStyle name="Normal 2 8 2 9 2 3" xfId="35536"/>
    <cellStyle name="Normal 2 8 2 9 2 4" xfId="35537"/>
    <cellStyle name="Normal 2 8 2 9 2 5" xfId="35538"/>
    <cellStyle name="Normal 2 8 2 9 2 6" xfId="35539"/>
    <cellStyle name="Normal 2 8 2 9 3" xfId="35540"/>
    <cellStyle name="Normal 2 8 2 9 3 2" xfId="35541"/>
    <cellStyle name="Normal 2 8 2 9 3 2 2" xfId="35542"/>
    <cellStyle name="Normal 2 8 2 9 3 2 3" xfId="35543"/>
    <cellStyle name="Normal 2 8 2 9 3 3" xfId="35544"/>
    <cellStyle name="Normal 2 8 2 9 3 4" xfId="35545"/>
    <cellStyle name="Normal 2 8 2 9 3 5" xfId="35546"/>
    <cellStyle name="Normal 2 8 2 9 3 6" xfId="35547"/>
    <cellStyle name="Normal 2 8 2 9 4" xfId="35548"/>
    <cellStyle name="Normal 2 8 2 9 4 2" xfId="35549"/>
    <cellStyle name="Normal 2 8 2 9 4 2 2" xfId="35550"/>
    <cellStyle name="Normal 2 8 2 9 4 3" xfId="35551"/>
    <cellStyle name="Normal 2 8 2 9 4 4" xfId="35552"/>
    <cellStyle name="Normal 2 8 2 9 4 5" xfId="35553"/>
    <cellStyle name="Normal 2 8 2 9 5" xfId="35554"/>
    <cellStyle name="Normal 2 8 2 9 5 2" xfId="35555"/>
    <cellStyle name="Normal 2 8 2 9 5 3" xfId="35556"/>
    <cellStyle name="Normal 2 8 2 9 5 4" xfId="35557"/>
    <cellStyle name="Normal 2 8 2 9 6" xfId="35558"/>
    <cellStyle name="Normal 2 8 2 9 6 2" xfId="35559"/>
    <cellStyle name="Normal 2 8 2 9 7" xfId="35560"/>
    <cellStyle name="Normal 2 8 2 9 8" xfId="35561"/>
    <cellStyle name="Normal 2 8 2 9 9" xfId="35562"/>
    <cellStyle name="Normal 2 8 20" xfId="35563"/>
    <cellStyle name="Normal 2 8 20 10" xfId="35564"/>
    <cellStyle name="Normal 2 8 20 2" xfId="35565"/>
    <cellStyle name="Normal 2 8 20 2 2" xfId="35566"/>
    <cellStyle name="Normal 2 8 20 2 2 2" xfId="35567"/>
    <cellStyle name="Normal 2 8 20 2 2 3" xfId="35568"/>
    <cellStyle name="Normal 2 8 20 2 3" xfId="35569"/>
    <cellStyle name="Normal 2 8 20 2 4" xfId="35570"/>
    <cellStyle name="Normal 2 8 20 2 5" xfId="35571"/>
    <cellStyle name="Normal 2 8 20 2 6" xfId="35572"/>
    <cellStyle name="Normal 2 8 20 3" xfId="35573"/>
    <cellStyle name="Normal 2 8 20 3 2" xfId="35574"/>
    <cellStyle name="Normal 2 8 20 3 2 2" xfId="35575"/>
    <cellStyle name="Normal 2 8 20 3 2 3" xfId="35576"/>
    <cellStyle name="Normal 2 8 20 3 3" xfId="35577"/>
    <cellStyle name="Normal 2 8 20 3 4" xfId="35578"/>
    <cellStyle name="Normal 2 8 20 3 5" xfId="35579"/>
    <cellStyle name="Normal 2 8 20 3 6" xfId="35580"/>
    <cellStyle name="Normal 2 8 20 4" xfId="35581"/>
    <cellStyle name="Normal 2 8 20 4 2" xfId="35582"/>
    <cellStyle name="Normal 2 8 20 4 2 2" xfId="35583"/>
    <cellStyle name="Normal 2 8 20 4 3" xfId="35584"/>
    <cellStyle name="Normal 2 8 20 4 4" xfId="35585"/>
    <cellStyle name="Normal 2 8 20 4 5" xfId="35586"/>
    <cellStyle name="Normal 2 8 20 5" xfId="35587"/>
    <cellStyle name="Normal 2 8 20 5 2" xfId="35588"/>
    <cellStyle name="Normal 2 8 20 5 3" xfId="35589"/>
    <cellStyle name="Normal 2 8 20 5 4" xfId="35590"/>
    <cellStyle name="Normal 2 8 20 6" xfId="35591"/>
    <cellStyle name="Normal 2 8 20 6 2" xfId="35592"/>
    <cellStyle name="Normal 2 8 20 7" xfId="35593"/>
    <cellStyle name="Normal 2 8 20 8" xfId="35594"/>
    <cellStyle name="Normal 2 8 20 9" xfId="35595"/>
    <cellStyle name="Normal 2 8 21" xfId="35596"/>
    <cellStyle name="Normal 2 8 21 10" xfId="35597"/>
    <cellStyle name="Normal 2 8 21 2" xfId="35598"/>
    <cellStyle name="Normal 2 8 21 2 2" xfId="35599"/>
    <cellStyle name="Normal 2 8 21 2 2 2" xfId="35600"/>
    <cellStyle name="Normal 2 8 21 2 2 3" xfId="35601"/>
    <cellStyle name="Normal 2 8 21 2 3" xfId="35602"/>
    <cellStyle name="Normal 2 8 21 2 4" xfId="35603"/>
    <cellStyle name="Normal 2 8 21 2 5" xfId="35604"/>
    <cellStyle name="Normal 2 8 21 2 6" xfId="35605"/>
    <cellStyle name="Normal 2 8 21 3" xfId="35606"/>
    <cellStyle name="Normal 2 8 21 3 2" xfId="35607"/>
    <cellStyle name="Normal 2 8 21 3 2 2" xfId="35608"/>
    <cellStyle name="Normal 2 8 21 3 2 3" xfId="35609"/>
    <cellStyle name="Normal 2 8 21 3 3" xfId="35610"/>
    <cellStyle name="Normal 2 8 21 3 4" xfId="35611"/>
    <cellStyle name="Normal 2 8 21 3 5" xfId="35612"/>
    <cellStyle name="Normal 2 8 21 3 6" xfId="35613"/>
    <cellStyle name="Normal 2 8 21 4" xfId="35614"/>
    <cellStyle name="Normal 2 8 21 4 2" xfId="35615"/>
    <cellStyle name="Normal 2 8 21 4 2 2" xfId="35616"/>
    <cellStyle name="Normal 2 8 21 4 3" xfId="35617"/>
    <cellStyle name="Normal 2 8 21 4 4" xfId="35618"/>
    <cellStyle name="Normal 2 8 21 4 5" xfId="35619"/>
    <cellStyle name="Normal 2 8 21 5" xfId="35620"/>
    <cellStyle name="Normal 2 8 21 5 2" xfId="35621"/>
    <cellStyle name="Normal 2 8 21 5 3" xfId="35622"/>
    <cellStyle name="Normal 2 8 21 5 4" xfId="35623"/>
    <cellStyle name="Normal 2 8 21 6" xfId="35624"/>
    <cellStyle name="Normal 2 8 21 6 2" xfId="35625"/>
    <cellStyle name="Normal 2 8 21 7" xfId="35626"/>
    <cellStyle name="Normal 2 8 21 8" xfId="35627"/>
    <cellStyle name="Normal 2 8 21 9" xfId="35628"/>
    <cellStyle name="Normal 2 8 22" xfId="35629"/>
    <cellStyle name="Normal 2 8 22 10" xfId="35630"/>
    <cellStyle name="Normal 2 8 22 2" xfId="35631"/>
    <cellStyle name="Normal 2 8 22 2 2" xfId="35632"/>
    <cellStyle name="Normal 2 8 22 2 2 2" xfId="35633"/>
    <cellStyle name="Normal 2 8 22 2 2 3" xfId="35634"/>
    <cellStyle name="Normal 2 8 22 2 3" xfId="35635"/>
    <cellStyle name="Normal 2 8 22 2 4" xfId="35636"/>
    <cellStyle name="Normal 2 8 22 2 5" xfId="35637"/>
    <cellStyle name="Normal 2 8 22 2 6" xfId="35638"/>
    <cellStyle name="Normal 2 8 22 3" xfId="35639"/>
    <cellStyle name="Normal 2 8 22 3 2" xfId="35640"/>
    <cellStyle name="Normal 2 8 22 3 2 2" xfId="35641"/>
    <cellStyle name="Normal 2 8 22 3 2 3" xfId="35642"/>
    <cellStyle name="Normal 2 8 22 3 3" xfId="35643"/>
    <cellStyle name="Normal 2 8 22 3 4" xfId="35644"/>
    <cellStyle name="Normal 2 8 22 3 5" xfId="35645"/>
    <cellStyle name="Normal 2 8 22 3 6" xfId="35646"/>
    <cellStyle name="Normal 2 8 22 4" xfId="35647"/>
    <cellStyle name="Normal 2 8 22 4 2" xfId="35648"/>
    <cellStyle name="Normal 2 8 22 4 2 2" xfId="35649"/>
    <cellStyle name="Normal 2 8 22 4 3" xfId="35650"/>
    <cellStyle name="Normal 2 8 22 4 4" xfId="35651"/>
    <cellStyle name="Normal 2 8 22 4 5" xfId="35652"/>
    <cellStyle name="Normal 2 8 22 5" xfId="35653"/>
    <cellStyle name="Normal 2 8 22 5 2" xfId="35654"/>
    <cellStyle name="Normal 2 8 22 5 3" xfId="35655"/>
    <cellStyle name="Normal 2 8 22 5 4" xfId="35656"/>
    <cellStyle name="Normal 2 8 22 6" xfId="35657"/>
    <cellStyle name="Normal 2 8 22 6 2" xfId="35658"/>
    <cellStyle name="Normal 2 8 22 7" xfId="35659"/>
    <cellStyle name="Normal 2 8 22 8" xfId="35660"/>
    <cellStyle name="Normal 2 8 22 9" xfId="35661"/>
    <cellStyle name="Normal 2 8 23" xfId="35662"/>
    <cellStyle name="Normal 2 8 23 10" xfId="35663"/>
    <cellStyle name="Normal 2 8 23 2" xfId="35664"/>
    <cellStyle name="Normal 2 8 23 2 2" xfId="35665"/>
    <cellStyle name="Normal 2 8 23 2 2 2" xfId="35666"/>
    <cellStyle name="Normal 2 8 23 2 2 3" xfId="35667"/>
    <cellStyle name="Normal 2 8 23 2 3" xfId="35668"/>
    <cellStyle name="Normal 2 8 23 2 4" xfId="35669"/>
    <cellStyle name="Normal 2 8 23 2 5" xfId="35670"/>
    <cellStyle name="Normal 2 8 23 2 6" xfId="35671"/>
    <cellStyle name="Normal 2 8 23 3" xfId="35672"/>
    <cellStyle name="Normal 2 8 23 3 2" xfId="35673"/>
    <cellStyle name="Normal 2 8 23 3 2 2" xfId="35674"/>
    <cellStyle name="Normal 2 8 23 3 2 3" xfId="35675"/>
    <cellStyle name="Normal 2 8 23 3 3" xfId="35676"/>
    <cellStyle name="Normal 2 8 23 3 4" xfId="35677"/>
    <cellStyle name="Normal 2 8 23 3 5" xfId="35678"/>
    <cellStyle name="Normal 2 8 23 3 6" xfId="35679"/>
    <cellStyle name="Normal 2 8 23 4" xfId="35680"/>
    <cellStyle name="Normal 2 8 23 4 2" xfId="35681"/>
    <cellStyle name="Normal 2 8 23 4 2 2" xfId="35682"/>
    <cellStyle name="Normal 2 8 23 4 3" xfId="35683"/>
    <cellStyle name="Normal 2 8 23 4 4" xfId="35684"/>
    <cellStyle name="Normal 2 8 23 4 5" xfId="35685"/>
    <cellStyle name="Normal 2 8 23 5" xfId="35686"/>
    <cellStyle name="Normal 2 8 23 5 2" xfId="35687"/>
    <cellStyle name="Normal 2 8 23 5 3" xfId="35688"/>
    <cellStyle name="Normal 2 8 23 5 4" xfId="35689"/>
    <cellStyle name="Normal 2 8 23 6" xfId="35690"/>
    <cellStyle name="Normal 2 8 23 6 2" xfId="35691"/>
    <cellStyle name="Normal 2 8 23 7" xfId="35692"/>
    <cellStyle name="Normal 2 8 23 8" xfId="35693"/>
    <cellStyle name="Normal 2 8 23 9" xfId="35694"/>
    <cellStyle name="Normal 2 8 24" xfId="35695"/>
    <cellStyle name="Normal 2 8 24 10" xfId="35696"/>
    <cellStyle name="Normal 2 8 24 2" xfId="35697"/>
    <cellStyle name="Normal 2 8 24 2 2" xfId="35698"/>
    <cellStyle name="Normal 2 8 24 2 2 2" xfId="35699"/>
    <cellStyle name="Normal 2 8 24 2 2 3" xfId="35700"/>
    <cellStyle name="Normal 2 8 24 2 3" xfId="35701"/>
    <cellStyle name="Normal 2 8 24 2 4" xfId="35702"/>
    <cellStyle name="Normal 2 8 24 2 5" xfId="35703"/>
    <cellStyle name="Normal 2 8 24 2 6" xfId="35704"/>
    <cellStyle name="Normal 2 8 24 3" xfId="35705"/>
    <cellStyle name="Normal 2 8 24 3 2" xfId="35706"/>
    <cellStyle name="Normal 2 8 24 3 2 2" xfId="35707"/>
    <cellStyle name="Normal 2 8 24 3 2 3" xfId="35708"/>
    <cellStyle name="Normal 2 8 24 3 3" xfId="35709"/>
    <cellStyle name="Normal 2 8 24 3 4" xfId="35710"/>
    <cellStyle name="Normal 2 8 24 3 5" xfId="35711"/>
    <cellStyle name="Normal 2 8 24 3 6" xfId="35712"/>
    <cellStyle name="Normal 2 8 24 4" xfId="35713"/>
    <cellStyle name="Normal 2 8 24 4 2" xfId="35714"/>
    <cellStyle name="Normal 2 8 24 4 2 2" xfId="35715"/>
    <cellStyle name="Normal 2 8 24 4 3" xfId="35716"/>
    <cellStyle name="Normal 2 8 24 4 4" xfId="35717"/>
    <cellStyle name="Normal 2 8 24 4 5" xfId="35718"/>
    <cellStyle name="Normal 2 8 24 5" xfId="35719"/>
    <cellStyle name="Normal 2 8 24 5 2" xfId="35720"/>
    <cellStyle name="Normal 2 8 24 5 3" xfId="35721"/>
    <cellStyle name="Normal 2 8 24 5 4" xfId="35722"/>
    <cellStyle name="Normal 2 8 24 6" xfId="35723"/>
    <cellStyle name="Normal 2 8 24 6 2" xfId="35724"/>
    <cellStyle name="Normal 2 8 24 7" xfId="35725"/>
    <cellStyle name="Normal 2 8 24 8" xfId="35726"/>
    <cellStyle name="Normal 2 8 24 9" xfId="35727"/>
    <cellStyle name="Normal 2 8 25" xfId="35728"/>
    <cellStyle name="Normal 2 8 25 10" xfId="35729"/>
    <cellStyle name="Normal 2 8 25 2" xfId="35730"/>
    <cellStyle name="Normal 2 8 25 2 2" xfId="35731"/>
    <cellStyle name="Normal 2 8 25 2 2 2" xfId="35732"/>
    <cellStyle name="Normal 2 8 25 2 2 3" xfId="35733"/>
    <cellStyle name="Normal 2 8 25 2 3" xfId="35734"/>
    <cellStyle name="Normal 2 8 25 2 4" xfId="35735"/>
    <cellStyle name="Normal 2 8 25 2 5" xfId="35736"/>
    <cellStyle name="Normal 2 8 25 2 6" xfId="35737"/>
    <cellStyle name="Normal 2 8 25 3" xfId="35738"/>
    <cellStyle name="Normal 2 8 25 3 2" xfId="35739"/>
    <cellStyle name="Normal 2 8 25 3 2 2" xfId="35740"/>
    <cellStyle name="Normal 2 8 25 3 2 3" xfId="35741"/>
    <cellStyle name="Normal 2 8 25 3 3" xfId="35742"/>
    <cellStyle name="Normal 2 8 25 3 4" xfId="35743"/>
    <cellStyle name="Normal 2 8 25 3 5" xfId="35744"/>
    <cellStyle name="Normal 2 8 25 3 6" xfId="35745"/>
    <cellStyle name="Normal 2 8 25 4" xfId="35746"/>
    <cellStyle name="Normal 2 8 25 4 2" xfId="35747"/>
    <cellStyle name="Normal 2 8 25 4 2 2" xfId="35748"/>
    <cellStyle name="Normal 2 8 25 4 3" xfId="35749"/>
    <cellStyle name="Normal 2 8 25 4 4" xfId="35750"/>
    <cellStyle name="Normal 2 8 25 4 5" xfId="35751"/>
    <cellStyle name="Normal 2 8 25 5" xfId="35752"/>
    <cellStyle name="Normal 2 8 25 5 2" xfId="35753"/>
    <cellStyle name="Normal 2 8 25 5 3" xfId="35754"/>
    <cellStyle name="Normal 2 8 25 5 4" xfId="35755"/>
    <cellStyle name="Normal 2 8 25 6" xfId="35756"/>
    <cellStyle name="Normal 2 8 25 6 2" xfId="35757"/>
    <cellStyle name="Normal 2 8 25 7" xfId="35758"/>
    <cellStyle name="Normal 2 8 25 8" xfId="35759"/>
    <cellStyle name="Normal 2 8 25 9" xfId="35760"/>
    <cellStyle name="Normal 2 8 26" xfId="35761"/>
    <cellStyle name="Normal 2 8 26 10" xfId="35762"/>
    <cellStyle name="Normal 2 8 26 2" xfId="35763"/>
    <cellStyle name="Normal 2 8 26 2 2" xfId="35764"/>
    <cellStyle name="Normal 2 8 26 2 2 2" xfId="35765"/>
    <cellStyle name="Normal 2 8 26 2 2 3" xfId="35766"/>
    <cellStyle name="Normal 2 8 26 2 3" xfId="35767"/>
    <cellStyle name="Normal 2 8 26 2 4" xfId="35768"/>
    <cellStyle name="Normal 2 8 26 2 5" xfId="35769"/>
    <cellStyle name="Normal 2 8 26 2 6" xfId="35770"/>
    <cellStyle name="Normal 2 8 26 3" xfId="35771"/>
    <cellStyle name="Normal 2 8 26 3 2" xfId="35772"/>
    <cellStyle name="Normal 2 8 26 3 2 2" xfId="35773"/>
    <cellStyle name="Normal 2 8 26 3 2 3" xfId="35774"/>
    <cellStyle name="Normal 2 8 26 3 3" xfId="35775"/>
    <cellStyle name="Normal 2 8 26 3 4" xfId="35776"/>
    <cellStyle name="Normal 2 8 26 3 5" xfId="35777"/>
    <cellStyle name="Normal 2 8 26 3 6" xfId="35778"/>
    <cellStyle name="Normal 2 8 26 4" xfId="35779"/>
    <cellStyle name="Normal 2 8 26 4 2" xfId="35780"/>
    <cellStyle name="Normal 2 8 26 4 2 2" xfId="35781"/>
    <cellStyle name="Normal 2 8 26 4 3" xfId="35782"/>
    <cellStyle name="Normal 2 8 26 4 4" xfId="35783"/>
    <cellStyle name="Normal 2 8 26 4 5" xfId="35784"/>
    <cellStyle name="Normal 2 8 26 5" xfId="35785"/>
    <cellStyle name="Normal 2 8 26 5 2" xfId="35786"/>
    <cellStyle name="Normal 2 8 26 5 3" xfId="35787"/>
    <cellStyle name="Normal 2 8 26 5 4" xfId="35788"/>
    <cellStyle name="Normal 2 8 26 6" xfId="35789"/>
    <cellStyle name="Normal 2 8 26 6 2" xfId="35790"/>
    <cellStyle name="Normal 2 8 26 7" xfId="35791"/>
    <cellStyle name="Normal 2 8 26 8" xfId="35792"/>
    <cellStyle name="Normal 2 8 26 9" xfId="35793"/>
    <cellStyle name="Normal 2 8 27" xfId="35794"/>
    <cellStyle name="Normal 2 8 27 10" xfId="35795"/>
    <cellStyle name="Normal 2 8 27 2" xfId="35796"/>
    <cellStyle name="Normal 2 8 27 2 2" xfId="35797"/>
    <cellStyle name="Normal 2 8 27 2 2 2" xfId="35798"/>
    <cellStyle name="Normal 2 8 27 2 2 3" xfId="35799"/>
    <cellStyle name="Normal 2 8 27 2 3" xfId="35800"/>
    <cellStyle name="Normal 2 8 27 2 4" xfId="35801"/>
    <cellStyle name="Normal 2 8 27 2 5" xfId="35802"/>
    <cellStyle name="Normal 2 8 27 2 6" xfId="35803"/>
    <cellStyle name="Normal 2 8 27 3" xfId="35804"/>
    <cellStyle name="Normal 2 8 27 3 2" xfId="35805"/>
    <cellStyle name="Normal 2 8 27 3 2 2" xfId="35806"/>
    <cellStyle name="Normal 2 8 27 3 2 3" xfId="35807"/>
    <cellStyle name="Normal 2 8 27 3 3" xfId="35808"/>
    <cellStyle name="Normal 2 8 27 3 4" xfId="35809"/>
    <cellStyle name="Normal 2 8 27 3 5" xfId="35810"/>
    <cellStyle name="Normal 2 8 27 3 6" xfId="35811"/>
    <cellStyle name="Normal 2 8 27 4" xfId="35812"/>
    <cellStyle name="Normal 2 8 27 4 2" xfId="35813"/>
    <cellStyle name="Normal 2 8 27 4 2 2" xfId="35814"/>
    <cellStyle name="Normal 2 8 27 4 3" xfId="35815"/>
    <cellStyle name="Normal 2 8 27 4 4" xfId="35816"/>
    <cellStyle name="Normal 2 8 27 4 5" xfId="35817"/>
    <cellStyle name="Normal 2 8 27 5" xfId="35818"/>
    <cellStyle name="Normal 2 8 27 5 2" xfId="35819"/>
    <cellStyle name="Normal 2 8 27 5 3" xfId="35820"/>
    <cellStyle name="Normal 2 8 27 5 4" xfId="35821"/>
    <cellStyle name="Normal 2 8 27 6" xfId="35822"/>
    <cellStyle name="Normal 2 8 27 6 2" xfId="35823"/>
    <cellStyle name="Normal 2 8 27 7" xfId="35824"/>
    <cellStyle name="Normal 2 8 27 8" xfId="35825"/>
    <cellStyle name="Normal 2 8 27 9" xfId="35826"/>
    <cellStyle name="Normal 2 8 28" xfId="35827"/>
    <cellStyle name="Normal 2 8 28 10" xfId="35828"/>
    <cellStyle name="Normal 2 8 28 2" xfId="35829"/>
    <cellStyle name="Normal 2 8 28 2 2" xfId="35830"/>
    <cellStyle name="Normal 2 8 28 2 2 2" xfId="35831"/>
    <cellStyle name="Normal 2 8 28 2 2 3" xfId="35832"/>
    <cellStyle name="Normal 2 8 28 2 3" xfId="35833"/>
    <cellStyle name="Normal 2 8 28 2 4" xfId="35834"/>
    <cellStyle name="Normal 2 8 28 2 5" xfId="35835"/>
    <cellStyle name="Normal 2 8 28 2 6" xfId="35836"/>
    <cellStyle name="Normal 2 8 28 3" xfId="35837"/>
    <cellStyle name="Normal 2 8 28 3 2" xfId="35838"/>
    <cellStyle name="Normal 2 8 28 3 2 2" xfId="35839"/>
    <cellStyle name="Normal 2 8 28 3 2 3" xfId="35840"/>
    <cellStyle name="Normal 2 8 28 3 3" xfId="35841"/>
    <cellStyle name="Normal 2 8 28 3 4" xfId="35842"/>
    <cellStyle name="Normal 2 8 28 3 5" xfId="35843"/>
    <cellStyle name="Normal 2 8 28 3 6" xfId="35844"/>
    <cellStyle name="Normal 2 8 28 4" xfId="35845"/>
    <cellStyle name="Normal 2 8 28 4 2" xfId="35846"/>
    <cellStyle name="Normal 2 8 28 4 2 2" xfId="35847"/>
    <cellStyle name="Normal 2 8 28 4 3" xfId="35848"/>
    <cellStyle name="Normal 2 8 28 4 4" xfId="35849"/>
    <cellStyle name="Normal 2 8 28 4 5" xfId="35850"/>
    <cellStyle name="Normal 2 8 28 5" xfId="35851"/>
    <cellStyle name="Normal 2 8 28 5 2" xfId="35852"/>
    <cellStyle name="Normal 2 8 28 5 3" xfId="35853"/>
    <cellStyle name="Normal 2 8 28 5 4" xfId="35854"/>
    <cellStyle name="Normal 2 8 28 6" xfId="35855"/>
    <cellStyle name="Normal 2 8 28 6 2" xfId="35856"/>
    <cellStyle name="Normal 2 8 28 7" xfId="35857"/>
    <cellStyle name="Normal 2 8 28 8" xfId="35858"/>
    <cellStyle name="Normal 2 8 28 9" xfId="35859"/>
    <cellStyle name="Normal 2 8 29" xfId="35860"/>
    <cellStyle name="Normal 2 8 29 10" xfId="35861"/>
    <cellStyle name="Normal 2 8 29 2" xfId="35862"/>
    <cellStyle name="Normal 2 8 29 2 2" xfId="35863"/>
    <cellStyle name="Normal 2 8 29 2 2 2" xfId="35864"/>
    <cellStyle name="Normal 2 8 29 2 2 3" xfId="35865"/>
    <cellStyle name="Normal 2 8 29 2 3" xfId="35866"/>
    <cellStyle name="Normal 2 8 29 2 4" xfId="35867"/>
    <cellStyle name="Normal 2 8 29 2 5" xfId="35868"/>
    <cellStyle name="Normal 2 8 29 2 6" xfId="35869"/>
    <cellStyle name="Normal 2 8 29 3" xfId="35870"/>
    <cellStyle name="Normal 2 8 29 3 2" xfId="35871"/>
    <cellStyle name="Normal 2 8 29 3 2 2" xfId="35872"/>
    <cellStyle name="Normal 2 8 29 3 2 3" xfId="35873"/>
    <cellStyle name="Normal 2 8 29 3 3" xfId="35874"/>
    <cellStyle name="Normal 2 8 29 3 4" xfId="35875"/>
    <cellStyle name="Normal 2 8 29 3 5" xfId="35876"/>
    <cellStyle name="Normal 2 8 29 3 6" xfId="35877"/>
    <cellStyle name="Normal 2 8 29 4" xfId="35878"/>
    <cellStyle name="Normal 2 8 29 4 2" xfId="35879"/>
    <cellStyle name="Normal 2 8 29 4 2 2" xfId="35880"/>
    <cellStyle name="Normal 2 8 29 4 3" xfId="35881"/>
    <cellStyle name="Normal 2 8 29 4 4" xfId="35882"/>
    <cellStyle name="Normal 2 8 29 4 5" xfId="35883"/>
    <cellStyle name="Normal 2 8 29 5" xfId="35884"/>
    <cellStyle name="Normal 2 8 29 5 2" xfId="35885"/>
    <cellStyle name="Normal 2 8 29 5 3" xfId="35886"/>
    <cellStyle name="Normal 2 8 29 5 4" xfId="35887"/>
    <cellStyle name="Normal 2 8 29 6" xfId="35888"/>
    <cellStyle name="Normal 2 8 29 6 2" xfId="35889"/>
    <cellStyle name="Normal 2 8 29 7" xfId="35890"/>
    <cellStyle name="Normal 2 8 29 8" xfId="35891"/>
    <cellStyle name="Normal 2 8 29 9" xfId="35892"/>
    <cellStyle name="Normal 2 8 3" xfId="35893"/>
    <cellStyle name="Normal 2 8 3 10" xfId="35894"/>
    <cellStyle name="Normal 2 8 3 10 10" xfId="35895"/>
    <cellStyle name="Normal 2 8 3 10 2" xfId="35896"/>
    <cellStyle name="Normal 2 8 3 10 2 2" xfId="35897"/>
    <cellStyle name="Normal 2 8 3 10 2 2 2" xfId="35898"/>
    <cellStyle name="Normal 2 8 3 10 2 2 3" xfId="35899"/>
    <cellStyle name="Normal 2 8 3 10 2 3" xfId="35900"/>
    <cellStyle name="Normal 2 8 3 10 2 4" xfId="35901"/>
    <cellStyle name="Normal 2 8 3 10 2 5" xfId="35902"/>
    <cellStyle name="Normal 2 8 3 10 2 6" xfId="35903"/>
    <cellStyle name="Normal 2 8 3 10 3" xfId="35904"/>
    <cellStyle name="Normal 2 8 3 10 3 2" xfId="35905"/>
    <cellStyle name="Normal 2 8 3 10 3 2 2" xfId="35906"/>
    <cellStyle name="Normal 2 8 3 10 3 2 3" xfId="35907"/>
    <cellStyle name="Normal 2 8 3 10 3 3" xfId="35908"/>
    <cellStyle name="Normal 2 8 3 10 3 4" xfId="35909"/>
    <cellStyle name="Normal 2 8 3 10 3 5" xfId="35910"/>
    <cellStyle name="Normal 2 8 3 10 3 6" xfId="35911"/>
    <cellStyle name="Normal 2 8 3 10 4" xfId="35912"/>
    <cellStyle name="Normal 2 8 3 10 4 2" xfId="35913"/>
    <cellStyle name="Normal 2 8 3 10 4 2 2" xfId="35914"/>
    <cellStyle name="Normal 2 8 3 10 4 3" xfId="35915"/>
    <cellStyle name="Normal 2 8 3 10 4 4" xfId="35916"/>
    <cellStyle name="Normal 2 8 3 10 4 5" xfId="35917"/>
    <cellStyle name="Normal 2 8 3 10 5" xfId="35918"/>
    <cellStyle name="Normal 2 8 3 10 5 2" xfId="35919"/>
    <cellStyle name="Normal 2 8 3 10 5 3" xfId="35920"/>
    <cellStyle name="Normal 2 8 3 10 5 4" xfId="35921"/>
    <cellStyle name="Normal 2 8 3 10 6" xfId="35922"/>
    <cellStyle name="Normal 2 8 3 10 6 2" xfId="35923"/>
    <cellStyle name="Normal 2 8 3 10 7" xfId="35924"/>
    <cellStyle name="Normal 2 8 3 10 8" xfId="35925"/>
    <cellStyle name="Normal 2 8 3 10 9" xfId="35926"/>
    <cellStyle name="Normal 2 8 3 11" xfId="35927"/>
    <cellStyle name="Normal 2 8 3 11 10" xfId="35928"/>
    <cellStyle name="Normal 2 8 3 11 2" xfId="35929"/>
    <cellStyle name="Normal 2 8 3 11 2 2" xfId="35930"/>
    <cellStyle name="Normal 2 8 3 11 2 2 2" xfId="35931"/>
    <cellStyle name="Normal 2 8 3 11 2 2 3" xfId="35932"/>
    <cellStyle name="Normal 2 8 3 11 2 3" xfId="35933"/>
    <cellStyle name="Normal 2 8 3 11 2 4" xfId="35934"/>
    <cellStyle name="Normal 2 8 3 11 2 5" xfId="35935"/>
    <cellStyle name="Normal 2 8 3 11 2 6" xfId="35936"/>
    <cellStyle name="Normal 2 8 3 11 3" xfId="35937"/>
    <cellStyle name="Normal 2 8 3 11 3 2" xfId="35938"/>
    <cellStyle name="Normal 2 8 3 11 3 2 2" xfId="35939"/>
    <cellStyle name="Normal 2 8 3 11 3 2 3" xfId="35940"/>
    <cellStyle name="Normal 2 8 3 11 3 3" xfId="35941"/>
    <cellStyle name="Normal 2 8 3 11 3 4" xfId="35942"/>
    <cellStyle name="Normal 2 8 3 11 3 5" xfId="35943"/>
    <cellStyle name="Normal 2 8 3 11 3 6" xfId="35944"/>
    <cellStyle name="Normal 2 8 3 11 4" xfId="35945"/>
    <cellStyle name="Normal 2 8 3 11 4 2" xfId="35946"/>
    <cellStyle name="Normal 2 8 3 11 4 2 2" xfId="35947"/>
    <cellStyle name="Normal 2 8 3 11 4 3" xfId="35948"/>
    <cellStyle name="Normal 2 8 3 11 4 4" xfId="35949"/>
    <cellStyle name="Normal 2 8 3 11 4 5" xfId="35950"/>
    <cellStyle name="Normal 2 8 3 11 5" xfId="35951"/>
    <cellStyle name="Normal 2 8 3 11 5 2" xfId="35952"/>
    <cellStyle name="Normal 2 8 3 11 5 3" xfId="35953"/>
    <cellStyle name="Normal 2 8 3 11 5 4" xfId="35954"/>
    <cellStyle name="Normal 2 8 3 11 6" xfId="35955"/>
    <cellStyle name="Normal 2 8 3 11 6 2" xfId="35956"/>
    <cellStyle name="Normal 2 8 3 11 7" xfId="35957"/>
    <cellStyle name="Normal 2 8 3 11 8" xfId="35958"/>
    <cellStyle name="Normal 2 8 3 11 9" xfId="35959"/>
    <cellStyle name="Normal 2 8 3 12" xfId="35960"/>
    <cellStyle name="Normal 2 8 3 12 10" xfId="35961"/>
    <cellStyle name="Normal 2 8 3 12 2" xfId="35962"/>
    <cellStyle name="Normal 2 8 3 12 2 2" xfId="35963"/>
    <cellStyle name="Normal 2 8 3 12 2 2 2" xfId="35964"/>
    <cellStyle name="Normal 2 8 3 12 2 2 3" xfId="35965"/>
    <cellStyle name="Normal 2 8 3 12 2 3" xfId="35966"/>
    <cellStyle name="Normal 2 8 3 12 2 4" xfId="35967"/>
    <cellStyle name="Normal 2 8 3 12 2 5" xfId="35968"/>
    <cellStyle name="Normal 2 8 3 12 2 6" xfId="35969"/>
    <cellStyle name="Normal 2 8 3 12 3" xfId="35970"/>
    <cellStyle name="Normal 2 8 3 12 3 2" xfId="35971"/>
    <cellStyle name="Normal 2 8 3 12 3 2 2" xfId="35972"/>
    <cellStyle name="Normal 2 8 3 12 3 2 3" xfId="35973"/>
    <cellStyle name="Normal 2 8 3 12 3 3" xfId="35974"/>
    <cellStyle name="Normal 2 8 3 12 3 4" xfId="35975"/>
    <cellStyle name="Normal 2 8 3 12 3 5" xfId="35976"/>
    <cellStyle name="Normal 2 8 3 12 3 6" xfId="35977"/>
    <cellStyle name="Normal 2 8 3 12 4" xfId="35978"/>
    <cellStyle name="Normal 2 8 3 12 4 2" xfId="35979"/>
    <cellStyle name="Normal 2 8 3 12 4 2 2" xfId="35980"/>
    <cellStyle name="Normal 2 8 3 12 4 3" xfId="35981"/>
    <cellStyle name="Normal 2 8 3 12 4 4" xfId="35982"/>
    <cellStyle name="Normal 2 8 3 12 4 5" xfId="35983"/>
    <cellStyle name="Normal 2 8 3 12 5" xfId="35984"/>
    <cellStyle name="Normal 2 8 3 12 5 2" xfId="35985"/>
    <cellStyle name="Normal 2 8 3 12 5 3" xfId="35986"/>
    <cellStyle name="Normal 2 8 3 12 5 4" xfId="35987"/>
    <cellStyle name="Normal 2 8 3 12 6" xfId="35988"/>
    <cellStyle name="Normal 2 8 3 12 6 2" xfId="35989"/>
    <cellStyle name="Normal 2 8 3 12 7" xfId="35990"/>
    <cellStyle name="Normal 2 8 3 12 8" xfId="35991"/>
    <cellStyle name="Normal 2 8 3 12 9" xfId="35992"/>
    <cellStyle name="Normal 2 8 3 13" xfId="35993"/>
    <cellStyle name="Normal 2 8 3 13 2" xfId="35994"/>
    <cellStyle name="Normal 2 8 3 13 2 2" xfId="35995"/>
    <cellStyle name="Normal 2 8 3 13 2 2 2" xfId="35996"/>
    <cellStyle name="Normal 2 8 3 13 2 2 3" xfId="35997"/>
    <cellStyle name="Normal 2 8 3 13 2 3" xfId="35998"/>
    <cellStyle name="Normal 2 8 3 13 2 4" xfId="35999"/>
    <cellStyle name="Normal 2 8 3 13 2 5" xfId="36000"/>
    <cellStyle name="Normal 2 8 3 13 2 6" xfId="36001"/>
    <cellStyle name="Normal 2 8 3 13 3" xfId="36002"/>
    <cellStyle name="Normal 2 8 3 13 3 2" xfId="36003"/>
    <cellStyle name="Normal 2 8 3 13 3 2 2" xfId="36004"/>
    <cellStyle name="Normal 2 8 3 13 3 3" xfId="36005"/>
    <cellStyle name="Normal 2 8 3 13 3 4" xfId="36006"/>
    <cellStyle name="Normal 2 8 3 13 3 5" xfId="36007"/>
    <cellStyle name="Normal 2 8 3 13 4" xfId="36008"/>
    <cellStyle name="Normal 2 8 3 13 4 2" xfId="36009"/>
    <cellStyle name="Normal 2 8 3 13 4 3" xfId="36010"/>
    <cellStyle name="Normal 2 8 3 13 4 4" xfId="36011"/>
    <cellStyle name="Normal 2 8 3 13 5" xfId="36012"/>
    <cellStyle name="Normal 2 8 3 13 5 2" xfId="36013"/>
    <cellStyle name="Normal 2 8 3 13 6" xfId="36014"/>
    <cellStyle name="Normal 2 8 3 13 7" xfId="36015"/>
    <cellStyle name="Normal 2 8 3 13 8" xfId="36016"/>
    <cellStyle name="Normal 2 8 3 13 9" xfId="36017"/>
    <cellStyle name="Normal 2 8 3 14" xfId="36018"/>
    <cellStyle name="Normal 2 8 3 14 2" xfId="36019"/>
    <cellStyle name="Normal 2 8 3 14 2 2" xfId="36020"/>
    <cellStyle name="Normal 2 8 3 14 2 2 2" xfId="36021"/>
    <cellStyle name="Normal 2 8 3 14 2 2 3" xfId="36022"/>
    <cellStyle name="Normal 2 8 3 14 2 3" xfId="36023"/>
    <cellStyle name="Normal 2 8 3 14 2 4" xfId="36024"/>
    <cellStyle name="Normal 2 8 3 14 2 5" xfId="36025"/>
    <cellStyle name="Normal 2 8 3 14 2 6" xfId="36026"/>
    <cellStyle name="Normal 2 8 3 14 3" xfId="36027"/>
    <cellStyle name="Normal 2 8 3 14 3 2" xfId="36028"/>
    <cellStyle name="Normal 2 8 3 14 3 2 2" xfId="36029"/>
    <cellStyle name="Normal 2 8 3 14 3 3" xfId="36030"/>
    <cellStyle name="Normal 2 8 3 14 3 4" xfId="36031"/>
    <cellStyle name="Normal 2 8 3 14 3 5" xfId="36032"/>
    <cellStyle name="Normal 2 8 3 14 4" xfId="36033"/>
    <cellStyle name="Normal 2 8 3 14 4 2" xfId="36034"/>
    <cellStyle name="Normal 2 8 3 14 4 3" xfId="36035"/>
    <cellStyle name="Normal 2 8 3 14 4 4" xfId="36036"/>
    <cellStyle name="Normal 2 8 3 14 5" xfId="36037"/>
    <cellStyle name="Normal 2 8 3 14 5 2" xfId="36038"/>
    <cellStyle name="Normal 2 8 3 14 6" xfId="36039"/>
    <cellStyle name="Normal 2 8 3 14 7" xfId="36040"/>
    <cellStyle name="Normal 2 8 3 14 8" xfId="36041"/>
    <cellStyle name="Normal 2 8 3 14 9" xfId="36042"/>
    <cellStyle name="Normal 2 8 3 15" xfId="36043"/>
    <cellStyle name="Normal 2 8 3 15 2" xfId="36044"/>
    <cellStyle name="Normal 2 8 3 15 2 2" xfId="36045"/>
    <cellStyle name="Normal 2 8 3 15 2 3" xfId="36046"/>
    <cellStyle name="Normal 2 8 3 15 3" xfId="36047"/>
    <cellStyle name="Normal 2 8 3 15 4" xfId="36048"/>
    <cellStyle name="Normal 2 8 3 15 5" xfId="36049"/>
    <cellStyle name="Normal 2 8 3 15 6" xfId="36050"/>
    <cellStyle name="Normal 2 8 3 16" xfId="36051"/>
    <cellStyle name="Normal 2 8 3 16 2" xfId="36052"/>
    <cellStyle name="Normal 2 8 3 16 2 2" xfId="36053"/>
    <cellStyle name="Normal 2 8 3 16 3" xfId="36054"/>
    <cellStyle name="Normal 2 8 3 16 4" xfId="36055"/>
    <cellStyle name="Normal 2 8 3 16 5" xfId="36056"/>
    <cellStyle name="Normal 2 8 3 17" xfId="36057"/>
    <cellStyle name="Normal 2 8 3 17 2" xfId="36058"/>
    <cellStyle name="Normal 2 8 3 17 2 2" xfId="36059"/>
    <cellStyle name="Normal 2 8 3 17 3" xfId="36060"/>
    <cellStyle name="Normal 2 8 3 17 4" xfId="36061"/>
    <cellStyle name="Normal 2 8 3 17 5" xfId="36062"/>
    <cellStyle name="Normal 2 8 3 18" xfId="36063"/>
    <cellStyle name="Normal 2 8 3 18 2" xfId="36064"/>
    <cellStyle name="Normal 2 8 3 19" xfId="36065"/>
    <cellStyle name="Normal 2 8 3 2" xfId="36066"/>
    <cellStyle name="Normal 2 8 3 2 10" xfId="36067"/>
    <cellStyle name="Normal 2 8 3 2 11" xfId="36068"/>
    <cellStyle name="Normal 2 8 3 2 2" xfId="36069"/>
    <cellStyle name="Normal 2 8 3 2 2 2" xfId="36070"/>
    <cellStyle name="Normal 2 8 3 2 2 2 2" xfId="36071"/>
    <cellStyle name="Normal 2 8 3 2 2 2 2 2" xfId="36072"/>
    <cellStyle name="Normal 2 8 3 2 2 2 2 3" xfId="36073"/>
    <cellStyle name="Normal 2 8 3 2 2 2 3" xfId="36074"/>
    <cellStyle name="Normal 2 8 3 2 2 2 4" xfId="36075"/>
    <cellStyle name="Normal 2 8 3 2 2 2 5" xfId="36076"/>
    <cellStyle name="Normal 2 8 3 2 2 2 6" xfId="36077"/>
    <cellStyle name="Normal 2 8 3 2 2 3" xfId="36078"/>
    <cellStyle name="Normal 2 8 3 2 2 3 2" xfId="36079"/>
    <cellStyle name="Normal 2 8 3 2 2 3 2 2" xfId="36080"/>
    <cellStyle name="Normal 2 8 3 2 2 3 3" xfId="36081"/>
    <cellStyle name="Normal 2 8 3 2 2 3 4" xfId="36082"/>
    <cellStyle name="Normal 2 8 3 2 2 3 5" xfId="36083"/>
    <cellStyle name="Normal 2 8 3 2 2 4" xfId="36084"/>
    <cellStyle name="Normal 2 8 3 2 2 4 2" xfId="36085"/>
    <cellStyle name="Normal 2 8 3 2 2 4 3" xfId="36086"/>
    <cellStyle name="Normal 2 8 3 2 2 4 4" xfId="36087"/>
    <cellStyle name="Normal 2 8 3 2 2 5" xfId="36088"/>
    <cellStyle name="Normal 2 8 3 2 2 5 2" xfId="36089"/>
    <cellStyle name="Normal 2 8 3 2 2 6" xfId="36090"/>
    <cellStyle name="Normal 2 8 3 2 2 7" xfId="36091"/>
    <cellStyle name="Normal 2 8 3 2 2 8" xfId="36092"/>
    <cellStyle name="Normal 2 8 3 2 2 9" xfId="36093"/>
    <cellStyle name="Normal 2 8 3 2 3" xfId="36094"/>
    <cellStyle name="Normal 2 8 3 2 3 2" xfId="36095"/>
    <cellStyle name="Normal 2 8 3 2 3 2 2" xfId="36096"/>
    <cellStyle name="Normal 2 8 3 2 3 2 2 2" xfId="36097"/>
    <cellStyle name="Normal 2 8 3 2 3 2 2 3" xfId="36098"/>
    <cellStyle name="Normal 2 8 3 2 3 2 3" xfId="36099"/>
    <cellStyle name="Normal 2 8 3 2 3 2 4" xfId="36100"/>
    <cellStyle name="Normal 2 8 3 2 3 2 5" xfId="36101"/>
    <cellStyle name="Normal 2 8 3 2 3 2 6" xfId="36102"/>
    <cellStyle name="Normal 2 8 3 2 3 3" xfId="36103"/>
    <cellStyle name="Normal 2 8 3 2 3 3 2" xfId="36104"/>
    <cellStyle name="Normal 2 8 3 2 3 3 2 2" xfId="36105"/>
    <cellStyle name="Normal 2 8 3 2 3 3 3" xfId="36106"/>
    <cellStyle name="Normal 2 8 3 2 3 3 4" xfId="36107"/>
    <cellStyle name="Normal 2 8 3 2 3 3 5" xfId="36108"/>
    <cellStyle name="Normal 2 8 3 2 3 4" xfId="36109"/>
    <cellStyle name="Normal 2 8 3 2 3 4 2" xfId="36110"/>
    <cellStyle name="Normal 2 8 3 2 3 4 3" xfId="36111"/>
    <cellStyle name="Normal 2 8 3 2 3 4 4" xfId="36112"/>
    <cellStyle name="Normal 2 8 3 2 3 5" xfId="36113"/>
    <cellStyle name="Normal 2 8 3 2 3 5 2" xfId="36114"/>
    <cellStyle name="Normal 2 8 3 2 3 6" xfId="36115"/>
    <cellStyle name="Normal 2 8 3 2 3 7" xfId="36116"/>
    <cellStyle name="Normal 2 8 3 2 3 8" xfId="36117"/>
    <cellStyle name="Normal 2 8 3 2 3 9" xfId="36118"/>
    <cellStyle name="Normal 2 8 3 2 4" xfId="36119"/>
    <cellStyle name="Normal 2 8 3 2 4 2" xfId="36120"/>
    <cellStyle name="Normal 2 8 3 2 4 2 2" xfId="36121"/>
    <cellStyle name="Normal 2 8 3 2 4 2 3" xfId="36122"/>
    <cellStyle name="Normal 2 8 3 2 4 3" xfId="36123"/>
    <cellStyle name="Normal 2 8 3 2 4 4" xfId="36124"/>
    <cellStyle name="Normal 2 8 3 2 4 5" xfId="36125"/>
    <cellStyle name="Normal 2 8 3 2 4 6" xfId="36126"/>
    <cellStyle name="Normal 2 8 3 2 5" xfId="36127"/>
    <cellStyle name="Normal 2 8 3 2 5 2" xfId="36128"/>
    <cellStyle name="Normal 2 8 3 2 5 2 2" xfId="36129"/>
    <cellStyle name="Normal 2 8 3 2 5 3" xfId="36130"/>
    <cellStyle name="Normal 2 8 3 2 5 4" xfId="36131"/>
    <cellStyle name="Normal 2 8 3 2 5 5" xfId="36132"/>
    <cellStyle name="Normal 2 8 3 2 6" xfId="36133"/>
    <cellStyle name="Normal 2 8 3 2 6 2" xfId="36134"/>
    <cellStyle name="Normal 2 8 3 2 6 3" xfId="36135"/>
    <cellStyle name="Normal 2 8 3 2 6 4" xfId="36136"/>
    <cellStyle name="Normal 2 8 3 2 7" xfId="36137"/>
    <cellStyle name="Normal 2 8 3 2 7 2" xfId="36138"/>
    <cellStyle name="Normal 2 8 3 2 8" xfId="36139"/>
    <cellStyle name="Normal 2 8 3 2 9" xfId="36140"/>
    <cellStyle name="Normal 2 8 3 20" xfId="36141"/>
    <cellStyle name="Normal 2 8 3 21" xfId="36142"/>
    <cellStyle name="Normal 2 8 3 22" xfId="36143"/>
    <cellStyle name="Normal 2 8 3 3" xfId="36144"/>
    <cellStyle name="Normal 2 8 3 3 10" xfId="36145"/>
    <cellStyle name="Normal 2 8 3 3 11" xfId="36146"/>
    <cellStyle name="Normal 2 8 3 3 2" xfId="36147"/>
    <cellStyle name="Normal 2 8 3 3 2 2" xfId="36148"/>
    <cellStyle name="Normal 2 8 3 3 2 2 2" xfId="36149"/>
    <cellStyle name="Normal 2 8 3 3 2 2 2 2" xfId="36150"/>
    <cellStyle name="Normal 2 8 3 3 2 2 2 3" xfId="36151"/>
    <cellStyle name="Normal 2 8 3 3 2 2 3" xfId="36152"/>
    <cellStyle name="Normal 2 8 3 3 2 2 4" xfId="36153"/>
    <cellStyle name="Normal 2 8 3 3 2 2 5" xfId="36154"/>
    <cellStyle name="Normal 2 8 3 3 2 2 6" xfId="36155"/>
    <cellStyle name="Normal 2 8 3 3 2 3" xfId="36156"/>
    <cellStyle name="Normal 2 8 3 3 2 3 2" xfId="36157"/>
    <cellStyle name="Normal 2 8 3 3 2 3 2 2" xfId="36158"/>
    <cellStyle name="Normal 2 8 3 3 2 3 3" xfId="36159"/>
    <cellStyle name="Normal 2 8 3 3 2 3 4" xfId="36160"/>
    <cellStyle name="Normal 2 8 3 3 2 3 5" xfId="36161"/>
    <cellStyle name="Normal 2 8 3 3 2 4" xfId="36162"/>
    <cellStyle name="Normal 2 8 3 3 2 4 2" xfId="36163"/>
    <cellStyle name="Normal 2 8 3 3 2 4 3" xfId="36164"/>
    <cellStyle name="Normal 2 8 3 3 2 4 4" xfId="36165"/>
    <cellStyle name="Normal 2 8 3 3 2 5" xfId="36166"/>
    <cellStyle name="Normal 2 8 3 3 2 5 2" xfId="36167"/>
    <cellStyle name="Normal 2 8 3 3 2 6" xfId="36168"/>
    <cellStyle name="Normal 2 8 3 3 2 7" xfId="36169"/>
    <cellStyle name="Normal 2 8 3 3 2 8" xfId="36170"/>
    <cellStyle name="Normal 2 8 3 3 2 9" xfId="36171"/>
    <cellStyle name="Normal 2 8 3 3 3" xfId="36172"/>
    <cellStyle name="Normal 2 8 3 3 3 2" xfId="36173"/>
    <cellStyle name="Normal 2 8 3 3 3 2 2" xfId="36174"/>
    <cellStyle name="Normal 2 8 3 3 3 2 2 2" xfId="36175"/>
    <cellStyle name="Normal 2 8 3 3 3 2 2 3" xfId="36176"/>
    <cellStyle name="Normal 2 8 3 3 3 2 3" xfId="36177"/>
    <cellStyle name="Normal 2 8 3 3 3 2 4" xfId="36178"/>
    <cellStyle name="Normal 2 8 3 3 3 2 5" xfId="36179"/>
    <cellStyle name="Normal 2 8 3 3 3 2 6" xfId="36180"/>
    <cellStyle name="Normal 2 8 3 3 3 3" xfId="36181"/>
    <cellStyle name="Normal 2 8 3 3 3 3 2" xfId="36182"/>
    <cellStyle name="Normal 2 8 3 3 3 3 2 2" xfId="36183"/>
    <cellStyle name="Normal 2 8 3 3 3 3 3" xfId="36184"/>
    <cellStyle name="Normal 2 8 3 3 3 3 4" xfId="36185"/>
    <cellStyle name="Normal 2 8 3 3 3 3 5" xfId="36186"/>
    <cellStyle name="Normal 2 8 3 3 3 4" xfId="36187"/>
    <cellStyle name="Normal 2 8 3 3 3 4 2" xfId="36188"/>
    <cellStyle name="Normal 2 8 3 3 3 4 3" xfId="36189"/>
    <cellStyle name="Normal 2 8 3 3 3 4 4" xfId="36190"/>
    <cellStyle name="Normal 2 8 3 3 3 5" xfId="36191"/>
    <cellStyle name="Normal 2 8 3 3 3 5 2" xfId="36192"/>
    <cellStyle name="Normal 2 8 3 3 3 6" xfId="36193"/>
    <cellStyle name="Normal 2 8 3 3 3 7" xfId="36194"/>
    <cellStyle name="Normal 2 8 3 3 3 8" xfId="36195"/>
    <cellStyle name="Normal 2 8 3 3 3 9" xfId="36196"/>
    <cellStyle name="Normal 2 8 3 3 4" xfId="36197"/>
    <cellStyle name="Normal 2 8 3 3 4 2" xfId="36198"/>
    <cellStyle name="Normal 2 8 3 3 4 2 2" xfId="36199"/>
    <cellStyle name="Normal 2 8 3 3 4 2 3" xfId="36200"/>
    <cellStyle name="Normal 2 8 3 3 4 3" xfId="36201"/>
    <cellStyle name="Normal 2 8 3 3 4 4" xfId="36202"/>
    <cellStyle name="Normal 2 8 3 3 4 5" xfId="36203"/>
    <cellStyle name="Normal 2 8 3 3 4 6" xfId="36204"/>
    <cellStyle name="Normal 2 8 3 3 5" xfId="36205"/>
    <cellStyle name="Normal 2 8 3 3 5 2" xfId="36206"/>
    <cellStyle name="Normal 2 8 3 3 5 2 2" xfId="36207"/>
    <cellStyle name="Normal 2 8 3 3 5 3" xfId="36208"/>
    <cellStyle name="Normal 2 8 3 3 5 4" xfId="36209"/>
    <cellStyle name="Normal 2 8 3 3 5 5" xfId="36210"/>
    <cellStyle name="Normal 2 8 3 3 6" xfId="36211"/>
    <cellStyle name="Normal 2 8 3 3 6 2" xfId="36212"/>
    <cellStyle name="Normal 2 8 3 3 6 3" xfId="36213"/>
    <cellStyle name="Normal 2 8 3 3 6 4" xfId="36214"/>
    <cellStyle name="Normal 2 8 3 3 7" xfId="36215"/>
    <cellStyle name="Normal 2 8 3 3 7 2" xfId="36216"/>
    <cellStyle name="Normal 2 8 3 3 8" xfId="36217"/>
    <cellStyle name="Normal 2 8 3 3 9" xfId="36218"/>
    <cellStyle name="Normal 2 8 3 4" xfId="36219"/>
    <cellStyle name="Normal 2 8 3 4 10" xfId="36220"/>
    <cellStyle name="Normal 2 8 3 4 11" xfId="36221"/>
    <cellStyle name="Normal 2 8 3 4 2" xfId="36222"/>
    <cellStyle name="Normal 2 8 3 4 2 2" xfId="36223"/>
    <cellStyle name="Normal 2 8 3 4 2 2 2" xfId="36224"/>
    <cellStyle name="Normal 2 8 3 4 2 2 2 2" xfId="36225"/>
    <cellStyle name="Normal 2 8 3 4 2 2 2 3" xfId="36226"/>
    <cellStyle name="Normal 2 8 3 4 2 2 3" xfId="36227"/>
    <cellStyle name="Normal 2 8 3 4 2 2 4" xfId="36228"/>
    <cellStyle name="Normal 2 8 3 4 2 2 5" xfId="36229"/>
    <cellStyle name="Normal 2 8 3 4 2 2 6" xfId="36230"/>
    <cellStyle name="Normal 2 8 3 4 2 3" xfId="36231"/>
    <cellStyle name="Normal 2 8 3 4 2 3 2" xfId="36232"/>
    <cellStyle name="Normal 2 8 3 4 2 3 2 2" xfId="36233"/>
    <cellStyle name="Normal 2 8 3 4 2 3 3" xfId="36234"/>
    <cellStyle name="Normal 2 8 3 4 2 3 4" xfId="36235"/>
    <cellStyle name="Normal 2 8 3 4 2 3 5" xfId="36236"/>
    <cellStyle name="Normal 2 8 3 4 2 4" xfId="36237"/>
    <cellStyle name="Normal 2 8 3 4 2 4 2" xfId="36238"/>
    <cellStyle name="Normal 2 8 3 4 2 4 3" xfId="36239"/>
    <cellStyle name="Normal 2 8 3 4 2 4 4" xfId="36240"/>
    <cellStyle name="Normal 2 8 3 4 2 5" xfId="36241"/>
    <cellStyle name="Normal 2 8 3 4 2 5 2" xfId="36242"/>
    <cellStyle name="Normal 2 8 3 4 2 6" xfId="36243"/>
    <cellStyle name="Normal 2 8 3 4 2 7" xfId="36244"/>
    <cellStyle name="Normal 2 8 3 4 2 8" xfId="36245"/>
    <cellStyle name="Normal 2 8 3 4 2 9" xfId="36246"/>
    <cellStyle name="Normal 2 8 3 4 3" xfId="36247"/>
    <cellStyle name="Normal 2 8 3 4 3 2" xfId="36248"/>
    <cellStyle name="Normal 2 8 3 4 3 2 2" xfId="36249"/>
    <cellStyle name="Normal 2 8 3 4 3 2 2 2" xfId="36250"/>
    <cellStyle name="Normal 2 8 3 4 3 2 2 3" xfId="36251"/>
    <cellStyle name="Normal 2 8 3 4 3 2 3" xfId="36252"/>
    <cellStyle name="Normal 2 8 3 4 3 2 4" xfId="36253"/>
    <cellStyle name="Normal 2 8 3 4 3 2 5" xfId="36254"/>
    <cellStyle name="Normal 2 8 3 4 3 2 6" xfId="36255"/>
    <cellStyle name="Normal 2 8 3 4 3 3" xfId="36256"/>
    <cellStyle name="Normal 2 8 3 4 3 3 2" xfId="36257"/>
    <cellStyle name="Normal 2 8 3 4 3 3 2 2" xfId="36258"/>
    <cellStyle name="Normal 2 8 3 4 3 3 3" xfId="36259"/>
    <cellStyle name="Normal 2 8 3 4 3 3 4" xfId="36260"/>
    <cellStyle name="Normal 2 8 3 4 3 3 5" xfId="36261"/>
    <cellStyle name="Normal 2 8 3 4 3 4" xfId="36262"/>
    <cellStyle name="Normal 2 8 3 4 3 4 2" xfId="36263"/>
    <cellStyle name="Normal 2 8 3 4 3 4 3" xfId="36264"/>
    <cellStyle name="Normal 2 8 3 4 3 4 4" xfId="36265"/>
    <cellStyle name="Normal 2 8 3 4 3 5" xfId="36266"/>
    <cellStyle name="Normal 2 8 3 4 3 5 2" xfId="36267"/>
    <cellStyle name="Normal 2 8 3 4 3 6" xfId="36268"/>
    <cellStyle name="Normal 2 8 3 4 3 7" xfId="36269"/>
    <cellStyle name="Normal 2 8 3 4 3 8" xfId="36270"/>
    <cellStyle name="Normal 2 8 3 4 3 9" xfId="36271"/>
    <cellStyle name="Normal 2 8 3 4 4" xfId="36272"/>
    <cellStyle name="Normal 2 8 3 4 4 2" xfId="36273"/>
    <cellStyle name="Normal 2 8 3 4 4 2 2" xfId="36274"/>
    <cellStyle name="Normal 2 8 3 4 4 2 3" xfId="36275"/>
    <cellStyle name="Normal 2 8 3 4 4 3" xfId="36276"/>
    <cellStyle name="Normal 2 8 3 4 4 4" xfId="36277"/>
    <cellStyle name="Normal 2 8 3 4 4 5" xfId="36278"/>
    <cellStyle name="Normal 2 8 3 4 4 6" xfId="36279"/>
    <cellStyle name="Normal 2 8 3 4 5" xfId="36280"/>
    <cellStyle name="Normal 2 8 3 4 5 2" xfId="36281"/>
    <cellStyle name="Normal 2 8 3 4 5 2 2" xfId="36282"/>
    <cellStyle name="Normal 2 8 3 4 5 3" xfId="36283"/>
    <cellStyle name="Normal 2 8 3 4 5 4" xfId="36284"/>
    <cellStyle name="Normal 2 8 3 4 5 5" xfId="36285"/>
    <cellStyle name="Normal 2 8 3 4 6" xfId="36286"/>
    <cellStyle name="Normal 2 8 3 4 6 2" xfId="36287"/>
    <cellStyle name="Normal 2 8 3 4 6 3" xfId="36288"/>
    <cellStyle name="Normal 2 8 3 4 6 4" xfId="36289"/>
    <cellStyle name="Normal 2 8 3 4 7" xfId="36290"/>
    <cellStyle name="Normal 2 8 3 4 7 2" xfId="36291"/>
    <cellStyle name="Normal 2 8 3 4 8" xfId="36292"/>
    <cellStyle name="Normal 2 8 3 4 9" xfId="36293"/>
    <cellStyle name="Normal 2 8 3 5" xfId="36294"/>
    <cellStyle name="Normal 2 8 3 5 10" xfId="36295"/>
    <cellStyle name="Normal 2 8 3 5 11" xfId="36296"/>
    <cellStyle name="Normal 2 8 3 5 2" xfId="36297"/>
    <cellStyle name="Normal 2 8 3 5 2 2" xfId="36298"/>
    <cellStyle name="Normal 2 8 3 5 2 2 2" xfId="36299"/>
    <cellStyle name="Normal 2 8 3 5 2 2 2 2" xfId="36300"/>
    <cellStyle name="Normal 2 8 3 5 2 2 2 3" xfId="36301"/>
    <cellStyle name="Normal 2 8 3 5 2 2 3" xfId="36302"/>
    <cellStyle name="Normal 2 8 3 5 2 2 4" xfId="36303"/>
    <cellStyle name="Normal 2 8 3 5 2 2 5" xfId="36304"/>
    <cellStyle name="Normal 2 8 3 5 2 2 6" xfId="36305"/>
    <cellStyle name="Normal 2 8 3 5 2 3" xfId="36306"/>
    <cellStyle name="Normal 2 8 3 5 2 3 2" xfId="36307"/>
    <cellStyle name="Normal 2 8 3 5 2 3 2 2" xfId="36308"/>
    <cellStyle name="Normal 2 8 3 5 2 3 3" xfId="36309"/>
    <cellStyle name="Normal 2 8 3 5 2 3 4" xfId="36310"/>
    <cellStyle name="Normal 2 8 3 5 2 3 5" xfId="36311"/>
    <cellStyle name="Normal 2 8 3 5 2 4" xfId="36312"/>
    <cellStyle name="Normal 2 8 3 5 2 4 2" xfId="36313"/>
    <cellStyle name="Normal 2 8 3 5 2 4 3" xfId="36314"/>
    <cellStyle name="Normal 2 8 3 5 2 4 4" xfId="36315"/>
    <cellStyle name="Normal 2 8 3 5 2 5" xfId="36316"/>
    <cellStyle name="Normal 2 8 3 5 2 5 2" xfId="36317"/>
    <cellStyle name="Normal 2 8 3 5 2 6" xfId="36318"/>
    <cellStyle name="Normal 2 8 3 5 2 7" xfId="36319"/>
    <cellStyle name="Normal 2 8 3 5 2 8" xfId="36320"/>
    <cellStyle name="Normal 2 8 3 5 2 9" xfId="36321"/>
    <cellStyle name="Normal 2 8 3 5 3" xfId="36322"/>
    <cellStyle name="Normal 2 8 3 5 3 2" xfId="36323"/>
    <cellStyle name="Normal 2 8 3 5 3 2 2" xfId="36324"/>
    <cellStyle name="Normal 2 8 3 5 3 2 2 2" xfId="36325"/>
    <cellStyle name="Normal 2 8 3 5 3 2 2 3" xfId="36326"/>
    <cellStyle name="Normal 2 8 3 5 3 2 3" xfId="36327"/>
    <cellStyle name="Normal 2 8 3 5 3 2 4" xfId="36328"/>
    <cellStyle name="Normal 2 8 3 5 3 2 5" xfId="36329"/>
    <cellStyle name="Normal 2 8 3 5 3 2 6" xfId="36330"/>
    <cellStyle name="Normal 2 8 3 5 3 3" xfId="36331"/>
    <cellStyle name="Normal 2 8 3 5 3 3 2" xfId="36332"/>
    <cellStyle name="Normal 2 8 3 5 3 3 2 2" xfId="36333"/>
    <cellStyle name="Normal 2 8 3 5 3 3 3" xfId="36334"/>
    <cellStyle name="Normal 2 8 3 5 3 3 4" xfId="36335"/>
    <cellStyle name="Normal 2 8 3 5 3 3 5" xfId="36336"/>
    <cellStyle name="Normal 2 8 3 5 3 4" xfId="36337"/>
    <cellStyle name="Normal 2 8 3 5 3 4 2" xfId="36338"/>
    <cellStyle name="Normal 2 8 3 5 3 4 3" xfId="36339"/>
    <cellStyle name="Normal 2 8 3 5 3 4 4" xfId="36340"/>
    <cellStyle name="Normal 2 8 3 5 3 5" xfId="36341"/>
    <cellStyle name="Normal 2 8 3 5 3 5 2" xfId="36342"/>
    <cellStyle name="Normal 2 8 3 5 3 6" xfId="36343"/>
    <cellStyle name="Normal 2 8 3 5 3 7" xfId="36344"/>
    <cellStyle name="Normal 2 8 3 5 3 8" xfId="36345"/>
    <cellStyle name="Normal 2 8 3 5 3 9" xfId="36346"/>
    <cellStyle name="Normal 2 8 3 5 4" xfId="36347"/>
    <cellStyle name="Normal 2 8 3 5 4 2" xfId="36348"/>
    <cellStyle name="Normal 2 8 3 5 4 2 2" xfId="36349"/>
    <cellStyle name="Normal 2 8 3 5 4 2 3" xfId="36350"/>
    <cellStyle name="Normal 2 8 3 5 4 3" xfId="36351"/>
    <cellStyle name="Normal 2 8 3 5 4 4" xfId="36352"/>
    <cellStyle name="Normal 2 8 3 5 4 5" xfId="36353"/>
    <cellStyle name="Normal 2 8 3 5 4 6" xfId="36354"/>
    <cellStyle name="Normal 2 8 3 5 5" xfId="36355"/>
    <cellStyle name="Normal 2 8 3 5 5 2" xfId="36356"/>
    <cellStyle name="Normal 2 8 3 5 5 2 2" xfId="36357"/>
    <cellStyle name="Normal 2 8 3 5 5 3" xfId="36358"/>
    <cellStyle name="Normal 2 8 3 5 5 4" xfId="36359"/>
    <cellStyle name="Normal 2 8 3 5 5 5" xfId="36360"/>
    <cellStyle name="Normal 2 8 3 5 6" xfId="36361"/>
    <cellStyle name="Normal 2 8 3 5 6 2" xfId="36362"/>
    <cellStyle name="Normal 2 8 3 5 6 3" xfId="36363"/>
    <cellStyle name="Normal 2 8 3 5 6 4" xfId="36364"/>
    <cellStyle name="Normal 2 8 3 5 7" xfId="36365"/>
    <cellStyle name="Normal 2 8 3 5 7 2" xfId="36366"/>
    <cellStyle name="Normal 2 8 3 5 8" xfId="36367"/>
    <cellStyle name="Normal 2 8 3 5 9" xfId="36368"/>
    <cellStyle name="Normal 2 8 3 6" xfId="36369"/>
    <cellStyle name="Normal 2 8 3 6 10" xfId="36370"/>
    <cellStyle name="Normal 2 8 3 6 11" xfId="36371"/>
    <cellStyle name="Normal 2 8 3 6 2" xfId="36372"/>
    <cellStyle name="Normal 2 8 3 6 2 2" xfId="36373"/>
    <cellStyle name="Normal 2 8 3 6 2 2 2" xfId="36374"/>
    <cellStyle name="Normal 2 8 3 6 2 2 2 2" xfId="36375"/>
    <cellStyle name="Normal 2 8 3 6 2 2 2 3" xfId="36376"/>
    <cellStyle name="Normal 2 8 3 6 2 2 3" xfId="36377"/>
    <cellStyle name="Normal 2 8 3 6 2 2 4" xfId="36378"/>
    <cellStyle name="Normal 2 8 3 6 2 2 5" xfId="36379"/>
    <cellStyle name="Normal 2 8 3 6 2 2 6" xfId="36380"/>
    <cellStyle name="Normal 2 8 3 6 2 3" xfId="36381"/>
    <cellStyle name="Normal 2 8 3 6 2 3 2" xfId="36382"/>
    <cellStyle name="Normal 2 8 3 6 2 3 2 2" xfId="36383"/>
    <cellStyle name="Normal 2 8 3 6 2 3 3" xfId="36384"/>
    <cellStyle name="Normal 2 8 3 6 2 3 4" xfId="36385"/>
    <cellStyle name="Normal 2 8 3 6 2 3 5" xfId="36386"/>
    <cellStyle name="Normal 2 8 3 6 2 4" xfId="36387"/>
    <cellStyle name="Normal 2 8 3 6 2 4 2" xfId="36388"/>
    <cellStyle name="Normal 2 8 3 6 2 4 3" xfId="36389"/>
    <cellStyle name="Normal 2 8 3 6 2 4 4" xfId="36390"/>
    <cellStyle name="Normal 2 8 3 6 2 5" xfId="36391"/>
    <cellStyle name="Normal 2 8 3 6 2 5 2" xfId="36392"/>
    <cellStyle name="Normal 2 8 3 6 2 6" xfId="36393"/>
    <cellStyle name="Normal 2 8 3 6 2 7" xfId="36394"/>
    <cellStyle name="Normal 2 8 3 6 2 8" xfId="36395"/>
    <cellStyle name="Normal 2 8 3 6 2 9" xfId="36396"/>
    <cellStyle name="Normal 2 8 3 6 3" xfId="36397"/>
    <cellStyle name="Normal 2 8 3 6 3 2" xfId="36398"/>
    <cellStyle name="Normal 2 8 3 6 3 2 2" xfId="36399"/>
    <cellStyle name="Normal 2 8 3 6 3 2 2 2" xfId="36400"/>
    <cellStyle name="Normal 2 8 3 6 3 2 2 3" xfId="36401"/>
    <cellStyle name="Normal 2 8 3 6 3 2 3" xfId="36402"/>
    <cellStyle name="Normal 2 8 3 6 3 2 4" xfId="36403"/>
    <cellStyle name="Normal 2 8 3 6 3 2 5" xfId="36404"/>
    <cellStyle name="Normal 2 8 3 6 3 2 6" xfId="36405"/>
    <cellStyle name="Normal 2 8 3 6 3 3" xfId="36406"/>
    <cellStyle name="Normal 2 8 3 6 3 3 2" xfId="36407"/>
    <cellStyle name="Normal 2 8 3 6 3 3 2 2" xfId="36408"/>
    <cellStyle name="Normal 2 8 3 6 3 3 3" xfId="36409"/>
    <cellStyle name="Normal 2 8 3 6 3 3 4" xfId="36410"/>
    <cellStyle name="Normal 2 8 3 6 3 3 5" xfId="36411"/>
    <cellStyle name="Normal 2 8 3 6 3 4" xfId="36412"/>
    <cellStyle name="Normal 2 8 3 6 3 4 2" xfId="36413"/>
    <cellStyle name="Normal 2 8 3 6 3 4 3" xfId="36414"/>
    <cellStyle name="Normal 2 8 3 6 3 4 4" xfId="36415"/>
    <cellStyle name="Normal 2 8 3 6 3 5" xfId="36416"/>
    <cellStyle name="Normal 2 8 3 6 3 5 2" xfId="36417"/>
    <cellStyle name="Normal 2 8 3 6 3 6" xfId="36418"/>
    <cellStyle name="Normal 2 8 3 6 3 7" xfId="36419"/>
    <cellStyle name="Normal 2 8 3 6 3 8" xfId="36420"/>
    <cellStyle name="Normal 2 8 3 6 3 9" xfId="36421"/>
    <cellStyle name="Normal 2 8 3 6 4" xfId="36422"/>
    <cellStyle name="Normal 2 8 3 6 4 2" xfId="36423"/>
    <cellStyle name="Normal 2 8 3 6 4 2 2" xfId="36424"/>
    <cellStyle name="Normal 2 8 3 6 4 2 3" xfId="36425"/>
    <cellStyle name="Normal 2 8 3 6 4 3" xfId="36426"/>
    <cellStyle name="Normal 2 8 3 6 4 4" xfId="36427"/>
    <cellStyle name="Normal 2 8 3 6 4 5" xfId="36428"/>
    <cellStyle name="Normal 2 8 3 6 4 6" xfId="36429"/>
    <cellStyle name="Normal 2 8 3 6 5" xfId="36430"/>
    <cellStyle name="Normal 2 8 3 6 5 2" xfId="36431"/>
    <cellStyle name="Normal 2 8 3 6 5 2 2" xfId="36432"/>
    <cellStyle name="Normal 2 8 3 6 5 3" xfId="36433"/>
    <cellStyle name="Normal 2 8 3 6 5 4" xfId="36434"/>
    <cellStyle name="Normal 2 8 3 6 5 5" xfId="36435"/>
    <cellStyle name="Normal 2 8 3 6 6" xfId="36436"/>
    <cellStyle name="Normal 2 8 3 6 6 2" xfId="36437"/>
    <cellStyle name="Normal 2 8 3 6 6 3" xfId="36438"/>
    <cellStyle name="Normal 2 8 3 6 6 4" xfId="36439"/>
    <cellStyle name="Normal 2 8 3 6 7" xfId="36440"/>
    <cellStyle name="Normal 2 8 3 6 7 2" xfId="36441"/>
    <cellStyle name="Normal 2 8 3 6 8" xfId="36442"/>
    <cellStyle name="Normal 2 8 3 6 9" xfId="36443"/>
    <cellStyle name="Normal 2 8 3 7" xfId="36444"/>
    <cellStyle name="Normal 2 8 3 7 10" xfId="36445"/>
    <cellStyle name="Normal 2 8 3 7 11" xfId="36446"/>
    <cellStyle name="Normal 2 8 3 7 2" xfId="36447"/>
    <cellStyle name="Normal 2 8 3 7 2 2" xfId="36448"/>
    <cellStyle name="Normal 2 8 3 7 2 2 2" xfId="36449"/>
    <cellStyle name="Normal 2 8 3 7 2 2 2 2" xfId="36450"/>
    <cellStyle name="Normal 2 8 3 7 2 2 2 3" xfId="36451"/>
    <cellStyle name="Normal 2 8 3 7 2 2 3" xfId="36452"/>
    <cellStyle name="Normal 2 8 3 7 2 2 4" xfId="36453"/>
    <cellStyle name="Normal 2 8 3 7 2 2 5" xfId="36454"/>
    <cellStyle name="Normal 2 8 3 7 2 2 6" xfId="36455"/>
    <cellStyle name="Normal 2 8 3 7 2 3" xfId="36456"/>
    <cellStyle name="Normal 2 8 3 7 2 3 2" xfId="36457"/>
    <cellStyle name="Normal 2 8 3 7 2 3 2 2" xfId="36458"/>
    <cellStyle name="Normal 2 8 3 7 2 3 3" xfId="36459"/>
    <cellStyle name="Normal 2 8 3 7 2 3 4" xfId="36460"/>
    <cellStyle name="Normal 2 8 3 7 2 3 5" xfId="36461"/>
    <cellStyle name="Normal 2 8 3 7 2 4" xfId="36462"/>
    <cellStyle name="Normal 2 8 3 7 2 4 2" xfId="36463"/>
    <cellStyle name="Normal 2 8 3 7 2 4 3" xfId="36464"/>
    <cellStyle name="Normal 2 8 3 7 2 4 4" xfId="36465"/>
    <cellStyle name="Normal 2 8 3 7 2 5" xfId="36466"/>
    <cellStyle name="Normal 2 8 3 7 2 5 2" xfId="36467"/>
    <cellStyle name="Normal 2 8 3 7 2 6" xfId="36468"/>
    <cellStyle name="Normal 2 8 3 7 2 7" xfId="36469"/>
    <cellStyle name="Normal 2 8 3 7 2 8" xfId="36470"/>
    <cellStyle name="Normal 2 8 3 7 2 9" xfId="36471"/>
    <cellStyle name="Normal 2 8 3 7 3" xfId="36472"/>
    <cellStyle name="Normal 2 8 3 7 3 2" xfId="36473"/>
    <cellStyle name="Normal 2 8 3 7 3 2 2" xfId="36474"/>
    <cellStyle name="Normal 2 8 3 7 3 2 2 2" xfId="36475"/>
    <cellStyle name="Normal 2 8 3 7 3 2 2 3" xfId="36476"/>
    <cellStyle name="Normal 2 8 3 7 3 2 3" xfId="36477"/>
    <cellStyle name="Normal 2 8 3 7 3 2 4" xfId="36478"/>
    <cellStyle name="Normal 2 8 3 7 3 2 5" xfId="36479"/>
    <cellStyle name="Normal 2 8 3 7 3 2 6" xfId="36480"/>
    <cellStyle name="Normal 2 8 3 7 3 3" xfId="36481"/>
    <cellStyle name="Normal 2 8 3 7 3 3 2" xfId="36482"/>
    <cellStyle name="Normal 2 8 3 7 3 3 2 2" xfId="36483"/>
    <cellStyle name="Normal 2 8 3 7 3 3 3" xfId="36484"/>
    <cellStyle name="Normal 2 8 3 7 3 3 4" xfId="36485"/>
    <cellStyle name="Normal 2 8 3 7 3 3 5" xfId="36486"/>
    <cellStyle name="Normal 2 8 3 7 3 4" xfId="36487"/>
    <cellStyle name="Normal 2 8 3 7 3 4 2" xfId="36488"/>
    <cellStyle name="Normal 2 8 3 7 3 4 3" xfId="36489"/>
    <cellStyle name="Normal 2 8 3 7 3 4 4" xfId="36490"/>
    <cellStyle name="Normal 2 8 3 7 3 5" xfId="36491"/>
    <cellStyle name="Normal 2 8 3 7 3 5 2" xfId="36492"/>
    <cellStyle name="Normal 2 8 3 7 3 6" xfId="36493"/>
    <cellStyle name="Normal 2 8 3 7 3 7" xfId="36494"/>
    <cellStyle name="Normal 2 8 3 7 3 8" xfId="36495"/>
    <cellStyle name="Normal 2 8 3 7 3 9" xfId="36496"/>
    <cellStyle name="Normal 2 8 3 7 4" xfId="36497"/>
    <cellStyle name="Normal 2 8 3 7 4 2" xfId="36498"/>
    <cellStyle name="Normal 2 8 3 7 4 2 2" xfId="36499"/>
    <cellStyle name="Normal 2 8 3 7 4 2 3" xfId="36500"/>
    <cellStyle name="Normal 2 8 3 7 4 3" xfId="36501"/>
    <cellStyle name="Normal 2 8 3 7 4 4" xfId="36502"/>
    <cellStyle name="Normal 2 8 3 7 4 5" xfId="36503"/>
    <cellStyle name="Normal 2 8 3 7 4 6" xfId="36504"/>
    <cellStyle name="Normal 2 8 3 7 5" xfId="36505"/>
    <cellStyle name="Normal 2 8 3 7 5 2" xfId="36506"/>
    <cellStyle name="Normal 2 8 3 7 5 2 2" xfId="36507"/>
    <cellStyle name="Normal 2 8 3 7 5 3" xfId="36508"/>
    <cellStyle name="Normal 2 8 3 7 5 4" xfId="36509"/>
    <cellStyle name="Normal 2 8 3 7 5 5" xfId="36510"/>
    <cellStyle name="Normal 2 8 3 7 6" xfId="36511"/>
    <cellStyle name="Normal 2 8 3 7 6 2" xfId="36512"/>
    <cellStyle name="Normal 2 8 3 7 6 3" xfId="36513"/>
    <cellStyle name="Normal 2 8 3 7 6 4" xfId="36514"/>
    <cellStyle name="Normal 2 8 3 7 7" xfId="36515"/>
    <cellStyle name="Normal 2 8 3 7 7 2" xfId="36516"/>
    <cellStyle name="Normal 2 8 3 7 8" xfId="36517"/>
    <cellStyle name="Normal 2 8 3 7 9" xfId="36518"/>
    <cellStyle name="Normal 2 8 3 8" xfId="36519"/>
    <cellStyle name="Normal 2 8 3 8 10" xfId="36520"/>
    <cellStyle name="Normal 2 8 3 8 2" xfId="36521"/>
    <cellStyle name="Normal 2 8 3 8 2 2" xfId="36522"/>
    <cellStyle name="Normal 2 8 3 8 2 2 2" xfId="36523"/>
    <cellStyle name="Normal 2 8 3 8 2 2 3" xfId="36524"/>
    <cellStyle name="Normal 2 8 3 8 2 3" xfId="36525"/>
    <cellStyle name="Normal 2 8 3 8 2 4" xfId="36526"/>
    <cellStyle name="Normal 2 8 3 8 2 5" xfId="36527"/>
    <cellStyle name="Normal 2 8 3 8 2 6" xfId="36528"/>
    <cellStyle name="Normal 2 8 3 8 3" xfId="36529"/>
    <cellStyle name="Normal 2 8 3 8 3 2" xfId="36530"/>
    <cellStyle name="Normal 2 8 3 8 3 2 2" xfId="36531"/>
    <cellStyle name="Normal 2 8 3 8 3 2 3" xfId="36532"/>
    <cellStyle name="Normal 2 8 3 8 3 3" xfId="36533"/>
    <cellStyle name="Normal 2 8 3 8 3 4" xfId="36534"/>
    <cellStyle name="Normal 2 8 3 8 3 5" xfId="36535"/>
    <cellStyle name="Normal 2 8 3 8 3 6" xfId="36536"/>
    <cellStyle name="Normal 2 8 3 8 4" xfId="36537"/>
    <cellStyle name="Normal 2 8 3 8 4 2" xfId="36538"/>
    <cellStyle name="Normal 2 8 3 8 4 2 2" xfId="36539"/>
    <cellStyle name="Normal 2 8 3 8 4 3" xfId="36540"/>
    <cellStyle name="Normal 2 8 3 8 4 4" xfId="36541"/>
    <cellStyle name="Normal 2 8 3 8 4 5" xfId="36542"/>
    <cellStyle name="Normal 2 8 3 8 5" xfId="36543"/>
    <cellStyle name="Normal 2 8 3 8 5 2" xfId="36544"/>
    <cellStyle name="Normal 2 8 3 8 5 3" xfId="36545"/>
    <cellStyle name="Normal 2 8 3 8 5 4" xfId="36546"/>
    <cellStyle name="Normal 2 8 3 8 6" xfId="36547"/>
    <cellStyle name="Normal 2 8 3 8 6 2" xfId="36548"/>
    <cellStyle name="Normal 2 8 3 8 7" xfId="36549"/>
    <cellStyle name="Normal 2 8 3 8 8" xfId="36550"/>
    <cellStyle name="Normal 2 8 3 8 9" xfId="36551"/>
    <cellStyle name="Normal 2 8 3 9" xfId="36552"/>
    <cellStyle name="Normal 2 8 3 9 10" xfId="36553"/>
    <cellStyle name="Normal 2 8 3 9 2" xfId="36554"/>
    <cellStyle name="Normal 2 8 3 9 2 2" xfId="36555"/>
    <cellStyle name="Normal 2 8 3 9 2 2 2" xfId="36556"/>
    <cellStyle name="Normal 2 8 3 9 2 2 3" xfId="36557"/>
    <cellStyle name="Normal 2 8 3 9 2 3" xfId="36558"/>
    <cellStyle name="Normal 2 8 3 9 2 4" xfId="36559"/>
    <cellStyle name="Normal 2 8 3 9 2 5" xfId="36560"/>
    <cellStyle name="Normal 2 8 3 9 2 6" xfId="36561"/>
    <cellStyle name="Normal 2 8 3 9 3" xfId="36562"/>
    <cellStyle name="Normal 2 8 3 9 3 2" xfId="36563"/>
    <cellStyle name="Normal 2 8 3 9 3 2 2" xfId="36564"/>
    <cellStyle name="Normal 2 8 3 9 3 2 3" xfId="36565"/>
    <cellStyle name="Normal 2 8 3 9 3 3" xfId="36566"/>
    <cellStyle name="Normal 2 8 3 9 3 4" xfId="36567"/>
    <cellStyle name="Normal 2 8 3 9 3 5" xfId="36568"/>
    <cellStyle name="Normal 2 8 3 9 3 6" xfId="36569"/>
    <cellStyle name="Normal 2 8 3 9 4" xfId="36570"/>
    <cellStyle name="Normal 2 8 3 9 4 2" xfId="36571"/>
    <cellStyle name="Normal 2 8 3 9 4 2 2" xfId="36572"/>
    <cellStyle name="Normal 2 8 3 9 4 3" xfId="36573"/>
    <cellStyle name="Normal 2 8 3 9 4 4" xfId="36574"/>
    <cellStyle name="Normal 2 8 3 9 4 5" xfId="36575"/>
    <cellStyle name="Normal 2 8 3 9 5" xfId="36576"/>
    <cellStyle name="Normal 2 8 3 9 5 2" xfId="36577"/>
    <cellStyle name="Normal 2 8 3 9 5 3" xfId="36578"/>
    <cellStyle name="Normal 2 8 3 9 5 4" xfId="36579"/>
    <cellStyle name="Normal 2 8 3 9 6" xfId="36580"/>
    <cellStyle name="Normal 2 8 3 9 6 2" xfId="36581"/>
    <cellStyle name="Normal 2 8 3 9 7" xfId="36582"/>
    <cellStyle name="Normal 2 8 3 9 8" xfId="36583"/>
    <cellStyle name="Normal 2 8 3 9 9" xfId="36584"/>
    <cellStyle name="Normal 2 8 30" xfId="36585"/>
    <cellStyle name="Normal 2 8 30 2" xfId="36586"/>
    <cellStyle name="Normal 2 8 30 2 2" xfId="36587"/>
    <cellStyle name="Normal 2 8 30 2 2 2" xfId="36588"/>
    <cellStyle name="Normal 2 8 30 2 2 3" xfId="36589"/>
    <cellStyle name="Normal 2 8 30 2 3" xfId="36590"/>
    <cellStyle name="Normal 2 8 30 2 4" xfId="36591"/>
    <cellStyle name="Normal 2 8 30 2 5" xfId="36592"/>
    <cellStyle name="Normal 2 8 30 2 6" xfId="36593"/>
    <cellStyle name="Normal 2 8 30 3" xfId="36594"/>
    <cellStyle name="Normal 2 8 30 3 2" xfId="36595"/>
    <cellStyle name="Normal 2 8 30 3 2 2" xfId="36596"/>
    <cellStyle name="Normal 2 8 30 3 3" xfId="36597"/>
    <cellStyle name="Normal 2 8 30 3 4" xfId="36598"/>
    <cellStyle name="Normal 2 8 30 3 5" xfId="36599"/>
    <cellStyle name="Normal 2 8 30 4" xfId="36600"/>
    <cellStyle name="Normal 2 8 30 4 2" xfId="36601"/>
    <cellStyle name="Normal 2 8 30 4 3" xfId="36602"/>
    <cellStyle name="Normal 2 8 30 4 4" xfId="36603"/>
    <cellStyle name="Normal 2 8 30 5" xfId="36604"/>
    <cellStyle name="Normal 2 8 30 5 2" xfId="36605"/>
    <cellStyle name="Normal 2 8 30 6" xfId="36606"/>
    <cellStyle name="Normal 2 8 30 7" xfId="36607"/>
    <cellStyle name="Normal 2 8 30 8" xfId="36608"/>
    <cellStyle name="Normal 2 8 30 9" xfId="36609"/>
    <cellStyle name="Normal 2 8 31" xfId="36610"/>
    <cellStyle name="Normal 2 8 31 2" xfId="36611"/>
    <cellStyle name="Normal 2 8 31 2 2" xfId="36612"/>
    <cellStyle name="Normal 2 8 31 2 2 2" xfId="36613"/>
    <cellStyle name="Normal 2 8 31 2 2 3" xfId="36614"/>
    <cellStyle name="Normal 2 8 31 2 3" xfId="36615"/>
    <cellStyle name="Normal 2 8 31 2 4" xfId="36616"/>
    <cellStyle name="Normal 2 8 31 2 5" xfId="36617"/>
    <cellStyle name="Normal 2 8 31 2 6" xfId="36618"/>
    <cellStyle name="Normal 2 8 31 3" xfId="36619"/>
    <cellStyle name="Normal 2 8 31 3 2" xfId="36620"/>
    <cellStyle name="Normal 2 8 31 3 2 2" xfId="36621"/>
    <cellStyle name="Normal 2 8 31 3 3" xfId="36622"/>
    <cellStyle name="Normal 2 8 31 3 4" xfId="36623"/>
    <cellStyle name="Normal 2 8 31 3 5" xfId="36624"/>
    <cellStyle name="Normal 2 8 31 4" xfId="36625"/>
    <cellStyle name="Normal 2 8 31 4 2" xfId="36626"/>
    <cellStyle name="Normal 2 8 31 4 3" xfId="36627"/>
    <cellStyle name="Normal 2 8 31 4 4" xfId="36628"/>
    <cellStyle name="Normal 2 8 31 5" xfId="36629"/>
    <cellStyle name="Normal 2 8 31 5 2" xfId="36630"/>
    <cellStyle name="Normal 2 8 31 6" xfId="36631"/>
    <cellStyle name="Normal 2 8 31 7" xfId="36632"/>
    <cellStyle name="Normal 2 8 31 8" xfId="36633"/>
    <cellStyle name="Normal 2 8 31 9" xfId="36634"/>
    <cellStyle name="Normal 2 8 32" xfId="36635"/>
    <cellStyle name="Normal 2 8 32 2" xfId="36636"/>
    <cellStyle name="Normal 2 8 32 2 2" xfId="36637"/>
    <cellStyle name="Normal 2 8 32 2 3" xfId="36638"/>
    <cellStyle name="Normal 2 8 32 3" xfId="36639"/>
    <cellStyle name="Normal 2 8 32 4" xfId="36640"/>
    <cellStyle name="Normal 2 8 32 5" xfId="36641"/>
    <cellStyle name="Normal 2 8 32 6" xfId="36642"/>
    <cellStyle name="Normal 2 8 33" xfId="36643"/>
    <cellStyle name="Normal 2 8 33 2" xfId="36644"/>
    <cellStyle name="Normal 2 8 33 2 2" xfId="36645"/>
    <cellStyle name="Normal 2 8 33 3" xfId="36646"/>
    <cellStyle name="Normal 2 8 33 4" xfId="36647"/>
    <cellStyle name="Normal 2 8 33 5" xfId="36648"/>
    <cellStyle name="Normal 2 8 34" xfId="36649"/>
    <cellStyle name="Normal 2 8 34 2" xfId="36650"/>
    <cellStyle name="Normal 2 8 34 2 2" xfId="36651"/>
    <cellStyle name="Normal 2 8 34 3" xfId="36652"/>
    <cellStyle name="Normal 2 8 34 4" xfId="36653"/>
    <cellStyle name="Normal 2 8 34 5" xfId="36654"/>
    <cellStyle name="Normal 2 8 35" xfId="36655"/>
    <cellStyle name="Normal 2 8 35 2" xfId="36656"/>
    <cellStyle name="Normal 2 8 36" xfId="36657"/>
    <cellStyle name="Normal 2 8 37" xfId="36658"/>
    <cellStyle name="Normal 2 8 38" xfId="36659"/>
    <cellStyle name="Normal 2 8 39" xfId="36660"/>
    <cellStyle name="Normal 2 8 4" xfId="36661"/>
    <cellStyle name="Normal 2 8 4 10" xfId="36662"/>
    <cellStyle name="Normal 2 8 4 10 10" xfId="36663"/>
    <cellStyle name="Normal 2 8 4 10 2" xfId="36664"/>
    <cellStyle name="Normal 2 8 4 10 2 2" xfId="36665"/>
    <cellStyle name="Normal 2 8 4 10 2 2 2" xfId="36666"/>
    <cellStyle name="Normal 2 8 4 10 2 2 3" xfId="36667"/>
    <cellStyle name="Normal 2 8 4 10 2 3" xfId="36668"/>
    <cellStyle name="Normal 2 8 4 10 2 4" xfId="36669"/>
    <cellStyle name="Normal 2 8 4 10 2 5" xfId="36670"/>
    <cellStyle name="Normal 2 8 4 10 2 6" xfId="36671"/>
    <cellStyle name="Normal 2 8 4 10 3" xfId="36672"/>
    <cellStyle name="Normal 2 8 4 10 3 2" xfId="36673"/>
    <cellStyle name="Normal 2 8 4 10 3 2 2" xfId="36674"/>
    <cellStyle name="Normal 2 8 4 10 3 2 3" xfId="36675"/>
    <cellStyle name="Normal 2 8 4 10 3 3" xfId="36676"/>
    <cellStyle name="Normal 2 8 4 10 3 4" xfId="36677"/>
    <cellStyle name="Normal 2 8 4 10 3 5" xfId="36678"/>
    <cellStyle name="Normal 2 8 4 10 3 6" xfId="36679"/>
    <cellStyle name="Normal 2 8 4 10 4" xfId="36680"/>
    <cellStyle name="Normal 2 8 4 10 4 2" xfId="36681"/>
    <cellStyle name="Normal 2 8 4 10 4 2 2" xfId="36682"/>
    <cellStyle name="Normal 2 8 4 10 4 3" xfId="36683"/>
    <cellStyle name="Normal 2 8 4 10 4 4" xfId="36684"/>
    <cellStyle name="Normal 2 8 4 10 4 5" xfId="36685"/>
    <cellStyle name="Normal 2 8 4 10 5" xfId="36686"/>
    <cellStyle name="Normal 2 8 4 10 5 2" xfId="36687"/>
    <cellStyle name="Normal 2 8 4 10 5 3" xfId="36688"/>
    <cellStyle name="Normal 2 8 4 10 5 4" xfId="36689"/>
    <cellStyle name="Normal 2 8 4 10 6" xfId="36690"/>
    <cellStyle name="Normal 2 8 4 10 6 2" xfId="36691"/>
    <cellStyle name="Normal 2 8 4 10 7" xfId="36692"/>
    <cellStyle name="Normal 2 8 4 10 8" xfId="36693"/>
    <cellStyle name="Normal 2 8 4 10 9" xfId="36694"/>
    <cellStyle name="Normal 2 8 4 11" xfId="36695"/>
    <cellStyle name="Normal 2 8 4 11 10" xfId="36696"/>
    <cellStyle name="Normal 2 8 4 11 2" xfId="36697"/>
    <cellStyle name="Normal 2 8 4 11 2 2" xfId="36698"/>
    <cellStyle name="Normal 2 8 4 11 2 2 2" xfId="36699"/>
    <cellStyle name="Normal 2 8 4 11 2 2 3" xfId="36700"/>
    <cellStyle name="Normal 2 8 4 11 2 3" xfId="36701"/>
    <cellStyle name="Normal 2 8 4 11 2 4" xfId="36702"/>
    <cellStyle name="Normal 2 8 4 11 2 5" xfId="36703"/>
    <cellStyle name="Normal 2 8 4 11 2 6" xfId="36704"/>
    <cellStyle name="Normal 2 8 4 11 3" xfId="36705"/>
    <cellStyle name="Normal 2 8 4 11 3 2" xfId="36706"/>
    <cellStyle name="Normal 2 8 4 11 3 2 2" xfId="36707"/>
    <cellStyle name="Normal 2 8 4 11 3 2 3" xfId="36708"/>
    <cellStyle name="Normal 2 8 4 11 3 3" xfId="36709"/>
    <cellStyle name="Normal 2 8 4 11 3 4" xfId="36710"/>
    <cellStyle name="Normal 2 8 4 11 3 5" xfId="36711"/>
    <cellStyle name="Normal 2 8 4 11 3 6" xfId="36712"/>
    <cellStyle name="Normal 2 8 4 11 4" xfId="36713"/>
    <cellStyle name="Normal 2 8 4 11 4 2" xfId="36714"/>
    <cellStyle name="Normal 2 8 4 11 4 2 2" xfId="36715"/>
    <cellStyle name="Normal 2 8 4 11 4 3" xfId="36716"/>
    <cellStyle name="Normal 2 8 4 11 4 4" xfId="36717"/>
    <cellStyle name="Normal 2 8 4 11 4 5" xfId="36718"/>
    <cellStyle name="Normal 2 8 4 11 5" xfId="36719"/>
    <cellStyle name="Normal 2 8 4 11 5 2" xfId="36720"/>
    <cellStyle name="Normal 2 8 4 11 5 3" xfId="36721"/>
    <cellStyle name="Normal 2 8 4 11 5 4" xfId="36722"/>
    <cellStyle name="Normal 2 8 4 11 6" xfId="36723"/>
    <cellStyle name="Normal 2 8 4 11 6 2" xfId="36724"/>
    <cellStyle name="Normal 2 8 4 11 7" xfId="36725"/>
    <cellStyle name="Normal 2 8 4 11 8" xfId="36726"/>
    <cellStyle name="Normal 2 8 4 11 9" xfId="36727"/>
    <cellStyle name="Normal 2 8 4 12" xfId="36728"/>
    <cellStyle name="Normal 2 8 4 12 10" xfId="36729"/>
    <cellStyle name="Normal 2 8 4 12 2" xfId="36730"/>
    <cellStyle name="Normal 2 8 4 12 2 2" xfId="36731"/>
    <cellStyle name="Normal 2 8 4 12 2 2 2" xfId="36732"/>
    <cellStyle name="Normal 2 8 4 12 2 2 3" xfId="36733"/>
    <cellStyle name="Normal 2 8 4 12 2 3" xfId="36734"/>
    <cellStyle name="Normal 2 8 4 12 2 4" xfId="36735"/>
    <cellStyle name="Normal 2 8 4 12 2 5" xfId="36736"/>
    <cellStyle name="Normal 2 8 4 12 2 6" xfId="36737"/>
    <cellStyle name="Normal 2 8 4 12 3" xfId="36738"/>
    <cellStyle name="Normal 2 8 4 12 3 2" xfId="36739"/>
    <cellStyle name="Normal 2 8 4 12 3 2 2" xfId="36740"/>
    <cellStyle name="Normal 2 8 4 12 3 2 3" xfId="36741"/>
    <cellStyle name="Normal 2 8 4 12 3 3" xfId="36742"/>
    <cellStyle name="Normal 2 8 4 12 3 4" xfId="36743"/>
    <cellStyle name="Normal 2 8 4 12 3 5" xfId="36744"/>
    <cellStyle name="Normal 2 8 4 12 3 6" xfId="36745"/>
    <cellStyle name="Normal 2 8 4 12 4" xfId="36746"/>
    <cellStyle name="Normal 2 8 4 12 4 2" xfId="36747"/>
    <cellStyle name="Normal 2 8 4 12 4 2 2" xfId="36748"/>
    <cellStyle name="Normal 2 8 4 12 4 3" xfId="36749"/>
    <cellStyle name="Normal 2 8 4 12 4 4" xfId="36750"/>
    <cellStyle name="Normal 2 8 4 12 4 5" xfId="36751"/>
    <cellStyle name="Normal 2 8 4 12 5" xfId="36752"/>
    <cellStyle name="Normal 2 8 4 12 5 2" xfId="36753"/>
    <cellStyle name="Normal 2 8 4 12 5 3" xfId="36754"/>
    <cellStyle name="Normal 2 8 4 12 5 4" xfId="36755"/>
    <cellStyle name="Normal 2 8 4 12 6" xfId="36756"/>
    <cellStyle name="Normal 2 8 4 12 6 2" xfId="36757"/>
    <cellStyle name="Normal 2 8 4 12 7" xfId="36758"/>
    <cellStyle name="Normal 2 8 4 12 8" xfId="36759"/>
    <cellStyle name="Normal 2 8 4 12 9" xfId="36760"/>
    <cellStyle name="Normal 2 8 4 13" xfId="36761"/>
    <cellStyle name="Normal 2 8 4 13 2" xfId="36762"/>
    <cellStyle name="Normal 2 8 4 13 2 2" xfId="36763"/>
    <cellStyle name="Normal 2 8 4 13 2 2 2" xfId="36764"/>
    <cellStyle name="Normal 2 8 4 13 2 2 3" xfId="36765"/>
    <cellStyle name="Normal 2 8 4 13 2 3" xfId="36766"/>
    <cellStyle name="Normal 2 8 4 13 2 4" xfId="36767"/>
    <cellStyle name="Normal 2 8 4 13 2 5" xfId="36768"/>
    <cellStyle name="Normal 2 8 4 13 2 6" xfId="36769"/>
    <cellStyle name="Normal 2 8 4 13 3" xfId="36770"/>
    <cellStyle name="Normal 2 8 4 13 3 2" xfId="36771"/>
    <cellStyle name="Normal 2 8 4 13 3 2 2" xfId="36772"/>
    <cellStyle name="Normal 2 8 4 13 3 3" xfId="36773"/>
    <cellStyle name="Normal 2 8 4 13 3 4" xfId="36774"/>
    <cellStyle name="Normal 2 8 4 13 3 5" xfId="36775"/>
    <cellStyle name="Normal 2 8 4 13 4" xfId="36776"/>
    <cellStyle name="Normal 2 8 4 13 4 2" xfId="36777"/>
    <cellStyle name="Normal 2 8 4 13 4 3" xfId="36778"/>
    <cellStyle name="Normal 2 8 4 13 4 4" xfId="36779"/>
    <cellStyle name="Normal 2 8 4 13 5" xfId="36780"/>
    <cellStyle name="Normal 2 8 4 13 5 2" xfId="36781"/>
    <cellStyle name="Normal 2 8 4 13 6" xfId="36782"/>
    <cellStyle name="Normal 2 8 4 13 7" xfId="36783"/>
    <cellStyle name="Normal 2 8 4 13 8" xfId="36784"/>
    <cellStyle name="Normal 2 8 4 13 9" xfId="36785"/>
    <cellStyle name="Normal 2 8 4 14" xfId="36786"/>
    <cellStyle name="Normal 2 8 4 14 2" xfId="36787"/>
    <cellStyle name="Normal 2 8 4 14 2 2" xfId="36788"/>
    <cellStyle name="Normal 2 8 4 14 2 2 2" xfId="36789"/>
    <cellStyle name="Normal 2 8 4 14 2 2 3" xfId="36790"/>
    <cellStyle name="Normal 2 8 4 14 2 3" xfId="36791"/>
    <cellStyle name="Normal 2 8 4 14 2 4" xfId="36792"/>
    <cellStyle name="Normal 2 8 4 14 2 5" xfId="36793"/>
    <cellStyle name="Normal 2 8 4 14 2 6" xfId="36794"/>
    <cellStyle name="Normal 2 8 4 14 3" xfId="36795"/>
    <cellStyle name="Normal 2 8 4 14 3 2" xfId="36796"/>
    <cellStyle name="Normal 2 8 4 14 3 2 2" xfId="36797"/>
    <cellStyle name="Normal 2 8 4 14 3 3" xfId="36798"/>
    <cellStyle name="Normal 2 8 4 14 3 4" xfId="36799"/>
    <cellStyle name="Normal 2 8 4 14 3 5" xfId="36800"/>
    <cellStyle name="Normal 2 8 4 14 4" xfId="36801"/>
    <cellStyle name="Normal 2 8 4 14 4 2" xfId="36802"/>
    <cellStyle name="Normal 2 8 4 14 4 3" xfId="36803"/>
    <cellStyle name="Normal 2 8 4 14 4 4" xfId="36804"/>
    <cellStyle name="Normal 2 8 4 14 5" xfId="36805"/>
    <cellStyle name="Normal 2 8 4 14 5 2" xfId="36806"/>
    <cellStyle name="Normal 2 8 4 14 6" xfId="36807"/>
    <cellStyle name="Normal 2 8 4 14 7" xfId="36808"/>
    <cellStyle name="Normal 2 8 4 14 8" xfId="36809"/>
    <cellStyle name="Normal 2 8 4 14 9" xfId="36810"/>
    <cellStyle name="Normal 2 8 4 15" xfId="36811"/>
    <cellStyle name="Normal 2 8 4 15 2" xfId="36812"/>
    <cellStyle name="Normal 2 8 4 15 2 2" xfId="36813"/>
    <cellStyle name="Normal 2 8 4 15 2 3" xfId="36814"/>
    <cellStyle name="Normal 2 8 4 15 3" xfId="36815"/>
    <cellStyle name="Normal 2 8 4 15 4" xfId="36816"/>
    <cellStyle name="Normal 2 8 4 15 5" xfId="36817"/>
    <cellStyle name="Normal 2 8 4 15 6" xfId="36818"/>
    <cellStyle name="Normal 2 8 4 16" xfId="36819"/>
    <cellStyle name="Normal 2 8 4 16 2" xfId="36820"/>
    <cellStyle name="Normal 2 8 4 16 2 2" xfId="36821"/>
    <cellStyle name="Normal 2 8 4 16 3" xfId="36822"/>
    <cellStyle name="Normal 2 8 4 16 4" xfId="36823"/>
    <cellStyle name="Normal 2 8 4 16 5" xfId="36824"/>
    <cellStyle name="Normal 2 8 4 17" xfId="36825"/>
    <cellStyle name="Normal 2 8 4 17 2" xfId="36826"/>
    <cellStyle name="Normal 2 8 4 17 2 2" xfId="36827"/>
    <cellStyle name="Normal 2 8 4 17 3" xfId="36828"/>
    <cellStyle name="Normal 2 8 4 17 4" xfId="36829"/>
    <cellStyle name="Normal 2 8 4 17 5" xfId="36830"/>
    <cellStyle name="Normal 2 8 4 18" xfId="36831"/>
    <cellStyle name="Normal 2 8 4 18 2" xfId="36832"/>
    <cellStyle name="Normal 2 8 4 19" xfId="36833"/>
    <cellStyle name="Normal 2 8 4 2" xfId="36834"/>
    <cellStyle name="Normal 2 8 4 2 10" xfId="36835"/>
    <cellStyle name="Normal 2 8 4 2 11" xfId="36836"/>
    <cellStyle name="Normal 2 8 4 2 2" xfId="36837"/>
    <cellStyle name="Normal 2 8 4 2 2 2" xfId="36838"/>
    <cellStyle name="Normal 2 8 4 2 2 2 2" xfId="36839"/>
    <cellStyle name="Normal 2 8 4 2 2 2 2 2" xfId="36840"/>
    <cellStyle name="Normal 2 8 4 2 2 2 2 3" xfId="36841"/>
    <cellStyle name="Normal 2 8 4 2 2 2 3" xfId="36842"/>
    <cellStyle name="Normal 2 8 4 2 2 2 4" xfId="36843"/>
    <cellStyle name="Normal 2 8 4 2 2 2 5" xfId="36844"/>
    <cellStyle name="Normal 2 8 4 2 2 2 6" xfId="36845"/>
    <cellStyle name="Normal 2 8 4 2 2 3" xfId="36846"/>
    <cellStyle name="Normal 2 8 4 2 2 3 2" xfId="36847"/>
    <cellStyle name="Normal 2 8 4 2 2 3 2 2" xfId="36848"/>
    <cellStyle name="Normal 2 8 4 2 2 3 3" xfId="36849"/>
    <cellStyle name="Normal 2 8 4 2 2 3 4" xfId="36850"/>
    <cellStyle name="Normal 2 8 4 2 2 3 5" xfId="36851"/>
    <cellStyle name="Normal 2 8 4 2 2 4" xfId="36852"/>
    <cellStyle name="Normal 2 8 4 2 2 4 2" xfId="36853"/>
    <cellStyle name="Normal 2 8 4 2 2 4 3" xfId="36854"/>
    <cellStyle name="Normal 2 8 4 2 2 4 4" xfId="36855"/>
    <cellStyle name="Normal 2 8 4 2 2 5" xfId="36856"/>
    <cellStyle name="Normal 2 8 4 2 2 5 2" xfId="36857"/>
    <cellStyle name="Normal 2 8 4 2 2 6" xfId="36858"/>
    <cellStyle name="Normal 2 8 4 2 2 7" xfId="36859"/>
    <cellStyle name="Normal 2 8 4 2 2 8" xfId="36860"/>
    <cellStyle name="Normal 2 8 4 2 2 9" xfId="36861"/>
    <cellStyle name="Normal 2 8 4 2 3" xfId="36862"/>
    <cellStyle name="Normal 2 8 4 2 3 2" xfId="36863"/>
    <cellStyle name="Normal 2 8 4 2 3 2 2" xfId="36864"/>
    <cellStyle name="Normal 2 8 4 2 3 2 2 2" xfId="36865"/>
    <cellStyle name="Normal 2 8 4 2 3 2 2 3" xfId="36866"/>
    <cellStyle name="Normal 2 8 4 2 3 2 3" xfId="36867"/>
    <cellStyle name="Normal 2 8 4 2 3 2 4" xfId="36868"/>
    <cellStyle name="Normal 2 8 4 2 3 2 5" xfId="36869"/>
    <cellStyle name="Normal 2 8 4 2 3 2 6" xfId="36870"/>
    <cellStyle name="Normal 2 8 4 2 3 3" xfId="36871"/>
    <cellStyle name="Normal 2 8 4 2 3 3 2" xfId="36872"/>
    <cellStyle name="Normal 2 8 4 2 3 3 2 2" xfId="36873"/>
    <cellStyle name="Normal 2 8 4 2 3 3 3" xfId="36874"/>
    <cellStyle name="Normal 2 8 4 2 3 3 4" xfId="36875"/>
    <cellStyle name="Normal 2 8 4 2 3 3 5" xfId="36876"/>
    <cellStyle name="Normal 2 8 4 2 3 4" xfId="36877"/>
    <cellStyle name="Normal 2 8 4 2 3 4 2" xfId="36878"/>
    <cellStyle name="Normal 2 8 4 2 3 4 3" xfId="36879"/>
    <cellStyle name="Normal 2 8 4 2 3 4 4" xfId="36880"/>
    <cellStyle name="Normal 2 8 4 2 3 5" xfId="36881"/>
    <cellStyle name="Normal 2 8 4 2 3 5 2" xfId="36882"/>
    <cellStyle name="Normal 2 8 4 2 3 6" xfId="36883"/>
    <cellStyle name="Normal 2 8 4 2 3 7" xfId="36884"/>
    <cellStyle name="Normal 2 8 4 2 3 8" xfId="36885"/>
    <cellStyle name="Normal 2 8 4 2 3 9" xfId="36886"/>
    <cellStyle name="Normal 2 8 4 2 4" xfId="36887"/>
    <cellStyle name="Normal 2 8 4 2 4 2" xfId="36888"/>
    <cellStyle name="Normal 2 8 4 2 4 2 2" xfId="36889"/>
    <cellStyle name="Normal 2 8 4 2 4 2 3" xfId="36890"/>
    <cellStyle name="Normal 2 8 4 2 4 3" xfId="36891"/>
    <cellStyle name="Normal 2 8 4 2 4 4" xfId="36892"/>
    <cellStyle name="Normal 2 8 4 2 4 5" xfId="36893"/>
    <cellStyle name="Normal 2 8 4 2 4 6" xfId="36894"/>
    <cellStyle name="Normal 2 8 4 2 5" xfId="36895"/>
    <cellStyle name="Normal 2 8 4 2 5 2" xfId="36896"/>
    <cellStyle name="Normal 2 8 4 2 5 2 2" xfId="36897"/>
    <cellStyle name="Normal 2 8 4 2 5 3" xfId="36898"/>
    <cellStyle name="Normal 2 8 4 2 5 4" xfId="36899"/>
    <cellStyle name="Normal 2 8 4 2 5 5" xfId="36900"/>
    <cellStyle name="Normal 2 8 4 2 6" xfId="36901"/>
    <cellStyle name="Normal 2 8 4 2 6 2" xfId="36902"/>
    <cellStyle name="Normal 2 8 4 2 6 3" xfId="36903"/>
    <cellStyle name="Normal 2 8 4 2 6 4" xfId="36904"/>
    <cellStyle name="Normal 2 8 4 2 7" xfId="36905"/>
    <cellStyle name="Normal 2 8 4 2 7 2" xfId="36906"/>
    <cellStyle name="Normal 2 8 4 2 8" xfId="36907"/>
    <cellStyle name="Normal 2 8 4 2 9" xfId="36908"/>
    <cellStyle name="Normal 2 8 4 20" xfId="36909"/>
    <cellStyle name="Normal 2 8 4 21" xfId="36910"/>
    <cellStyle name="Normal 2 8 4 22" xfId="36911"/>
    <cellStyle name="Normal 2 8 4 3" xfId="36912"/>
    <cellStyle name="Normal 2 8 4 3 10" xfId="36913"/>
    <cellStyle name="Normal 2 8 4 3 11" xfId="36914"/>
    <cellStyle name="Normal 2 8 4 3 2" xfId="36915"/>
    <cellStyle name="Normal 2 8 4 3 2 2" xfId="36916"/>
    <cellStyle name="Normal 2 8 4 3 2 2 2" xfId="36917"/>
    <cellStyle name="Normal 2 8 4 3 2 2 2 2" xfId="36918"/>
    <cellStyle name="Normal 2 8 4 3 2 2 2 3" xfId="36919"/>
    <cellStyle name="Normal 2 8 4 3 2 2 3" xfId="36920"/>
    <cellStyle name="Normal 2 8 4 3 2 2 4" xfId="36921"/>
    <cellStyle name="Normal 2 8 4 3 2 2 5" xfId="36922"/>
    <cellStyle name="Normal 2 8 4 3 2 2 6" xfId="36923"/>
    <cellStyle name="Normal 2 8 4 3 2 3" xfId="36924"/>
    <cellStyle name="Normal 2 8 4 3 2 3 2" xfId="36925"/>
    <cellStyle name="Normal 2 8 4 3 2 3 2 2" xfId="36926"/>
    <cellStyle name="Normal 2 8 4 3 2 3 3" xfId="36927"/>
    <cellStyle name="Normal 2 8 4 3 2 3 4" xfId="36928"/>
    <cellStyle name="Normal 2 8 4 3 2 3 5" xfId="36929"/>
    <cellStyle name="Normal 2 8 4 3 2 4" xfId="36930"/>
    <cellStyle name="Normal 2 8 4 3 2 4 2" xfId="36931"/>
    <cellStyle name="Normal 2 8 4 3 2 4 3" xfId="36932"/>
    <cellStyle name="Normal 2 8 4 3 2 4 4" xfId="36933"/>
    <cellStyle name="Normal 2 8 4 3 2 5" xfId="36934"/>
    <cellStyle name="Normal 2 8 4 3 2 5 2" xfId="36935"/>
    <cellStyle name="Normal 2 8 4 3 2 6" xfId="36936"/>
    <cellStyle name="Normal 2 8 4 3 2 7" xfId="36937"/>
    <cellStyle name="Normal 2 8 4 3 2 8" xfId="36938"/>
    <cellStyle name="Normal 2 8 4 3 2 9" xfId="36939"/>
    <cellStyle name="Normal 2 8 4 3 3" xfId="36940"/>
    <cellStyle name="Normal 2 8 4 3 3 2" xfId="36941"/>
    <cellStyle name="Normal 2 8 4 3 3 2 2" xfId="36942"/>
    <cellStyle name="Normal 2 8 4 3 3 2 2 2" xfId="36943"/>
    <cellStyle name="Normal 2 8 4 3 3 2 2 3" xfId="36944"/>
    <cellStyle name="Normal 2 8 4 3 3 2 3" xfId="36945"/>
    <cellStyle name="Normal 2 8 4 3 3 2 4" xfId="36946"/>
    <cellStyle name="Normal 2 8 4 3 3 2 5" xfId="36947"/>
    <cellStyle name="Normal 2 8 4 3 3 2 6" xfId="36948"/>
    <cellStyle name="Normal 2 8 4 3 3 3" xfId="36949"/>
    <cellStyle name="Normal 2 8 4 3 3 3 2" xfId="36950"/>
    <cellStyle name="Normal 2 8 4 3 3 3 2 2" xfId="36951"/>
    <cellStyle name="Normal 2 8 4 3 3 3 3" xfId="36952"/>
    <cellStyle name="Normal 2 8 4 3 3 3 4" xfId="36953"/>
    <cellStyle name="Normal 2 8 4 3 3 3 5" xfId="36954"/>
    <cellStyle name="Normal 2 8 4 3 3 4" xfId="36955"/>
    <cellStyle name="Normal 2 8 4 3 3 4 2" xfId="36956"/>
    <cellStyle name="Normal 2 8 4 3 3 4 3" xfId="36957"/>
    <cellStyle name="Normal 2 8 4 3 3 4 4" xfId="36958"/>
    <cellStyle name="Normal 2 8 4 3 3 5" xfId="36959"/>
    <cellStyle name="Normal 2 8 4 3 3 5 2" xfId="36960"/>
    <cellStyle name="Normal 2 8 4 3 3 6" xfId="36961"/>
    <cellStyle name="Normal 2 8 4 3 3 7" xfId="36962"/>
    <cellStyle name="Normal 2 8 4 3 3 8" xfId="36963"/>
    <cellStyle name="Normal 2 8 4 3 3 9" xfId="36964"/>
    <cellStyle name="Normal 2 8 4 3 4" xfId="36965"/>
    <cellStyle name="Normal 2 8 4 3 4 2" xfId="36966"/>
    <cellStyle name="Normal 2 8 4 3 4 2 2" xfId="36967"/>
    <cellStyle name="Normal 2 8 4 3 4 2 3" xfId="36968"/>
    <cellStyle name="Normal 2 8 4 3 4 3" xfId="36969"/>
    <cellStyle name="Normal 2 8 4 3 4 4" xfId="36970"/>
    <cellStyle name="Normal 2 8 4 3 4 5" xfId="36971"/>
    <cellStyle name="Normal 2 8 4 3 4 6" xfId="36972"/>
    <cellStyle name="Normal 2 8 4 3 5" xfId="36973"/>
    <cellStyle name="Normal 2 8 4 3 5 2" xfId="36974"/>
    <cellStyle name="Normal 2 8 4 3 5 2 2" xfId="36975"/>
    <cellStyle name="Normal 2 8 4 3 5 3" xfId="36976"/>
    <cellStyle name="Normal 2 8 4 3 5 4" xfId="36977"/>
    <cellStyle name="Normal 2 8 4 3 5 5" xfId="36978"/>
    <cellStyle name="Normal 2 8 4 3 6" xfId="36979"/>
    <cellStyle name="Normal 2 8 4 3 6 2" xfId="36980"/>
    <cellStyle name="Normal 2 8 4 3 6 3" xfId="36981"/>
    <cellStyle name="Normal 2 8 4 3 6 4" xfId="36982"/>
    <cellStyle name="Normal 2 8 4 3 7" xfId="36983"/>
    <cellStyle name="Normal 2 8 4 3 7 2" xfId="36984"/>
    <cellStyle name="Normal 2 8 4 3 8" xfId="36985"/>
    <cellStyle name="Normal 2 8 4 3 9" xfId="36986"/>
    <cellStyle name="Normal 2 8 4 4" xfId="36987"/>
    <cellStyle name="Normal 2 8 4 4 10" xfId="36988"/>
    <cellStyle name="Normal 2 8 4 4 11" xfId="36989"/>
    <cellStyle name="Normal 2 8 4 4 2" xfId="36990"/>
    <cellStyle name="Normal 2 8 4 4 2 2" xfId="36991"/>
    <cellStyle name="Normal 2 8 4 4 2 2 2" xfId="36992"/>
    <cellStyle name="Normal 2 8 4 4 2 2 2 2" xfId="36993"/>
    <cellStyle name="Normal 2 8 4 4 2 2 2 3" xfId="36994"/>
    <cellStyle name="Normal 2 8 4 4 2 2 3" xfId="36995"/>
    <cellStyle name="Normal 2 8 4 4 2 2 4" xfId="36996"/>
    <cellStyle name="Normal 2 8 4 4 2 2 5" xfId="36997"/>
    <cellStyle name="Normal 2 8 4 4 2 2 6" xfId="36998"/>
    <cellStyle name="Normal 2 8 4 4 2 3" xfId="36999"/>
    <cellStyle name="Normal 2 8 4 4 2 3 2" xfId="37000"/>
    <cellStyle name="Normal 2 8 4 4 2 3 2 2" xfId="37001"/>
    <cellStyle name="Normal 2 8 4 4 2 3 3" xfId="37002"/>
    <cellStyle name="Normal 2 8 4 4 2 3 4" xfId="37003"/>
    <cellStyle name="Normal 2 8 4 4 2 3 5" xfId="37004"/>
    <cellStyle name="Normal 2 8 4 4 2 4" xfId="37005"/>
    <cellStyle name="Normal 2 8 4 4 2 4 2" xfId="37006"/>
    <cellStyle name="Normal 2 8 4 4 2 4 3" xfId="37007"/>
    <cellStyle name="Normal 2 8 4 4 2 4 4" xfId="37008"/>
    <cellStyle name="Normal 2 8 4 4 2 5" xfId="37009"/>
    <cellStyle name="Normal 2 8 4 4 2 5 2" xfId="37010"/>
    <cellStyle name="Normal 2 8 4 4 2 6" xfId="37011"/>
    <cellStyle name="Normal 2 8 4 4 2 7" xfId="37012"/>
    <cellStyle name="Normal 2 8 4 4 2 8" xfId="37013"/>
    <cellStyle name="Normal 2 8 4 4 2 9" xfId="37014"/>
    <cellStyle name="Normal 2 8 4 4 3" xfId="37015"/>
    <cellStyle name="Normal 2 8 4 4 3 2" xfId="37016"/>
    <cellStyle name="Normal 2 8 4 4 3 2 2" xfId="37017"/>
    <cellStyle name="Normal 2 8 4 4 3 2 2 2" xfId="37018"/>
    <cellStyle name="Normal 2 8 4 4 3 2 2 3" xfId="37019"/>
    <cellStyle name="Normal 2 8 4 4 3 2 3" xfId="37020"/>
    <cellStyle name="Normal 2 8 4 4 3 2 4" xfId="37021"/>
    <cellStyle name="Normal 2 8 4 4 3 2 5" xfId="37022"/>
    <cellStyle name="Normal 2 8 4 4 3 2 6" xfId="37023"/>
    <cellStyle name="Normal 2 8 4 4 3 3" xfId="37024"/>
    <cellStyle name="Normal 2 8 4 4 3 3 2" xfId="37025"/>
    <cellStyle name="Normal 2 8 4 4 3 3 2 2" xfId="37026"/>
    <cellStyle name="Normal 2 8 4 4 3 3 3" xfId="37027"/>
    <cellStyle name="Normal 2 8 4 4 3 3 4" xfId="37028"/>
    <cellStyle name="Normal 2 8 4 4 3 3 5" xfId="37029"/>
    <cellStyle name="Normal 2 8 4 4 3 4" xfId="37030"/>
    <cellStyle name="Normal 2 8 4 4 3 4 2" xfId="37031"/>
    <cellStyle name="Normal 2 8 4 4 3 4 3" xfId="37032"/>
    <cellStyle name="Normal 2 8 4 4 3 4 4" xfId="37033"/>
    <cellStyle name="Normal 2 8 4 4 3 5" xfId="37034"/>
    <cellStyle name="Normal 2 8 4 4 3 5 2" xfId="37035"/>
    <cellStyle name="Normal 2 8 4 4 3 6" xfId="37036"/>
    <cellStyle name="Normal 2 8 4 4 3 7" xfId="37037"/>
    <cellStyle name="Normal 2 8 4 4 3 8" xfId="37038"/>
    <cellStyle name="Normal 2 8 4 4 3 9" xfId="37039"/>
    <cellStyle name="Normal 2 8 4 4 4" xfId="37040"/>
    <cellStyle name="Normal 2 8 4 4 4 2" xfId="37041"/>
    <cellStyle name="Normal 2 8 4 4 4 2 2" xfId="37042"/>
    <cellStyle name="Normal 2 8 4 4 4 2 3" xfId="37043"/>
    <cellStyle name="Normal 2 8 4 4 4 3" xfId="37044"/>
    <cellStyle name="Normal 2 8 4 4 4 4" xfId="37045"/>
    <cellStyle name="Normal 2 8 4 4 4 5" xfId="37046"/>
    <cellStyle name="Normal 2 8 4 4 4 6" xfId="37047"/>
    <cellStyle name="Normal 2 8 4 4 5" xfId="37048"/>
    <cellStyle name="Normal 2 8 4 4 5 2" xfId="37049"/>
    <cellStyle name="Normal 2 8 4 4 5 2 2" xfId="37050"/>
    <cellStyle name="Normal 2 8 4 4 5 3" xfId="37051"/>
    <cellStyle name="Normal 2 8 4 4 5 4" xfId="37052"/>
    <cellStyle name="Normal 2 8 4 4 5 5" xfId="37053"/>
    <cellStyle name="Normal 2 8 4 4 6" xfId="37054"/>
    <cellStyle name="Normal 2 8 4 4 6 2" xfId="37055"/>
    <cellStyle name="Normal 2 8 4 4 6 3" xfId="37056"/>
    <cellStyle name="Normal 2 8 4 4 6 4" xfId="37057"/>
    <cellStyle name="Normal 2 8 4 4 7" xfId="37058"/>
    <cellStyle name="Normal 2 8 4 4 7 2" xfId="37059"/>
    <cellStyle name="Normal 2 8 4 4 8" xfId="37060"/>
    <cellStyle name="Normal 2 8 4 4 9" xfId="37061"/>
    <cellStyle name="Normal 2 8 4 5" xfId="37062"/>
    <cellStyle name="Normal 2 8 4 5 10" xfId="37063"/>
    <cellStyle name="Normal 2 8 4 5 11" xfId="37064"/>
    <cellStyle name="Normal 2 8 4 5 2" xfId="37065"/>
    <cellStyle name="Normal 2 8 4 5 2 2" xfId="37066"/>
    <cellStyle name="Normal 2 8 4 5 2 2 2" xfId="37067"/>
    <cellStyle name="Normal 2 8 4 5 2 2 2 2" xfId="37068"/>
    <cellStyle name="Normal 2 8 4 5 2 2 2 3" xfId="37069"/>
    <cellStyle name="Normal 2 8 4 5 2 2 3" xfId="37070"/>
    <cellStyle name="Normal 2 8 4 5 2 2 4" xfId="37071"/>
    <cellStyle name="Normal 2 8 4 5 2 2 5" xfId="37072"/>
    <cellStyle name="Normal 2 8 4 5 2 2 6" xfId="37073"/>
    <cellStyle name="Normal 2 8 4 5 2 3" xfId="37074"/>
    <cellStyle name="Normal 2 8 4 5 2 3 2" xfId="37075"/>
    <cellStyle name="Normal 2 8 4 5 2 3 2 2" xfId="37076"/>
    <cellStyle name="Normal 2 8 4 5 2 3 3" xfId="37077"/>
    <cellStyle name="Normal 2 8 4 5 2 3 4" xfId="37078"/>
    <cellStyle name="Normal 2 8 4 5 2 3 5" xfId="37079"/>
    <cellStyle name="Normal 2 8 4 5 2 4" xfId="37080"/>
    <cellStyle name="Normal 2 8 4 5 2 4 2" xfId="37081"/>
    <cellStyle name="Normal 2 8 4 5 2 4 3" xfId="37082"/>
    <cellStyle name="Normal 2 8 4 5 2 4 4" xfId="37083"/>
    <cellStyle name="Normal 2 8 4 5 2 5" xfId="37084"/>
    <cellStyle name="Normal 2 8 4 5 2 5 2" xfId="37085"/>
    <cellStyle name="Normal 2 8 4 5 2 6" xfId="37086"/>
    <cellStyle name="Normal 2 8 4 5 2 7" xfId="37087"/>
    <cellStyle name="Normal 2 8 4 5 2 8" xfId="37088"/>
    <cellStyle name="Normal 2 8 4 5 2 9" xfId="37089"/>
    <cellStyle name="Normal 2 8 4 5 3" xfId="37090"/>
    <cellStyle name="Normal 2 8 4 5 3 2" xfId="37091"/>
    <cellStyle name="Normal 2 8 4 5 3 2 2" xfId="37092"/>
    <cellStyle name="Normal 2 8 4 5 3 2 2 2" xfId="37093"/>
    <cellStyle name="Normal 2 8 4 5 3 2 2 3" xfId="37094"/>
    <cellStyle name="Normal 2 8 4 5 3 2 3" xfId="37095"/>
    <cellStyle name="Normal 2 8 4 5 3 2 4" xfId="37096"/>
    <cellStyle name="Normal 2 8 4 5 3 2 5" xfId="37097"/>
    <cellStyle name="Normal 2 8 4 5 3 2 6" xfId="37098"/>
    <cellStyle name="Normal 2 8 4 5 3 3" xfId="37099"/>
    <cellStyle name="Normal 2 8 4 5 3 3 2" xfId="37100"/>
    <cellStyle name="Normal 2 8 4 5 3 3 2 2" xfId="37101"/>
    <cellStyle name="Normal 2 8 4 5 3 3 3" xfId="37102"/>
    <cellStyle name="Normal 2 8 4 5 3 3 4" xfId="37103"/>
    <cellStyle name="Normal 2 8 4 5 3 3 5" xfId="37104"/>
    <cellStyle name="Normal 2 8 4 5 3 4" xfId="37105"/>
    <cellStyle name="Normal 2 8 4 5 3 4 2" xfId="37106"/>
    <cellStyle name="Normal 2 8 4 5 3 4 3" xfId="37107"/>
    <cellStyle name="Normal 2 8 4 5 3 4 4" xfId="37108"/>
    <cellStyle name="Normal 2 8 4 5 3 5" xfId="37109"/>
    <cellStyle name="Normal 2 8 4 5 3 5 2" xfId="37110"/>
    <cellStyle name="Normal 2 8 4 5 3 6" xfId="37111"/>
    <cellStyle name="Normal 2 8 4 5 3 7" xfId="37112"/>
    <cellStyle name="Normal 2 8 4 5 3 8" xfId="37113"/>
    <cellStyle name="Normal 2 8 4 5 3 9" xfId="37114"/>
    <cellStyle name="Normal 2 8 4 5 4" xfId="37115"/>
    <cellStyle name="Normal 2 8 4 5 4 2" xfId="37116"/>
    <cellStyle name="Normal 2 8 4 5 4 2 2" xfId="37117"/>
    <cellStyle name="Normal 2 8 4 5 4 2 3" xfId="37118"/>
    <cellStyle name="Normal 2 8 4 5 4 3" xfId="37119"/>
    <cellStyle name="Normal 2 8 4 5 4 4" xfId="37120"/>
    <cellStyle name="Normal 2 8 4 5 4 5" xfId="37121"/>
    <cellStyle name="Normal 2 8 4 5 4 6" xfId="37122"/>
    <cellStyle name="Normal 2 8 4 5 5" xfId="37123"/>
    <cellStyle name="Normal 2 8 4 5 5 2" xfId="37124"/>
    <cellStyle name="Normal 2 8 4 5 5 2 2" xfId="37125"/>
    <cellStyle name="Normal 2 8 4 5 5 3" xfId="37126"/>
    <cellStyle name="Normal 2 8 4 5 5 4" xfId="37127"/>
    <cellStyle name="Normal 2 8 4 5 5 5" xfId="37128"/>
    <cellStyle name="Normal 2 8 4 5 6" xfId="37129"/>
    <cellStyle name="Normal 2 8 4 5 6 2" xfId="37130"/>
    <cellStyle name="Normal 2 8 4 5 6 3" xfId="37131"/>
    <cellStyle name="Normal 2 8 4 5 6 4" xfId="37132"/>
    <cellStyle name="Normal 2 8 4 5 7" xfId="37133"/>
    <cellStyle name="Normal 2 8 4 5 7 2" xfId="37134"/>
    <cellStyle name="Normal 2 8 4 5 8" xfId="37135"/>
    <cellStyle name="Normal 2 8 4 5 9" xfId="37136"/>
    <cellStyle name="Normal 2 8 4 6" xfId="37137"/>
    <cellStyle name="Normal 2 8 4 6 10" xfId="37138"/>
    <cellStyle name="Normal 2 8 4 6 11" xfId="37139"/>
    <cellStyle name="Normal 2 8 4 6 2" xfId="37140"/>
    <cellStyle name="Normal 2 8 4 6 2 2" xfId="37141"/>
    <cellStyle name="Normal 2 8 4 6 2 2 2" xfId="37142"/>
    <cellStyle name="Normal 2 8 4 6 2 2 2 2" xfId="37143"/>
    <cellStyle name="Normal 2 8 4 6 2 2 2 3" xfId="37144"/>
    <cellStyle name="Normal 2 8 4 6 2 2 3" xfId="37145"/>
    <cellStyle name="Normal 2 8 4 6 2 2 4" xfId="37146"/>
    <cellStyle name="Normal 2 8 4 6 2 2 5" xfId="37147"/>
    <cellStyle name="Normal 2 8 4 6 2 2 6" xfId="37148"/>
    <cellStyle name="Normal 2 8 4 6 2 3" xfId="37149"/>
    <cellStyle name="Normal 2 8 4 6 2 3 2" xfId="37150"/>
    <cellStyle name="Normal 2 8 4 6 2 3 2 2" xfId="37151"/>
    <cellStyle name="Normal 2 8 4 6 2 3 3" xfId="37152"/>
    <cellStyle name="Normal 2 8 4 6 2 3 4" xfId="37153"/>
    <cellStyle name="Normal 2 8 4 6 2 3 5" xfId="37154"/>
    <cellStyle name="Normal 2 8 4 6 2 4" xfId="37155"/>
    <cellStyle name="Normal 2 8 4 6 2 4 2" xfId="37156"/>
    <cellStyle name="Normal 2 8 4 6 2 4 3" xfId="37157"/>
    <cellStyle name="Normal 2 8 4 6 2 4 4" xfId="37158"/>
    <cellStyle name="Normal 2 8 4 6 2 5" xfId="37159"/>
    <cellStyle name="Normal 2 8 4 6 2 5 2" xfId="37160"/>
    <cellStyle name="Normal 2 8 4 6 2 6" xfId="37161"/>
    <cellStyle name="Normal 2 8 4 6 2 7" xfId="37162"/>
    <cellStyle name="Normal 2 8 4 6 2 8" xfId="37163"/>
    <cellStyle name="Normal 2 8 4 6 2 9" xfId="37164"/>
    <cellStyle name="Normal 2 8 4 6 3" xfId="37165"/>
    <cellStyle name="Normal 2 8 4 6 3 2" xfId="37166"/>
    <cellStyle name="Normal 2 8 4 6 3 2 2" xfId="37167"/>
    <cellStyle name="Normal 2 8 4 6 3 2 2 2" xfId="37168"/>
    <cellStyle name="Normal 2 8 4 6 3 2 2 3" xfId="37169"/>
    <cellStyle name="Normal 2 8 4 6 3 2 3" xfId="37170"/>
    <cellStyle name="Normal 2 8 4 6 3 2 4" xfId="37171"/>
    <cellStyle name="Normal 2 8 4 6 3 2 5" xfId="37172"/>
    <cellStyle name="Normal 2 8 4 6 3 2 6" xfId="37173"/>
    <cellStyle name="Normal 2 8 4 6 3 3" xfId="37174"/>
    <cellStyle name="Normal 2 8 4 6 3 3 2" xfId="37175"/>
    <cellStyle name="Normal 2 8 4 6 3 3 2 2" xfId="37176"/>
    <cellStyle name="Normal 2 8 4 6 3 3 3" xfId="37177"/>
    <cellStyle name="Normal 2 8 4 6 3 3 4" xfId="37178"/>
    <cellStyle name="Normal 2 8 4 6 3 3 5" xfId="37179"/>
    <cellStyle name="Normal 2 8 4 6 3 4" xfId="37180"/>
    <cellStyle name="Normal 2 8 4 6 3 4 2" xfId="37181"/>
    <cellStyle name="Normal 2 8 4 6 3 4 3" xfId="37182"/>
    <cellStyle name="Normal 2 8 4 6 3 4 4" xfId="37183"/>
    <cellStyle name="Normal 2 8 4 6 3 5" xfId="37184"/>
    <cellStyle name="Normal 2 8 4 6 3 5 2" xfId="37185"/>
    <cellStyle name="Normal 2 8 4 6 3 6" xfId="37186"/>
    <cellStyle name="Normal 2 8 4 6 3 7" xfId="37187"/>
    <cellStyle name="Normal 2 8 4 6 3 8" xfId="37188"/>
    <cellStyle name="Normal 2 8 4 6 3 9" xfId="37189"/>
    <cellStyle name="Normal 2 8 4 6 4" xfId="37190"/>
    <cellStyle name="Normal 2 8 4 6 4 2" xfId="37191"/>
    <cellStyle name="Normal 2 8 4 6 4 2 2" xfId="37192"/>
    <cellStyle name="Normal 2 8 4 6 4 2 3" xfId="37193"/>
    <cellStyle name="Normal 2 8 4 6 4 3" xfId="37194"/>
    <cellStyle name="Normal 2 8 4 6 4 4" xfId="37195"/>
    <cellStyle name="Normal 2 8 4 6 4 5" xfId="37196"/>
    <cellStyle name="Normal 2 8 4 6 4 6" xfId="37197"/>
    <cellStyle name="Normal 2 8 4 6 5" xfId="37198"/>
    <cellStyle name="Normal 2 8 4 6 5 2" xfId="37199"/>
    <cellStyle name="Normal 2 8 4 6 5 2 2" xfId="37200"/>
    <cellStyle name="Normal 2 8 4 6 5 3" xfId="37201"/>
    <cellStyle name="Normal 2 8 4 6 5 4" xfId="37202"/>
    <cellStyle name="Normal 2 8 4 6 5 5" xfId="37203"/>
    <cellStyle name="Normal 2 8 4 6 6" xfId="37204"/>
    <cellStyle name="Normal 2 8 4 6 6 2" xfId="37205"/>
    <cellStyle name="Normal 2 8 4 6 6 3" xfId="37206"/>
    <cellStyle name="Normal 2 8 4 6 6 4" xfId="37207"/>
    <cellStyle name="Normal 2 8 4 6 7" xfId="37208"/>
    <cellStyle name="Normal 2 8 4 6 7 2" xfId="37209"/>
    <cellStyle name="Normal 2 8 4 6 8" xfId="37210"/>
    <cellStyle name="Normal 2 8 4 6 9" xfId="37211"/>
    <cellStyle name="Normal 2 8 4 7" xfId="37212"/>
    <cellStyle name="Normal 2 8 4 7 10" xfId="37213"/>
    <cellStyle name="Normal 2 8 4 7 11" xfId="37214"/>
    <cellStyle name="Normal 2 8 4 7 2" xfId="37215"/>
    <cellStyle name="Normal 2 8 4 7 2 2" xfId="37216"/>
    <cellStyle name="Normal 2 8 4 7 2 2 2" xfId="37217"/>
    <cellStyle name="Normal 2 8 4 7 2 2 2 2" xfId="37218"/>
    <cellStyle name="Normal 2 8 4 7 2 2 2 3" xfId="37219"/>
    <cellStyle name="Normal 2 8 4 7 2 2 3" xfId="37220"/>
    <cellStyle name="Normal 2 8 4 7 2 2 4" xfId="37221"/>
    <cellStyle name="Normal 2 8 4 7 2 2 5" xfId="37222"/>
    <cellStyle name="Normal 2 8 4 7 2 2 6" xfId="37223"/>
    <cellStyle name="Normal 2 8 4 7 2 3" xfId="37224"/>
    <cellStyle name="Normal 2 8 4 7 2 3 2" xfId="37225"/>
    <cellStyle name="Normal 2 8 4 7 2 3 2 2" xfId="37226"/>
    <cellStyle name="Normal 2 8 4 7 2 3 3" xfId="37227"/>
    <cellStyle name="Normal 2 8 4 7 2 3 4" xfId="37228"/>
    <cellStyle name="Normal 2 8 4 7 2 3 5" xfId="37229"/>
    <cellStyle name="Normal 2 8 4 7 2 4" xfId="37230"/>
    <cellStyle name="Normal 2 8 4 7 2 4 2" xfId="37231"/>
    <cellStyle name="Normal 2 8 4 7 2 4 3" xfId="37232"/>
    <cellStyle name="Normal 2 8 4 7 2 4 4" xfId="37233"/>
    <cellStyle name="Normal 2 8 4 7 2 5" xfId="37234"/>
    <cellStyle name="Normal 2 8 4 7 2 5 2" xfId="37235"/>
    <cellStyle name="Normal 2 8 4 7 2 6" xfId="37236"/>
    <cellStyle name="Normal 2 8 4 7 2 7" xfId="37237"/>
    <cellStyle name="Normal 2 8 4 7 2 8" xfId="37238"/>
    <cellStyle name="Normal 2 8 4 7 2 9" xfId="37239"/>
    <cellStyle name="Normal 2 8 4 7 3" xfId="37240"/>
    <cellStyle name="Normal 2 8 4 7 3 2" xfId="37241"/>
    <cellStyle name="Normal 2 8 4 7 3 2 2" xfId="37242"/>
    <cellStyle name="Normal 2 8 4 7 3 2 2 2" xfId="37243"/>
    <cellStyle name="Normal 2 8 4 7 3 2 2 3" xfId="37244"/>
    <cellStyle name="Normal 2 8 4 7 3 2 3" xfId="37245"/>
    <cellStyle name="Normal 2 8 4 7 3 2 4" xfId="37246"/>
    <cellStyle name="Normal 2 8 4 7 3 2 5" xfId="37247"/>
    <cellStyle name="Normal 2 8 4 7 3 2 6" xfId="37248"/>
    <cellStyle name="Normal 2 8 4 7 3 3" xfId="37249"/>
    <cellStyle name="Normal 2 8 4 7 3 3 2" xfId="37250"/>
    <cellStyle name="Normal 2 8 4 7 3 3 2 2" xfId="37251"/>
    <cellStyle name="Normal 2 8 4 7 3 3 3" xfId="37252"/>
    <cellStyle name="Normal 2 8 4 7 3 3 4" xfId="37253"/>
    <cellStyle name="Normal 2 8 4 7 3 3 5" xfId="37254"/>
    <cellStyle name="Normal 2 8 4 7 3 4" xfId="37255"/>
    <cellStyle name="Normal 2 8 4 7 3 4 2" xfId="37256"/>
    <cellStyle name="Normal 2 8 4 7 3 4 3" xfId="37257"/>
    <cellStyle name="Normal 2 8 4 7 3 4 4" xfId="37258"/>
    <cellStyle name="Normal 2 8 4 7 3 5" xfId="37259"/>
    <cellStyle name="Normal 2 8 4 7 3 5 2" xfId="37260"/>
    <cellStyle name="Normal 2 8 4 7 3 6" xfId="37261"/>
    <cellStyle name="Normal 2 8 4 7 3 7" xfId="37262"/>
    <cellStyle name="Normal 2 8 4 7 3 8" xfId="37263"/>
    <cellStyle name="Normal 2 8 4 7 3 9" xfId="37264"/>
    <cellStyle name="Normal 2 8 4 7 4" xfId="37265"/>
    <cellStyle name="Normal 2 8 4 7 4 2" xfId="37266"/>
    <cellStyle name="Normal 2 8 4 7 4 2 2" xfId="37267"/>
    <cellStyle name="Normal 2 8 4 7 4 2 3" xfId="37268"/>
    <cellStyle name="Normal 2 8 4 7 4 3" xfId="37269"/>
    <cellStyle name="Normal 2 8 4 7 4 4" xfId="37270"/>
    <cellStyle name="Normal 2 8 4 7 4 5" xfId="37271"/>
    <cellStyle name="Normal 2 8 4 7 4 6" xfId="37272"/>
    <cellStyle name="Normal 2 8 4 7 5" xfId="37273"/>
    <cellStyle name="Normal 2 8 4 7 5 2" xfId="37274"/>
    <cellStyle name="Normal 2 8 4 7 5 2 2" xfId="37275"/>
    <cellStyle name="Normal 2 8 4 7 5 3" xfId="37276"/>
    <cellStyle name="Normal 2 8 4 7 5 4" xfId="37277"/>
    <cellStyle name="Normal 2 8 4 7 5 5" xfId="37278"/>
    <cellStyle name="Normal 2 8 4 7 6" xfId="37279"/>
    <cellStyle name="Normal 2 8 4 7 6 2" xfId="37280"/>
    <cellStyle name="Normal 2 8 4 7 6 3" xfId="37281"/>
    <cellStyle name="Normal 2 8 4 7 6 4" xfId="37282"/>
    <cellStyle name="Normal 2 8 4 7 7" xfId="37283"/>
    <cellStyle name="Normal 2 8 4 7 7 2" xfId="37284"/>
    <cellStyle name="Normal 2 8 4 7 8" xfId="37285"/>
    <cellStyle name="Normal 2 8 4 7 9" xfId="37286"/>
    <cellStyle name="Normal 2 8 4 8" xfId="37287"/>
    <cellStyle name="Normal 2 8 4 8 10" xfId="37288"/>
    <cellStyle name="Normal 2 8 4 8 2" xfId="37289"/>
    <cellStyle name="Normal 2 8 4 8 2 2" xfId="37290"/>
    <cellStyle name="Normal 2 8 4 8 2 2 2" xfId="37291"/>
    <cellStyle name="Normal 2 8 4 8 2 2 3" xfId="37292"/>
    <cellStyle name="Normal 2 8 4 8 2 3" xfId="37293"/>
    <cellStyle name="Normal 2 8 4 8 2 4" xfId="37294"/>
    <cellStyle name="Normal 2 8 4 8 2 5" xfId="37295"/>
    <cellStyle name="Normal 2 8 4 8 2 6" xfId="37296"/>
    <cellStyle name="Normal 2 8 4 8 3" xfId="37297"/>
    <cellStyle name="Normal 2 8 4 8 3 2" xfId="37298"/>
    <cellStyle name="Normal 2 8 4 8 3 2 2" xfId="37299"/>
    <cellStyle name="Normal 2 8 4 8 3 2 3" xfId="37300"/>
    <cellStyle name="Normal 2 8 4 8 3 3" xfId="37301"/>
    <cellStyle name="Normal 2 8 4 8 3 4" xfId="37302"/>
    <cellStyle name="Normal 2 8 4 8 3 5" xfId="37303"/>
    <cellStyle name="Normal 2 8 4 8 3 6" xfId="37304"/>
    <cellStyle name="Normal 2 8 4 8 4" xfId="37305"/>
    <cellStyle name="Normal 2 8 4 8 4 2" xfId="37306"/>
    <cellStyle name="Normal 2 8 4 8 4 2 2" xfId="37307"/>
    <cellStyle name="Normal 2 8 4 8 4 3" xfId="37308"/>
    <cellStyle name="Normal 2 8 4 8 4 4" xfId="37309"/>
    <cellStyle name="Normal 2 8 4 8 4 5" xfId="37310"/>
    <cellStyle name="Normal 2 8 4 8 5" xfId="37311"/>
    <cellStyle name="Normal 2 8 4 8 5 2" xfId="37312"/>
    <cellStyle name="Normal 2 8 4 8 5 3" xfId="37313"/>
    <cellStyle name="Normal 2 8 4 8 5 4" xfId="37314"/>
    <cellStyle name="Normal 2 8 4 8 6" xfId="37315"/>
    <cellStyle name="Normal 2 8 4 8 6 2" xfId="37316"/>
    <cellStyle name="Normal 2 8 4 8 7" xfId="37317"/>
    <cellStyle name="Normal 2 8 4 8 8" xfId="37318"/>
    <cellStyle name="Normal 2 8 4 8 9" xfId="37319"/>
    <cellStyle name="Normal 2 8 4 9" xfId="37320"/>
    <cellStyle name="Normal 2 8 4 9 10" xfId="37321"/>
    <cellStyle name="Normal 2 8 4 9 2" xfId="37322"/>
    <cellStyle name="Normal 2 8 4 9 2 2" xfId="37323"/>
    <cellStyle name="Normal 2 8 4 9 2 2 2" xfId="37324"/>
    <cellStyle name="Normal 2 8 4 9 2 2 3" xfId="37325"/>
    <cellStyle name="Normal 2 8 4 9 2 3" xfId="37326"/>
    <cellStyle name="Normal 2 8 4 9 2 4" xfId="37327"/>
    <cellStyle name="Normal 2 8 4 9 2 5" xfId="37328"/>
    <cellStyle name="Normal 2 8 4 9 2 6" xfId="37329"/>
    <cellStyle name="Normal 2 8 4 9 3" xfId="37330"/>
    <cellStyle name="Normal 2 8 4 9 3 2" xfId="37331"/>
    <cellStyle name="Normal 2 8 4 9 3 2 2" xfId="37332"/>
    <cellStyle name="Normal 2 8 4 9 3 2 3" xfId="37333"/>
    <cellStyle name="Normal 2 8 4 9 3 3" xfId="37334"/>
    <cellStyle name="Normal 2 8 4 9 3 4" xfId="37335"/>
    <cellStyle name="Normal 2 8 4 9 3 5" xfId="37336"/>
    <cellStyle name="Normal 2 8 4 9 3 6" xfId="37337"/>
    <cellStyle name="Normal 2 8 4 9 4" xfId="37338"/>
    <cellStyle name="Normal 2 8 4 9 4 2" xfId="37339"/>
    <cellStyle name="Normal 2 8 4 9 4 2 2" xfId="37340"/>
    <cellStyle name="Normal 2 8 4 9 4 3" xfId="37341"/>
    <cellStyle name="Normal 2 8 4 9 4 4" xfId="37342"/>
    <cellStyle name="Normal 2 8 4 9 4 5" xfId="37343"/>
    <cellStyle name="Normal 2 8 4 9 5" xfId="37344"/>
    <cellStyle name="Normal 2 8 4 9 5 2" xfId="37345"/>
    <cellStyle name="Normal 2 8 4 9 5 3" xfId="37346"/>
    <cellStyle name="Normal 2 8 4 9 5 4" xfId="37347"/>
    <cellStyle name="Normal 2 8 4 9 6" xfId="37348"/>
    <cellStyle name="Normal 2 8 4 9 6 2" xfId="37349"/>
    <cellStyle name="Normal 2 8 4 9 7" xfId="37350"/>
    <cellStyle name="Normal 2 8 4 9 8" xfId="37351"/>
    <cellStyle name="Normal 2 8 4 9 9" xfId="37352"/>
    <cellStyle name="Normal 2 8 5" xfId="37353"/>
    <cellStyle name="Normal 2 8 5 10" xfId="37354"/>
    <cellStyle name="Normal 2 8 5 11" xfId="37355"/>
    <cellStyle name="Normal 2 8 5 2" xfId="37356"/>
    <cellStyle name="Normal 2 8 5 2 2" xfId="37357"/>
    <cellStyle name="Normal 2 8 5 2 2 2" xfId="37358"/>
    <cellStyle name="Normal 2 8 5 2 2 2 2" xfId="37359"/>
    <cellStyle name="Normal 2 8 5 2 2 2 3" xfId="37360"/>
    <cellStyle name="Normal 2 8 5 2 2 3" xfId="37361"/>
    <cellStyle name="Normal 2 8 5 2 2 4" xfId="37362"/>
    <cellStyle name="Normal 2 8 5 2 2 5" xfId="37363"/>
    <cellStyle name="Normal 2 8 5 2 2 6" xfId="37364"/>
    <cellStyle name="Normal 2 8 5 2 3" xfId="37365"/>
    <cellStyle name="Normal 2 8 5 2 3 2" xfId="37366"/>
    <cellStyle name="Normal 2 8 5 2 3 2 2" xfId="37367"/>
    <cellStyle name="Normal 2 8 5 2 3 3" xfId="37368"/>
    <cellStyle name="Normal 2 8 5 2 3 4" xfId="37369"/>
    <cellStyle name="Normal 2 8 5 2 3 5" xfId="37370"/>
    <cellStyle name="Normal 2 8 5 2 4" xfId="37371"/>
    <cellStyle name="Normal 2 8 5 2 4 2" xfId="37372"/>
    <cellStyle name="Normal 2 8 5 2 4 3" xfId="37373"/>
    <cellStyle name="Normal 2 8 5 2 4 4" xfId="37374"/>
    <cellStyle name="Normal 2 8 5 2 5" xfId="37375"/>
    <cellStyle name="Normal 2 8 5 2 5 2" xfId="37376"/>
    <cellStyle name="Normal 2 8 5 2 6" xfId="37377"/>
    <cellStyle name="Normal 2 8 5 2 7" xfId="37378"/>
    <cellStyle name="Normal 2 8 5 2 8" xfId="37379"/>
    <cellStyle name="Normal 2 8 5 2 9" xfId="37380"/>
    <cellStyle name="Normal 2 8 5 3" xfId="37381"/>
    <cellStyle name="Normal 2 8 5 3 2" xfId="37382"/>
    <cellStyle name="Normal 2 8 5 3 2 2" xfId="37383"/>
    <cellStyle name="Normal 2 8 5 3 2 2 2" xfId="37384"/>
    <cellStyle name="Normal 2 8 5 3 2 2 3" xfId="37385"/>
    <cellStyle name="Normal 2 8 5 3 2 3" xfId="37386"/>
    <cellStyle name="Normal 2 8 5 3 2 4" xfId="37387"/>
    <cellStyle name="Normal 2 8 5 3 2 5" xfId="37388"/>
    <cellStyle name="Normal 2 8 5 3 2 6" xfId="37389"/>
    <cellStyle name="Normal 2 8 5 3 3" xfId="37390"/>
    <cellStyle name="Normal 2 8 5 3 3 2" xfId="37391"/>
    <cellStyle name="Normal 2 8 5 3 3 2 2" xfId="37392"/>
    <cellStyle name="Normal 2 8 5 3 3 3" xfId="37393"/>
    <cellStyle name="Normal 2 8 5 3 3 4" xfId="37394"/>
    <cellStyle name="Normal 2 8 5 3 3 5" xfId="37395"/>
    <cellStyle name="Normal 2 8 5 3 4" xfId="37396"/>
    <cellStyle name="Normal 2 8 5 3 4 2" xfId="37397"/>
    <cellStyle name="Normal 2 8 5 3 4 3" xfId="37398"/>
    <cellStyle name="Normal 2 8 5 3 4 4" xfId="37399"/>
    <cellStyle name="Normal 2 8 5 3 5" xfId="37400"/>
    <cellStyle name="Normal 2 8 5 3 5 2" xfId="37401"/>
    <cellStyle name="Normal 2 8 5 3 6" xfId="37402"/>
    <cellStyle name="Normal 2 8 5 3 7" xfId="37403"/>
    <cellStyle name="Normal 2 8 5 3 8" xfId="37404"/>
    <cellStyle name="Normal 2 8 5 3 9" xfId="37405"/>
    <cellStyle name="Normal 2 8 5 4" xfId="37406"/>
    <cellStyle name="Normal 2 8 5 4 2" xfId="37407"/>
    <cellStyle name="Normal 2 8 5 4 2 2" xfId="37408"/>
    <cellStyle name="Normal 2 8 5 4 2 3" xfId="37409"/>
    <cellStyle name="Normal 2 8 5 4 3" xfId="37410"/>
    <cellStyle name="Normal 2 8 5 4 4" xfId="37411"/>
    <cellStyle name="Normal 2 8 5 4 5" xfId="37412"/>
    <cellStyle name="Normal 2 8 5 4 6" xfId="37413"/>
    <cellStyle name="Normal 2 8 5 5" xfId="37414"/>
    <cellStyle name="Normal 2 8 5 5 2" xfId="37415"/>
    <cellStyle name="Normal 2 8 5 5 2 2" xfId="37416"/>
    <cellStyle name="Normal 2 8 5 5 3" xfId="37417"/>
    <cellStyle name="Normal 2 8 5 5 4" xfId="37418"/>
    <cellStyle name="Normal 2 8 5 5 5" xfId="37419"/>
    <cellStyle name="Normal 2 8 5 6" xfId="37420"/>
    <cellStyle name="Normal 2 8 5 6 2" xfId="37421"/>
    <cellStyle name="Normal 2 8 5 6 3" xfId="37422"/>
    <cellStyle name="Normal 2 8 5 6 4" xfId="37423"/>
    <cellStyle name="Normal 2 8 5 7" xfId="37424"/>
    <cellStyle name="Normal 2 8 5 7 2" xfId="37425"/>
    <cellStyle name="Normal 2 8 5 8" xfId="37426"/>
    <cellStyle name="Normal 2 8 5 9" xfId="37427"/>
    <cellStyle name="Normal 2 8 6" xfId="37428"/>
    <cellStyle name="Normal 2 8 6 10" xfId="37429"/>
    <cellStyle name="Normal 2 8 6 11" xfId="37430"/>
    <cellStyle name="Normal 2 8 6 2" xfId="37431"/>
    <cellStyle name="Normal 2 8 6 2 2" xfId="37432"/>
    <cellStyle name="Normal 2 8 6 2 2 2" xfId="37433"/>
    <cellStyle name="Normal 2 8 6 2 2 2 2" xfId="37434"/>
    <cellStyle name="Normal 2 8 6 2 2 2 3" xfId="37435"/>
    <cellStyle name="Normal 2 8 6 2 2 3" xfId="37436"/>
    <cellStyle name="Normal 2 8 6 2 2 4" xfId="37437"/>
    <cellStyle name="Normal 2 8 6 2 2 5" xfId="37438"/>
    <cellStyle name="Normal 2 8 6 2 2 6" xfId="37439"/>
    <cellStyle name="Normal 2 8 6 2 3" xfId="37440"/>
    <cellStyle name="Normal 2 8 6 2 3 2" xfId="37441"/>
    <cellStyle name="Normal 2 8 6 2 3 2 2" xfId="37442"/>
    <cellStyle name="Normal 2 8 6 2 3 3" xfId="37443"/>
    <cellStyle name="Normal 2 8 6 2 3 4" xfId="37444"/>
    <cellStyle name="Normal 2 8 6 2 3 5" xfId="37445"/>
    <cellStyle name="Normal 2 8 6 2 4" xfId="37446"/>
    <cellStyle name="Normal 2 8 6 2 4 2" xfId="37447"/>
    <cellStyle name="Normal 2 8 6 2 4 3" xfId="37448"/>
    <cellStyle name="Normal 2 8 6 2 4 4" xfId="37449"/>
    <cellStyle name="Normal 2 8 6 2 5" xfId="37450"/>
    <cellStyle name="Normal 2 8 6 2 5 2" xfId="37451"/>
    <cellStyle name="Normal 2 8 6 2 6" xfId="37452"/>
    <cellStyle name="Normal 2 8 6 2 7" xfId="37453"/>
    <cellStyle name="Normal 2 8 6 2 8" xfId="37454"/>
    <cellStyle name="Normal 2 8 6 2 9" xfId="37455"/>
    <cellStyle name="Normal 2 8 6 3" xfId="37456"/>
    <cellStyle name="Normal 2 8 6 3 2" xfId="37457"/>
    <cellStyle name="Normal 2 8 6 3 2 2" xfId="37458"/>
    <cellStyle name="Normal 2 8 6 3 2 2 2" xfId="37459"/>
    <cellStyle name="Normal 2 8 6 3 2 2 3" xfId="37460"/>
    <cellStyle name="Normal 2 8 6 3 2 3" xfId="37461"/>
    <cellStyle name="Normal 2 8 6 3 2 4" xfId="37462"/>
    <cellStyle name="Normal 2 8 6 3 2 5" xfId="37463"/>
    <cellStyle name="Normal 2 8 6 3 2 6" xfId="37464"/>
    <cellStyle name="Normal 2 8 6 3 3" xfId="37465"/>
    <cellStyle name="Normal 2 8 6 3 3 2" xfId="37466"/>
    <cellStyle name="Normal 2 8 6 3 3 2 2" xfId="37467"/>
    <cellStyle name="Normal 2 8 6 3 3 3" xfId="37468"/>
    <cellStyle name="Normal 2 8 6 3 3 4" xfId="37469"/>
    <cellStyle name="Normal 2 8 6 3 3 5" xfId="37470"/>
    <cellStyle name="Normal 2 8 6 3 4" xfId="37471"/>
    <cellStyle name="Normal 2 8 6 3 4 2" xfId="37472"/>
    <cellStyle name="Normal 2 8 6 3 4 3" xfId="37473"/>
    <cellStyle name="Normal 2 8 6 3 4 4" xfId="37474"/>
    <cellStyle name="Normal 2 8 6 3 5" xfId="37475"/>
    <cellStyle name="Normal 2 8 6 3 5 2" xfId="37476"/>
    <cellStyle name="Normal 2 8 6 3 6" xfId="37477"/>
    <cellStyle name="Normal 2 8 6 3 7" xfId="37478"/>
    <cellStyle name="Normal 2 8 6 3 8" xfId="37479"/>
    <cellStyle name="Normal 2 8 6 3 9" xfId="37480"/>
    <cellStyle name="Normal 2 8 6 4" xfId="37481"/>
    <cellStyle name="Normal 2 8 6 4 2" xfId="37482"/>
    <cellStyle name="Normal 2 8 6 4 2 2" xfId="37483"/>
    <cellStyle name="Normal 2 8 6 4 2 3" xfId="37484"/>
    <cellStyle name="Normal 2 8 6 4 3" xfId="37485"/>
    <cellStyle name="Normal 2 8 6 4 4" xfId="37486"/>
    <cellStyle name="Normal 2 8 6 4 5" xfId="37487"/>
    <cellStyle name="Normal 2 8 6 4 6" xfId="37488"/>
    <cellStyle name="Normal 2 8 6 5" xfId="37489"/>
    <cellStyle name="Normal 2 8 6 5 2" xfId="37490"/>
    <cellStyle name="Normal 2 8 6 5 2 2" xfId="37491"/>
    <cellStyle name="Normal 2 8 6 5 3" xfId="37492"/>
    <cellStyle name="Normal 2 8 6 5 4" xfId="37493"/>
    <cellStyle name="Normal 2 8 6 5 5" xfId="37494"/>
    <cellStyle name="Normal 2 8 6 6" xfId="37495"/>
    <cellStyle name="Normal 2 8 6 6 2" xfId="37496"/>
    <cellStyle name="Normal 2 8 6 6 3" xfId="37497"/>
    <cellStyle name="Normal 2 8 6 6 4" xfId="37498"/>
    <cellStyle name="Normal 2 8 6 7" xfId="37499"/>
    <cellStyle name="Normal 2 8 6 7 2" xfId="37500"/>
    <cellStyle name="Normal 2 8 6 8" xfId="37501"/>
    <cellStyle name="Normal 2 8 6 9" xfId="37502"/>
    <cellStyle name="Normal 2 8 7" xfId="37503"/>
    <cellStyle name="Normal 2 8 7 10" xfId="37504"/>
    <cellStyle name="Normal 2 8 7 11" xfId="37505"/>
    <cellStyle name="Normal 2 8 7 2" xfId="37506"/>
    <cellStyle name="Normal 2 8 7 2 2" xfId="37507"/>
    <cellStyle name="Normal 2 8 7 2 2 2" xfId="37508"/>
    <cellStyle name="Normal 2 8 7 2 2 2 2" xfId="37509"/>
    <cellStyle name="Normal 2 8 7 2 2 2 3" xfId="37510"/>
    <cellStyle name="Normal 2 8 7 2 2 3" xfId="37511"/>
    <cellStyle name="Normal 2 8 7 2 2 4" xfId="37512"/>
    <cellStyle name="Normal 2 8 7 2 2 5" xfId="37513"/>
    <cellStyle name="Normal 2 8 7 2 2 6" xfId="37514"/>
    <cellStyle name="Normal 2 8 7 2 3" xfId="37515"/>
    <cellStyle name="Normal 2 8 7 2 3 2" xfId="37516"/>
    <cellStyle name="Normal 2 8 7 2 3 2 2" xfId="37517"/>
    <cellStyle name="Normal 2 8 7 2 3 3" xfId="37518"/>
    <cellStyle name="Normal 2 8 7 2 3 4" xfId="37519"/>
    <cellStyle name="Normal 2 8 7 2 3 5" xfId="37520"/>
    <cellStyle name="Normal 2 8 7 2 4" xfId="37521"/>
    <cellStyle name="Normal 2 8 7 2 4 2" xfId="37522"/>
    <cellStyle name="Normal 2 8 7 2 4 3" xfId="37523"/>
    <cellStyle name="Normal 2 8 7 2 4 4" xfId="37524"/>
    <cellStyle name="Normal 2 8 7 2 5" xfId="37525"/>
    <cellStyle name="Normal 2 8 7 2 5 2" xfId="37526"/>
    <cellStyle name="Normal 2 8 7 2 6" xfId="37527"/>
    <cellStyle name="Normal 2 8 7 2 7" xfId="37528"/>
    <cellStyle name="Normal 2 8 7 2 8" xfId="37529"/>
    <cellStyle name="Normal 2 8 7 2 9" xfId="37530"/>
    <cellStyle name="Normal 2 8 7 3" xfId="37531"/>
    <cellStyle name="Normal 2 8 7 3 2" xfId="37532"/>
    <cellStyle name="Normal 2 8 7 3 2 2" xfId="37533"/>
    <cellStyle name="Normal 2 8 7 3 2 2 2" xfId="37534"/>
    <cellStyle name="Normal 2 8 7 3 2 2 3" xfId="37535"/>
    <cellStyle name="Normal 2 8 7 3 2 3" xfId="37536"/>
    <cellStyle name="Normal 2 8 7 3 2 4" xfId="37537"/>
    <cellStyle name="Normal 2 8 7 3 2 5" xfId="37538"/>
    <cellStyle name="Normal 2 8 7 3 2 6" xfId="37539"/>
    <cellStyle name="Normal 2 8 7 3 3" xfId="37540"/>
    <cellStyle name="Normal 2 8 7 3 3 2" xfId="37541"/>
    <cellStyle name="Normal 2 8 7 3 3 2 2" xfId="37542"/>
    <cellStyle name="Normal 2 8 7 3 3 3" xfId="37543"/>
    <cellStyle name="Normal 2 8 7 3 3 4" xfId="37544"/>
    <cellStyle name="Normal 2 8 7 3 3 5" xfId="37545"/>
    <cellStyle name="Normal 2 8 7 3 4" xfId="37546"/>
    <cellStyle name="Normal 2 8 7 3 4 2" xfId="37547"/>
    <cellStyle name="Normal 2 8 7 3 4 3" xfId="37548"/>
    <cellStyle name="Normal 2 8 7 3 4 4" xfId="37549"/>
    <cellStyle name="Normal 2 8 7 3 5" xfId="37550"/>
    <cellStyle name="Normal 2 8 7 3 5 2" xfId="37551"/>
    <cellStyle name="Normal 2 8 7 3 6" xfId="37552"/>
    <cellStyle name="Normal 2 8 7 3 7" xfId="37553"/>
    <cellStyle name="Normal 2 8 7 3 8" xfId="37554"/>
    <cellStyle name="Normal 2 8 7 3 9" xfId="37555"/>
    <cellStyle name="Normal 2 8 7 4" xfId="37556"/>
    <cellStyle name="Normal 2 8 7 4 2" xfId="37557"/>
    <cellStyle name="Normal 2 8 7 4 2 2" xfId="37558"/>
    <cellStyle name="Normal 2 8 7 4 2 3" xfId="37559"/>
    <cellStyle name="Normal 2 8 7 4 3" xfId="37560"/>
    <cellStyle name="Normal 2 8 7 4 4" xfId="37561"/>
    <cellStyle name="Normal 2 8 7 4 5" xfId="37562"/>
    <cellStyle name="Normal 2 8 7 4 6" xfId="37563"/>
    <cellStyle name="Normal 2 8 7 5" xfId="37564"/>
    <cellStyle name="Normal 2 8 7 5 2" xfId="37565"/>
    <cellStyle name="Normal 2 8 7 5 2 2" xfId="37566"/>
    <cellStyle name="Normal 2 8 7 5 3" xfId="37567"/>
    <cellStyle name="Normal 2 8 7 5 4" xfId="37568"/>
    <cellStyle name="Normal 2 8 7 5 5" xfId="37569"/>
    <cellStyle name="Normal 2 8 7 6" xfId="37570"/>
    <cellStyle name="Normal 2 8 7 6 2" xfId="37571"/>
    <cellStyle name="Normal 2 8 7 6 3" xfId="37572"/>
    <cellStyle name="Normal 2 8 7 6 4" xfId="37573"/>
    <cellStyle name="Normal 2 8 7 7" xfId="37574"/>
    <cellStyle name="Normal 2 8 7 7 2" xfId="37575"/>
    <cellStyle name="Normal 2 8 7 8" xfId="37576"/>
    <cellStyle name="Normal 2 8 7 9" xfId="37577"/>
    <cellStyle name="Normal 2 8 8" xfId="37578"/>
    <cellStyle name="Normal 2 8 8 10" xfId="37579"/>
    <cellStyle name="Normal 2 8 8 11" xfId="37580"/>
    <cellStyle name="Normal 2 8 8 2" xfId="37581"/>
    <cellStyle name="Normal 2 8 8 2 2" xfId="37582"/>
    <cellStyle name="Normal 2 8 8 2 2 2" xfId="37583"/>
    <cellStyle name="Normal 2 8 8 2 2 2 2" xfId="37584"/>
    <cellStyle name="Normal 2 8 8 2 2 2 3" xfId="37585"/>
    <cellStyle name="Normal 2 8 8 2 2 3" xfId="37586"/>
    <cellStyle name="Normal 2 8 8 2 2 4" xfId="37587"/>
    <cellStyle name="Normal 2 8 8 2 2 5" xfId="37588"/>
    <cellStyle name="Normal 2 8 8 2 2 6" xfId="37589"/>
    <cellStyle name="Normal 2 8 8 2 3" xfId="37590"/>
    <cellStyle name="Normal 2 8 8 2 3 2" xfId="37591"/>
    <cellStyle name="Normal 2 8 8 2 3 2 2" xfId="37592"/>
    <cellStyle name="Normal 2 8 8 2 3 3" xfId="37593"/>
    <cellStyle name="Normal 2 8 8 2 3 4" xfId="37594"/>
    <cellStyle name="Normal 2 8 8 2 3 5" xfId="37595"/>
    <cellStyle name="Normal 2 8 8 2 4" xfId="37596"/>
    <cellStyle name="Normal 2 8 8 2 4 2" xfId="37597"/>
    <cellStyle name="Normal 2 8 8 2 4 3" xfId="37598"/>
    <cellStyle name="Normal 2 8 8 2 4 4" xfId="37599"/>
    <cellStyle name="Normal 2 8 8 2 5" xfId="37600"/>
    <cellStyle name="Normal 2 8 8 2 5 2" xfId="37601"/>
    <cellStyle name="Normal 2 8 8 2 6" xfId="37602"/>
    <cellStyle name="Normal 2 8 8 2 7" xfId="37603"/>
    <cellStyle name="Normal 2 8 8 2 8" xfId="37604"/>
    <cellStyle name="Normal 2 8 8 2 9" xfId="37605"/>
    <cellStyle name="Normal 2 8 8 3" xfId="37606"/>
    <cellStyle name="Normal 2 8 8 3 2" xfId="37607"/>
    <cellStyle name="Normal 2 8 8 3 2 2" xfId="37608"/>
    <cellStyle name="Normal 2 8 8 3 2 2 2" xfId="37609"/>
    <cellStyle name="Normal 2 8 8 3 2 2 3" xfId="37610"/>
    <cellStyle name="Normal 2 8 8 3 2 3" xfId="37611"/>
    <cellStyle name="Normal 2 8 8 3 2 4" xfId="37612"/>
    <cellStyle name="Normal 2 8 8 3 2 5" xfId="37613"/>
    <cellStyle name="Normal 2 8 8 3 2 6" xfId="37614"/>
    <cellStyle name="Normal 2 8 8 3 3" xfId="37615"/>
    <cellStyle name="Normal 2 8 8 3 3 2" xfId="37616"/>
    <cellStyle name="Normal 2 8 8 3 3 2 2" xfId="37617"/>
    <cellStyle name="Normal 2 8 8 3 3 3" xfId="37618"/>
    <cellStyle name="Normal 2 8 8 3 3 4" xfId="37619"/>
    <cellStyle name="Normal 2 8 8 3 3 5" xfId="37620"/>
    <cellStyle name="Normal 2 8 8 3 4" xfId="37621"/>
    <cellStyle name="Normal 2 8 8 3 4 2" xfId="37622"/>
    <cellStyle name="Normal 2 8 8 3 4 3" xfId="37623"/>
    <cellStyle name="Normal 2 8 8 3 4 4" xfId="37624"/>
    <cellStyle name="Normal 2 8 8 3 5" xfId="37625"/>
    <cellStyle name="Normal 2 8 8 3 5 2" xfId="37626"/>
    <cellStyle name="Normal 2 8 8 3 6" xfId="37627"/>
    <cellStyle name="Normal 2 8 8 3 7" xfId="37628"/>
    <cellStyle name="Normal 2 8 8 3 8" xfId="37629"/>
    <cellStyle name="Normal 2 8 8 3 9" xfId="37630"/>
    <cellStyle name="Normal 2 8 8 4" xfId="37631"/>
    <cellStyle name="Normal 2 8 8 4 2" xfId="37632"/>
    <cellStyle name="Normal 2 8 8 4 2 2" xfId="37633"/>
    <cellStyle name="Normal 2 8 8 4 2 3" xfId="37634"/>
    <cellStyle name="Normal 2 8 8 4 3" xfId="37635"/>
    <cellStyle name="Normal 2 8 8 4 4" xfId="37636"/>
    <cellStyle name="Normal 2 8 8 4 5" xfId="37637"/>
    <cellStyle name="Normal 2 8 8 4 6" xfId="37638"/>
    <cellStyle name="Normal 2 8 8 5" xfId="37639"/>
    <cellStyle name="Normal 2 8 8 5 2" xfId="37640"/>
    <cellStyle name="Normal 2 8 8 5 2 2" xfId="37641"/>
    <cellStyle name="Normal 2 8 8 5 3" xfId="37642"/>
    <cellStyle name="Normal 2 8 8 5 4" xfId="37643"/>
    <cellStyle name="Normal 2 8 8 5 5" xfId="37644"/>
    <cellStyle name="Normal 2 8 8 6" xfId="37645"/>
    <cellStyle name="Normal 2 8 8 6 2" xfId="37646"/>
    <cellStyle name="Normal 2 8 8 6 3" xfId="37647"/>
    <cellStyle name="Normal 2 8 8 6 4" xfId="37648"/>
    <cellStyle name="Normal 2 8 8 7" xfId="37649"/>
    <cellStyle name="Normal 2 8 8 7 2" xfId="37650"/>
    <cellStyle name="Normal 2 8 8 8" xfId="37651"/>
    <cellStyle name="Normal 2 8 8 9" xfId="37652"/>
    <cellStyle name="Normal 2 8 9" xfId="37653"/>
    <cellStyle name="Normal 2 8 9 10" xfId="37654"/>
    <cellStyle name="Normal 2 8 9 11" xfId="37655"/>
    <cellStyle name="Normal 2 8 9 2" xfId="37656"/>
    <cellStyle name="Normal 2 8 9 2 2" xfId="37657"/>
    <cellStyle name="Normal 2 8 9 2 2 2" xfId="37658"/>
    <cellStyle name="Normal 2 8 9 2 2 2 2" xfId="37659"/>
    <cellStyle name="Normal 2 8 9 2 2 2 3" xfId="37660"/>
    <cellStyle name="Normal 2 8 9 2 2 3" xfId="37661"/>
    <cellStyle name="Normal 2 8 9 2 2 4" xfId="37662"/>
    <cellStyle name="Normal 2 8 9 2 2 5" xfId="37663"/>
    <cellStyle name="Normal 2 8 9 2 2 6" xfId="37664"/>
    <cellStyle name="Normal 2 8 9 2 3" xfId="37665"/>
    <cellStyle name="Normal 2 8 9 2 3 2" xfId="37666"/>
    <cellStyle name="Normal 2 8 9 2 3 2 2" xfId="37667"/>
    <cellStyle name="Normal 2 8 9 2 3 3" xfId="37668"/>
    <cellStyle name="Normal 2 8 9 2 3 4" xfId="37669"/>
    <cellStyle name="Normal 2 8 9 2 3 5" xfId="37670"/>
    <cellStyle name="Normal 2 8 9 2 4" xfId="37671"/>
    <cellStyle name="Normal 2 8 9 2 4 2" xfId="37672"/>
    <cellStyle name="Normal 2 8 9 2 4 3" xfId="37673"/>
    <cellStyle name="Normal 2 8 9 2 4 4" xfId="37674"/>
    <cellStyle name="Normal 2 8 9 2 5" xfId="37675"/>
    <cellStyle name="Normal 2 8 9 2 5 2" xfId="37676"/>
    <cellStyle name="Normal 2 8 9 2 6" xfId="37677"/>
    <cellStyle name="Normal 2 8 9 2 7" xfId="37678"/>
    <cellStyle name="Normal 2 8 9 2 8" xfId="37679"/>
    <cellStyle name="Normal 2 8 9 2 9" xfId="37680"/>
    <cellStyle name="Normal 2 8 9 3" xfId="37681"/>
    <cellStyle name="Normal 2 8 9 3 2" xfId="37682"/>
    <cellStyle name="Normal 2 8 9 3 2 2" xfId="37683"/>
    <cellStyle name="Normal 2 8 9 3 2 2 2" xfId="37684"/>
    <cellStyle name="Normal 2 8 9 3 2 2 3" xfId="37685"/>
    <cellStyle name="Normal 2 8 9 3 2 3" xfId="37686"/>
    <cellStyle name="Normal 2 8 9 3 2 4" xfId="37687"/>
    <cellStyle name="Normal 2 8 9 3 2 5" xfId="37688"/>
    <cellStyle name="Normal 2 8 9 3 2 6" xfId="37689"/>
    <cellStyle name="Normal 2 8 9 3 3" xfId="37690"/>
    <cellStyle name="Normal 2 8 9 3 3 2" xfId="37691"/>
    <cellStyle name="Normal 2 8 9 3 3 2 2" xfId="37692"/>
    <cellStyle name="Normal 2 8 9 3 3 3" xfId="37693"/>
    <cellStyle name="Normal 2 8 9 3 3 4" xfId="37694"/>
    <cellStyle name="Normal 2 8 9 3 3 5" xfId="37695"/>
    <cellStyle name="Normal 2 8 9 3 4" xfId="37696"/>
    <cellStyle name="Normal 2 8 9 3 4 2" xfId="37697"/>
    <cellStyle name="Normal 2 8 9 3 4 3" xfId="37698"/>
    <cellStyle name="Normal 2 8 9 3 4 4" xfId="37699"/>
    <cellStyle name="Normal 2 8 9 3 5" xfId="37700"/>
    <cellStyle name="Normal 2 8 9 3 5 2" xfId="37701"/>
    <cellStyle name="Normal 2 8 9 3 6" xfId="37702"/>
    <cellStyle name="Normal 2 8 9 3 7" xfId="37703"/>
    <cellStyle name="Normal 2 8 9 3 8" xfId="37704"/>
    <cellStyle name="Normal 2 8 9 3 9" xfId="37705"/>
    <cellStyle name="Normal 2 8 9 4" xfId="37706"/>
    <cellStyle name="Normal 2 8 9 4 2" xfId="37707"/>
    <cellStyle name="Normal 2 8 9 4 2 2" xfId="37708"/>
    <cellStyle name="Normal 2 8 9 4 2 3" xfId="37709"/>
    <cellStyle name="Normal 2 8 9 4 3" xfId="37710"/>
    <cellStyle name="Normal 2 8 9 4 4" xfId="37711"/>
    <cellStyle name="Normal 2 8 9 4 5" xfId="37712"/>
    <cellStyle name="Normal 2 8 9 4 6" xfId="37713"/>
    <cellStyle name="Normal 2 8 9 5" xfId="37714"/>
    <cellStyle name="Normal 2 8 9 5 2" xfId="37715"/>
    <cellStyle name="Normal 2 8 9 5 2 2" xfId="37716"/>
    <cellStyle name="Normal 2 8 9 5 3" xfId="37717"/>
    <cellStyle name="Normal 2 8 9 5 4" xfId="37718"/>
    <cellStyle name="Normal 2 8 9 5 5" xfId="37719"/>
    <cellStyle name="Normal 2 8 9 6" xfId="37720"/>
    <cellStyle name="Normal 2 8 9 6 2" xfId="37721"/>
    <cellStyle name="Normal 2 8 9 6 3" xfId="37722"/>
    <cellStyle name="Normal 2 8 9 6 4" xfId="37723"/>
    <cellStyle name="Normal 2 8 9 7" xfId="37724"/>
    <cellStyle name="Normal 2 8 9 7 2" xfId="37725"/>
    <cellStyle name="Normal 2 8 9 8" xfId="37726"/>
    <cellStyle name="Normal 2 8 9 9" xfId="37727"/>
    <cellStyle name="Normal 2 9" xfId="37728"/>
    <cellStyle name="Normal 2 9 2" xfId="37729"/>
    <cellStyle name="Normal 2 9 2 10" xfId="37730"/>
    <cellStyle name="Normal 2 9 2 10 10" xfId="37731"/>
    <cellStyle name="Normal 2 9 2 10 2" xfId="37732"/>
    <cellStyle name="Normal 2 9 2 10 2 2" xfId="37733"/>
    <cellStyle name="Normal 2 9 2 10 2 2 2" xfId="37734"/>
    <cellStyle name="Normal 2 9 2 10 2 2 3" xfId="37735"/>
    <cellStyle name="Normal 2 9 2 10 2 3" xfId="37736"/>
    <cellStyle name="Normal 2 9 2 10 2 4" xfId="37737"/>
    <cellStyle name="Normal 2 9 2 10 2 5" xfId="37738"/>
    <cellStyle name="Normal 2 9 2 10 2 6" xfId="37739"/>
    <cellStyle name="Normal 2 9 2 10 3" xfId="37740"/>
    <cellStyle name="Normal 2 9 2 10 3 2" xfId="37741"/>
    <cellStyle name="Normal 2 9 2 10 3 2 2" xfId="37742"/>
    <cellStyle name="Normal 2 9 2 10 3 2 3" xfId="37743"/>
    <cellStyle name="Normal 2 9 2 10 3 3" xfId="37744"/>
    <cellStyle name="Normal 2 9 2 10 3 4" xfId="37745"/>
    <cellStyle name="Normal 2 9 2 10 3 5" xfId="37746"/>
    <cellStyle name="Normal 2 9 2 10 3 6" xfId="37747"/>
    <cellStyle name="Normal 2 9 2 10 4" xfId="37748"/>
    <cellStyle name="Normal 2 9 2 10 4 2" xfId="37749"/>
    <cellStyle name="Normal 2 9 2 10 4 2 2" xfId="37750"/>
    <cellStyle name="Normal 2 9 2 10 4 3" xfId="37751"/>
    <cellStyle name="Normal 2 9 2 10 4 4" xfId="37752"/>
    <cellStyle name="Normal 2 9 2 10 4 5" xfId="37753"/>
    <cellStyle name="Normal 2 9 2 10 5" xfId="37754"/>
    <cellStyle name="Normal 2 9 2 10 5 2" xfId="37755"/>
    <cellStyle name="Normal 2 9 2 10 5 3" xfId="37756"/>
    <cellStyle name="Normal 2 9 2 10 5 4" xfId="37757"/>
    <cellStyle name="Normal 2 9 2 10 6" xfId="37758"/>
    <cellStyle name="Normal 2 9 2 10 6 2" xfId="37759"/>
    <cellStyle name="Normal 2 9 2 10 7" xfId="37760"/>
    <cellStyle name="Normal 2 9 2 10 8" xfId="37761"/>
    <cellStyle name="Normal 2 9 2 10 9" xfId="37762"/>
    <cellStyle name="Normal 2 9 2 11" xfId="37763"/>
    <cellStyle name="Normal 2 9 2 11 10" xfId="37764"/>
    <cellStyle name="Normal 2 9 2 11 2" xfId="37765"/>
    <cellStyle name="Normal 2 9 2 11 2 2" xfId="37766"/>
    <cellStyle name="Normal 2 9 2 11 2 2 2" xfId="37767"/>
    <cellStyle name="Normal 2 9 2 11 2 2 3" xfId="37768"/>
    <cellStyle name="Normal 2 9 2 11 2 3" xfId="37769"/>
    <cellStyle name="Normal 2 9 2 11 2 4" xfId="37770"/>
    <cellStyle name="Normal 2 9 2 11 2 5" xfId="37771"/>
    <cellStyle name="Normal 2 9 2 11 2 6" xfId="37772"/>
    <cellStyle name="Normal 2 9 2 11 3" xfId="37773"/>
    <cellStyle name="Normal 2 9 2 11 3 2" xfId="37774"/>
    <cellStyle name="Normal 2 9 2 11 3 2 2" xfId="37775"/>
    <cellStyle name="Normal 2 9 2 11 3 2 3" xfId="37776"/>
    <cellStyle name="Normal 2 9 2 11 3 3" xfId="37777"/>
    <cellStyle name="Normal 2 9 2 11 3 4" xfId="37778"/>
    <cellStyle name="Normal 2 9 2 11 3 5" xfId="37779"/>
    <cellStyle name="Normal 2 9 2 11 3 6" xfId="37780"/>
    <cellStyle name="Normal 2 9 2 11 4" xfId="37781"/>
    <cellStyle name="Normal 2 9 2 11 4 2" xfId="37782"/>
    <cellStyle name="Normal 2 9 2 11 4 2 2" xfId="37783"/>
    <cellStyle name="Normal 2 9 2 11 4 3" xfId="37784"/>
    <cellStyle name="Normal 2 9 2 11 4 4" xfId="37785"/>
    <cellStyle name="Normal 2 9 2 11 4 5" xfId="37786"/>
    <cellStyle name="Normal 2 9 2 11 5" xfId="37787"/>
    <cellStyle name="Normal 2 9 2 11 5 2" xfId="37788"/>
    <cellStyle name="Normal 2 9 2 11 5 3" xfId="37789"/>
    <cellStyle name="Normal 2 9 2 11 5 4" xfId="37790"/>
    <cellStyle name="Normal 2 9 2 11 6" xfId="37791"/>
    <cellStyle name="Normal 2 9 2 11 6 2" xfId="37792"/>
    <cellStyle name="Normal 2 9 2 11 7" xfId="37793"/>
    <cellStyle name="Normal 2 9 2 11 8" xfId="37794"/>
    <cellStyle name="Normal 2 9 2 11 9" xfId="37795"/>
    <cellStyle name="Normal 2 9 2 12" xfId="37796"/>
    <cellStyle name="Normal 2 9 2 12 10" xfId="37797"/>
    <cellStyle name="Normal 2 9 2 12 2" xfId="37798"/>
    <cellStyle name="Normal 2 9 2 12 2 2" xfId="37799"/>
    <cellStyle name="Normal 2 9 2 12 2 2 2" xfId="37800"/>
    <cellStyle name="Normal 2 9 2 12 2 2 3" xfId="37801"/>
    <cellStyle name="Normal 2 9 2 12 2 3" xfId="37802"/>
    <cellStyle name="Normal 2 9 2 12 2 4" xfId="37803"/>
    <cellStyle name="Normal 2 9 2 12 2 5" xfId="37804"/>
    <cellStyle name="Normal 2 9 2 12 2 6" xfId="37805"/>
    <cellStyle name="Normal 2 9 2 12 3" xfId="37806"/>
    <cellStyle name="Normal 2 9 2 12 3 2" xfId="37807"/>
    <cellStyle name="Normal 2 9 2 12 3 2 2" xfId="37808"/>
    <cellStyle name="Normal 2 9 2 12 3 2 3" xfId="37809"/>
    <cellStyle name="Normal 2 9 2 12 3 3" xfId="37810"/>
    <cellStyle name="Normal 2 9 2 12 3 4" xfId="37811"/>
    <cellStyle name="Normal 2 9 2 12 3 5" xfId="37812"/>
    <cellStyle name="Normal 2 9 2 12 3 6" xfId="37813"/>
    <cellStyle name="Normal 2 9 2 12 4" xfId="37814"/>
    <cellStyle name="Normal 2 9 2 12 4 2" xfId="37815"/>
    <cellStyle name="Normal 2 9 2 12 4 2 2" xfId="37816"/>
    <cellStyle name="Normal 2 9 2 12 4 3" xfId="37817"/>
    <cellStyle name="Normal 2 9 2 12 4 4" xfId="37818"/>
    <cellStyle name="Normal 2 9 2 12 4 5" xfId="37819"/>
    <cellStyle name="Normal 2 9 2 12 5" xfId="37820"/>
    <cellStyle name="Normal 2 9 2 12 5 2" xfId="37821"/>
    <cellStyle name="Normal 2 9 2 12 5 3" xfId="37822"/>
    <cellStyle name="Normal 2 9 2 12 5 4" xfId="37823"/>
    <cellStyle name="Normal 2 9 2 12 6" xfId="37824"/>
    <cellStyle name="Normal 2 9 2 12 6 2" xfId="37825"/>
    <cellStyle name="Normal 2 9 2 12 7" xfId="37826"/>
    <cellStyle name="Normal 2 9 2 12 8" xfId="37827"/>
    <cellStyle name="Normal 2 9 2 12 9" xfId="37828"/>
    <cellStyle name="Normal 2 9 2 13" xfId="37829"/>
    <cellStyle name="Normal 2 9 2 13 2" xfId="37830"/>
    <cellStyle name="Normal 2 9 2 13 2 2" xfId="37831"/>
    <cellStyle name="Normal 2 9 2 13 2 2 2" xfId="37832"/>
    <cellStyle name="Normal 2 9 2 13 2 2 3" xfId="37833"/>
    <cellStyle name="Normal 2 9 2 13 2 3" xfId="37834"/>
    <cellStyle name="Normal 2 9 2 13 2 4" xfId="37835"/>
    <cellStyle name="Normal 2 9 2 13 2 5" xfId="37836"/>
    <cellStyle name="Normal 2 9 2 13 2 6" xfId="37837"/>
    <cellStyle name="Normal 2 9 2 13 3" xfId="37838"/>
    <cellStyle name="Normal 2 9 2 13 3 2" xfId="37839"/>
    <cellStyle name="Normal 2 9 2 13 3 2 2" xfId="37840"/>
    <cellStyle name="Normal 2 9 2 13 3 3" xfId="37841"/>
    <cellStyle name="Normal 2 9 2 13 3 4" xfId="37842"/>
    <cellStyle name="Normal 2 9 2 13 3 5" xfId="37843"/>
    <cellStyle name="Normal 2 9 2 13 4" xfId="37844"/>
    <cellStyle name="Normal 2 9 2 13 4 2" xfId="37845"/>
    <cellStyle name="Normal 2 9 2 13 4 3" xfId="37846"/>
    <cellStyle name="Normal 2 9 2 13 4 4" xfId="37847"/>
    <cellStyle name="Normal 2 9 2 13 5" xfId="37848"/>
    <cellStyle name="Normal 2 9 2 13 5 2" xfId="37849"/>
    <cellStyle name="Normal 2 9 2 13 6" xfId="37850"/>
    <cellStyle name="Normal 2 9 2 13 7" xfId="37851"/>
    <cellStyle name="Normal 2 9 2 13 8" xfId="37852"/>
    <cellStyle name="Normal 2 9 2 13 9" xfId="37853"/>
    <cellStyle name="Normal 2 9 2 14" xfId="37854"/>
    <cellStyle name="Normal 2 9 2 14 2" xfId="37855"/>
    <cellStyle name="Normal 2 9 2 14 2 2" xfId="37856"/>
    <cellStyle name="Normal 2 9 2 14 2 2 2" xfId="37857"/>
    <cellStyle name="Normal 2 9 2 14 2 2 3" xfId="37858"/>
    <cellStyle name="Normal 2 9 2 14 2 3" xfId="37859"/>
    <cellStyle name="Normal 2 9 2 14 2 4" xfId="37860"/>
    <cellStyle name="Normal 2 9 2 14 2 5" xfId="37861"/>
    <cellStyle name="Normal 2 9 2 14 2 6" xfId="37862"/>
    <cellStyle name="Normal 2 9 2 14 3" xfId="37863"/>
    <cellStyle name="Normal 2 9 2 14 3 2" xfId="37864"/>
    <cellStyle name="Normal 2 9 2 14 3 2 2" xfId="37865"/>
    <cellStyle name="Normal 2 9 2 14 3 3" xfId="37866"/>
    <cellStyle name="Normal 2 9 2 14 3 4" xfId="37867"/>
    <cellStyle name="Normal 2 9 2 14 3 5" xfId="37868"/>
    <cellStyle name="Normal 2 9 2 14 4" xfId="37869"/>
    <cellStyle name="Normal 2 9 2 14 4 2" xfId="37870"/>
    <cellStyle name="Normal 2 9 2 14 4 3" xfId="37871"/>
    <cellStyle name="Normal 2 9 2 14 4 4" xfId="37872"/>
    <cellStyle name="Normal 2 9 2 14 5" xfId="37873"/>
    <cellStyle name="Normal 2 9 2 14 5 2" xfId="37874"/>
    <cellStyle name="Normal 2 9 2 14 6" xfId="37875"/>
    <cellStyle name="Normal 2 9 2 14 7" xfId="37876"/>
    <cellStyle name="Normal 2 9 2 14 8" xfId="37877"/>
    <cellStyle name="Normal 2 9 2 14 9" xfId="37878"/>
    <cellStyle name="Normal 2 9 2 15" xfId="37879"/>
    <cellStyle name="Normal 2 9 2 15 2" xfId="37880"/>
    <cellStyle name="Normal 2 9 2 15 2 2" xfId="37881"/>
    <cellStyle name="Normal 2 9 2 15 2 3" xfId="37882"/>
    <cellStyle name="Normal 2 9 2 15 3" xfId="37883"/>
    <cellStyle name="Normal 2 9 2 15 4" xfId="37884"/>
    <cellStyle name="Normal 2 9 2 15 5" xfId="37885"/>
    <cellStyle name="Normal 2 9 2 15 6" xfId="37886"/>
    <cellStyle name="Normal 2 9 2 16" xfId="37887"/>
    <cellStyle name="Normal 2 9 2 16 2" xfId="37888"/>
    <cellStyle name="Normal 2 9 2 16 2 2" xfId="37889"/>
    <cellStyle name="Normal 2 9 2 16 3" xfId="37890"/>
    <cellStyle name="Normal 2 9 2 16 4" xfId="37891"/>
    <cellStyle name="Normal 2 9 2 16 5" xfId="37892"/>
    <cellStyle name="Normal 2 9 2 17" xfId="37893"/>
    <cellStyle name="Normal 2 9 2 17 2" xfId="37894"/>
    <cellStyle name="Normal 2 9 2 17 2 2" xfId="37895"/>
    <cellStyle name="Normal 2 9 2 17 3" xfId="37896"/>
    <cellStyle name="Normal 2 9 2 17 4" xfId="37897"/>
    <cellStyle name="Normal 2 9 2 17 5" xfId="37898"/>
    <cellStyle name="Normal 2 9 2 18" xfId="37899"/>
    <cellStyle name="Normal 2 9 2 18 2" xfId="37900"/>
    <cellStyle name="Normal 2 9 2 19" xfId="37901"/>
    <cellStyle name="Normal 2 9 2 2" xfId="37902"/>
    <cellStyle name="Normal 2 9 2 2 10" xfId="37903"/>
    <cellStyle name="Normal 2 9 2 2 11" xfId="37904"/>
    <cellStyle name="Normal 2 9 2 2 2" xfId="37905"/>
    <cellStyle name="Normal 2 9 2 2 2 2" xfId="37906"/>
    <cellStyle name="Normal 2 9 2 2 2 2 2" xfId="37907"/>
    <cellStyle name="Normal 2 9 2 2 2 2 2 2" xfId="37908"/>
    <cellStyle name="Normal 2 9 2 2 2 2 2 3" xfId="37909"/>
    <cellStyle name="Normal 2 9 2 2 2 2 3" xfId="37910"/>
    <cellStyle name="Normal 2 9 2 2 2 2 4" xfId="37911"/>
    <cellStyle name="Normal 2 9 2 2 2 2 5" xfId="37912"/>
    <cellStyle name="Normal 2 9 2 2 2 2 6" xfId="37913"/>
    <cellStyle name="Normal 2 9 2 2 2 3" xfId="37914"/>
    <cellStyle name="Normal 2 9 2 2 2 3 2" xfId="37915"/>
    <cellStyle name="Normal 2 9 2 2 2 3 2 2" xfId="37916"/>
    <cellStyle name="Normal 2 9 2 2 2 3 3" xfId="37917"/>
    <cellStyle name="Normal 2 9 2 2 2 3 4" xfId="37918"/>
    <cellStyle name="Normal 2 9 2 2 2 3 5" xfId="37919"/>
    <cellStyle name="Normal 2 9 2 2 2 4" xfId="37920"/>
    <cellStyle name="Normal 2 9 2 2 2 4 2" xfId="37921"/>
    <cellStyle name="Normal 2 9 2 2 2 4 3" xfId="37922"/>
    <cellStyle name="Normal 2 9 2 2 2 4 4" xfId="37923"/>
    <cellStyle name="Normal 2 9 2 2 2 5" xfId="37924"/>
    <cellStyle name="Normal 2 9 2 2 2 5 2" xfId="37925"/>
    <cellStyle name="Normal 2 9 2 2 2 6" xfId="37926"/>
    <cellStyle name="Normal 2 9 2 2 2 7" xfId="37927"/>
    <cellStyle name="Normal 2 9 2 2 2 8" xfId="37928"/>
    <cellStyle name="Normal 2 9 2 2 2 9" xfId="37929"/>
    <cellStyle name="Normal 2 9 2 2 3" xfId="37930"/>
    <cellStyle name="Normal 2 9 2 2 3 2" xfId="37931"/>
    <cellStyle name="Normal 2 9 2 2 3 2 2" xfId="37932"/>
    <cellStyle name="Normal 2 9 2 2 3 2 2 2" xfId="37933"/>
    <cellStyle name="Normal 2 9 2 2 3 2 2 3" xfId="37934"/>
    <cellStyle name="Normal 2 9 2 2 3 2 3" xfId="37935"/>
    <cellStyle name="Normal 2 9 2 2 3 2 4" xfId="37936"/>
    <cellStyle name="Normal 2 9 2 2 3 2 5" xfId="37937"/>
    <cellStyle name="Normal 2 9 2 2 3 2 6" xfId="37938"/>
    <cellStyle name="Normal 2 9 2 2 3 3" xfId="37939"/>
    <cellStyle name="Normal 2 9 2 2 3 3 2" xfId="37940"/>
    <cellStyle name="Normal 2 9 2 2 3 3 2 2" xfId="37941"/>
    <cellStyle name="Normal 2 9 2 2 3 3 3" xfId="37942"/>
    <cellStyle name="Normal 2 9 2 2 3 3 4" xfId="37943"/>
    <cellStyle name="Normal 2 9 2 2 3 3 5" xfId="37944"/>
    <cellStyle name="Normal 2 9 2 2 3 4" xfId="37945"/>
    <cellStyle name="Normal 2 9 2 2 3 4 2" xfId="37946"/>
    <cellStyle name="Normal 2 9 2 2 3 4 3" xfId="37947"/>
    <cellStyle name="Normal 2 9 2 2 3 4 4" xfId="37948"/>
    <cellStyle name="Normal 2 9 2 2 3 5" xfId="37949"/>
    <cellStyle name="Normal 2 9 2 2 3 5 2" xfId="37950"/>
    <cellStyle name="Normal 2 9 2 2 3 6" xfId="37951"/>
    <cellStyle name="Normal 2 9 2 2 3 7" xfId="37952"/>
    <cellStyle name="Normal 2 9 2 2 3 8" xfId="37953"/>
    <cellStyle name="Normal 2 9 2 2 3 9" xfId="37954"/>
    <cellStyle name="Normal 2 9 2 2 4" xfId="37955"/>
    <cellStyle name="Normal 2 9 2 2 4 2" xfId="37956"/>
    <cellStyle name="Normal 2 9 2 2 4 2 2" xfId="37957"/>
    <cellStyle name="Normal 2 9 2 2 4 2 3" xfId="37958"/>
    <cellStyle name="Normal 2 9 2 2 4 3" xfId="37959"/>
    <cellStyle name="Normal 2 9 2 2 4 4" xfId="37960"/>
    <cellStyle name="Normal 2 9 2 2 4 5" xfId="37961"/>
    <cellStyle name="Normal 2 9 2 2 4 6" xfId="37962"/>
    <cellStyle name="Normal 2 9 2 2 5" xfId="37963"/>
    <cellStyle name="Normal 2 9 2 2 5 2" xfId="37964"/>
    <cellStyle name="Normal 2 9 2 2 5 2 2" xfId="37965"/>
    <cellStyle name="Normal 2 9 2 2 5 3" xfId="37966"/>
    <cellStyle name="Normal 2 9 2 2 5 4" xfId="37967"/>
    <cellStyle name="Normal 2 9 2 2 5 5" xfId="37968"/>
    <cellStyle name="Normal 2 9 2 2 6" xfId="37969"/>
    <cellStyle name="Normal 2 9 2 2 6 2" xfId="37970"/>
    <cellStyle name="Normal 2 9 2 2 6 3" xfId="37971"/>
    <cellStyle name="Normal 2 9 2 2 6 4" xfId="37972"/>
    <cellStyle name="Normal 2 9 2 2 7" xfId="37973"/>
    <cellStyle name="Normal 2 9 2 2 7 2" xfId="37974"/>
    <cellStyle name="Normal 2 9 2 2 8" xfId="37975"/>
    <cellStyle name="Normal 2 9 2 2 9" xfId="37976"/>
    <cellStyle name="Normal 2 9 2 20" xfId="37977"/>
    <cellStyle name="Normal 2 9 2 21" xfId="37978"/>
    <cellStyle name="Normal 2 9 2 22" xfId="37979"/>
    <cellStyle name="Normal 2 9 2 3" xfId="37980"/>
    <cellStyle name="Normal 2 9 2 3 10" xfId="37981"/>
    <cellStyle name="Normal 2 9 2 3 11" xfId="37982"/>
    <cellStyle name="Normal 2 9 2 3 2" xfId="37983"/>
    <cellStyle name="Normal 2 9 2 3 2 2" xfId="37984"/>
    <cellStyle name="Normal 2 9 2 3 2 2 2" xfId="37985"/>
    <cellStyle name="Normal 2 9 2 3 2 2 2 2" xfId="37986"/>
    <cellStyle name="Normal 2 9 2 3 2 2 2 3" xfId="37987"/>
    <cellStyle name="Normal 2 9 2 3 2 2 3" xfId="37988"/>
    <cellStyle name="Normal 2 9 2 3 2 2 4" xfId="37989"/>
    <cellStyle name="Normal 2 9 2 3 2 2 5" xfId="37990"/>
    <cellStyle name="Normal 2 9 2 3 2 2 6" xfId="37991"/>
    <cellStyle name="Normal 2 9 2 3 2 3" xfId="37992"/>
    <cellStyle name="Normal 2 9 2 3 2 3 2" xfId="37993"/>
    <cellStyle name="Normal 2 9 2 3 2 3 2 2" xfId="37994"/>
    <cellStyle name="Normal 2 9 2 3 2 3 3" xfId="37995"/>
    <cellStyle name="Normal 2 9 2 3 2 3 4" xfId="37996"/>
    <cellStyle name="Normal 2 9 2 3 2 3 5" xfId="37997"/>
    <cellStyle name="Normal 2 9 2 3 2 4" xfId="37998"/>
    <cellStyle name="Normal 2 9 2 3 2 4 2" xfId="37999"/>
    <cellStyle name="Normal 2 9 2 3 2 4 3" xfId="38000"/>
    <cellStyle name="Normal 2 9 2 3 2 4 4" xfId="38001"/>
    <cellStyle name="Normal 2 9 2 3 2 5" xfId="38002"/>
    <cellStyle name="Normal 2 9 2 3 2 5 2" xfId="38003"/>
    <cellStyle name="Normal 2 9 2 3 2 6" xfId="38004"/>
    <cellStyle name="Normal 2 9 2 3 2 7" xfId="38005"/>
    <cellStyle name="Normal 2 9 2 3 2 8" xfId="38006"/>
    <cellStyle name="Normal 2 9 2 3 2 9" xfId="38007"/>
    <cellStyle name="Normal 2 9 2 3 3" xfId="38008"/>
    <cellStyle name="Normal 2 9 2 3 3 2" xfId="38009"/>
    <cellStyle name="Normal 2 9 2 3 3 2 2" xfId="38010"/>
    <cellStyle name="Normal 2 9 2 3 3 2 2 2" xfId="38011"/>
    <cellStyle name="Normal 2 9 2 3 3 2 2 3" xfId="38012"/>
    <cellStyle name="Normal 2 9 2 3 3 2 3" xfId="38013"/>
    <cellStyle name="Normal 2 9 2 3 3 2 4" xfId="38014"/>
    <cellStyle name="Normal 2 9 2 3 3 2 5" xfId="38015"/>
    <cellStyle name="Normal 2 9 2 3 3 2 6" xfId="38016"/>
    <cellStyle name="Normal 2 9 2 3 3 3" xfId="38017"/>
    <cellStyle name="Normal 2 9 2 3 3 3 2" xfId="38018"/>
    <cellStyle name="Normal 2 9 2 3 3 3 2 2" xfId="38019"/>
    <cellStyle name="Normal 2 9 2 3 3 3 3" xfId="38020"/>
    <cellStyle name="Normal 2 9 2 3 3 3 4" xfId="38021"/>
    <cellStyle name="Normal 2 9 2 3 3 3 5" xfId="38022"/>
    <cellStyle name="Normal 2 9 2 3 3 4" xfId="38023"/>
    <cellStyle name="Normal 2 9 2 3 3 4 2" xfId="38024"/>
    <cellStyle name="Normal 2 9 2 3 3 4 3" xfId="38025"/>
    <cellStyle name="Normal 2 9 2 3 3 4 4" xfId="38026"/>
    <cellStyle name="Normal 2 9 2 3 3 5" xfId="38027"/>
    <cellStyle name="Normal 2 9 2 3 3 5 2" xfId="38028"/>
    <cellStyle name="Normal 2 9 2 3 3 6" xfId="38029"/>
    <cellStyle name="Normal 2 9 2 3 3 7" xfId="38030"/>
    <cellStyle name="Normal 2 9 2 3 3 8" xfId="38031"/>
    <cellStyle name="Normal 2 9 2 3 3 9" xfId="38032"/>
    <cellStyle name="Normal 2 9 2 3 4" xfId="38033"/>
    <cellStyle name="Normal 2 9 2 3 4 2" xfId="38034"/>
    <cellStyle name="Normal 2 9 2 3 4 2 2" xfId="38035"/>
    <cellStyle name="Normal 2 9 2 3 4 2 3" xfId="38036"/>
    <cellStyle name="Normal 2 9 2 3 4 3" xfId="38037"/>
    <cellStyle name="Normal 2 9 2 3 4 4" xfId="38038"/>
    <cellStyle name="Normal 2 9 2 3 4 5" xfId="38039"/>
    <cellStyle name="Normal 2 9 2 3 4 6" xfId="38040"/>
    <cellStyle name="Normal 2 9 2 3 5" xfId="38041"/>
    <cellStyle name="Normal 2 9 2 3 5 2" xfId="38042"/>
    <cellStyle name="Normal 2 9 2 3 5 2 2" xfId="38043"/>
    <cellStyle name="Normal 2 9 2 3 5 3" xfId="38044"/>
    <cellStyle name="Normal 2 9 2 3 5 4" xfId="38045"/>
    <cellStyle name="Normal 2 9 2 3 5 5" xfId="38046"/>
    <cellStyle name="Normal 2 9 2 3 6" xfId="38047"/>
    <cellStyle name="Normal 2 9 2 3 6 2" xfId="38048"/>
    <cellStyle name="Normal 2 9 2 3 6 3" xfId="38049"/>
    <cellStyle name="Normal 2 9 2 3 6 4" xfId="38050"/>
    <cellStyle name="Normal 2 9 2 3 7" xfId="38051"/>
    <cellStyle name="Normal 2 9 2 3 7 2" xfId="38052"/>
    <cellStyle name="Normal 2 9 2 3 8" xfId="38053"/>
    <cellStyle name="Normal 2 9 2 3 9" xfId="38054"/>
    <cellStyle name="Normal 2 9 2 4" xfId="38055"/>
    <cellStyle name="Normal 2 9 2 4 10" xfId="38056"/>
    <cellStyle name="Normal 2 9 2 4 11" xfId="38057"/>
    <cellStyle name="Normal 2 9 2 4 2" xfId="38058"/>
    <cellStyle name="Normal 2 9 2 4 2 2" xfId="38059"/>
    <cellStyle name="Normal 2 9 2 4 2 2 2" xfId="38060"/>
    <cellStyle name="Normal 2 9 2 4 2 2 2 2" xfId="38061"/>
    <cellStyle name="Normal 2 9 2 4 2 2 2 3" xfId="38062"/>
    <cellStyle name="Normal 2 9 2 4 2 2 3" xfId="38063"/>
    <cellStyle name="Normal 2 9 2 4 2 2 4" xfId="38064"/>
    <cellStyle name="Normal 2 9 2 4 2 2 5" xfId="38065"/>
    <cellStyle name="Normal 2 9 2 4 2 2 6" xfId="38066"/>
    <cellStyle name="Normal 2 9 2 4 2 3" xfId="38067"/>
    <cellStyle name="Normal 2 9 2 4 2 3 2" xfId="38068"/>
    <cellStyle name="Normal 2 9 2 4 2 3 2 2" xfId="38069"/>
    <cellStyle name="Normal 2 9 2 4 2 3 3" xfId="38070"/>
    <cellStyle name="Normal 2 9 2 4 2 3 4" xfId="38071"/>
    <cellStyle name="Normal 2 9 2 4 2 3 5" xfId="38072"/>
    <cellStyle name="Normal 2 9 2 4 2 4" xfId="38073"/>
    <cellStyle name="Normal 2 9 2 4 2 4 2" xfId="38074"/>
    <cellStyle name="Normal 2 9 2 4 2 4 3" xfId="38075"/>
    <cellStyle name="Normal 2 9 2 4 2 4 4" xfId="38076"/>
    <cellStyle name="Normal 2 9 2 4 2 5" xfId="38077"/>
    <cellStyle name="Normal 2 9 2 4 2 5 2" xfId="38078"/>
    <cellStyle name="Normal 2 9 2 4 2 6" xfId="38079"/>
    <cellStyle name="Normal 2 9 2 4 2 7" xfId="38080"/>
    <cellStyle name="Normal 2 9 2 4 2 8" xfId="38081"/>
    <cellStyle name="Normal 2 9 2 4 2 9" xfId="38082"/>
    <cellStyle name="Normal 2 9 2 4 3" xfId="38083"/>
    <cellStyle name="Normal 2 9 2 4 3 2" xfId="38084"/>
    <cellStyle name="Normal 2 9 2 4 3 2 2" xfId="38085"/>
    <cellStyle name="Normal 2 9 2 4 3 2 2 2" xfId="38086"/>
    <cellStyle name="Normal 2 9 2 4 3 2 2 3" xfId="38087"/>
    <cellStyle name="Normal 2 9 2 4 3 2 3" xfId="38088"/>
    <cellStyle name="Normal 2 9 2 4 3 2 4" xfId="38089"/>
    <cellStyle name="Normal 2 9 2 4 3 2 5" xfId="38090"/>
    <cellStyle name="Normal 2 9 2 4 3 2 6" xfId="38091"/>
    <cellStyle name="Normal 2 9 2 4 3 3" xfId="38092"/>
    <cellStyle name="Normal 2 9 2 4 3 3 2" xfId="38093"/>
    <cellStyle name="Normal 2 9 2 4 3 3 2 2" xfId="38094"/>
    <cellStyle name="Normal 2 9 2 4 3 3 3" xfId="38095"/>
    <cellStyle name="Normal 2 9 2 4 3 3 4" xfId="38096"/>
    <cellStyle name="Normal 2 9 2 4 3 3 5" xfId="38097"/>
    <cellStyle name="Normal 2 9 2 4 3 4" xfId="38098"/>
    <cellStyle name="Normal 2 9 2 4 3 4 2" xfId="38099"/>
    <cellStyle name="Normal 2 9 2 4 3 4 3" xfId="38100"/>
    <cellStyle name="Normal 2 9 2 4 3 4 4" xfId="38101"/>
    <cellStyle name="Normal 2 9 2 4 3 5" xfId="38102"/>
    <cellStyle name="Normal 2 9 2 4 3 5 2" xfId="38103"/>
    <cellStyle name="Normal 2 9 2 4 3 6" xfId="38104"/>
    <cellStyle name="Normal 2 9 2 4 3 7" xfId="38105"/>
    <cellStyle name="Normal 2 9 2 4 3 8" xfId="38106"/>
    <cellStyle name="Normal 2 9 2 4 3 9" xfId="38107"/>
    <cellStyle name="Normal 2 9 2 4 4" xfId="38108"/>
    <cellStyle name="Normal 2 9 2 4 4 2" xfId="38109"/>
    <cellStyle name="Normal 2 9 2 4 4 2 2" xfId="38110"/>
    <cellStyle name="Normal 2 9 2 4 4 2 3" xfId="38111"/>
    <cellStyle name="Normal 2 9 2 4 4 3" xfId="38112"/>
    <cellStyle name="Normal 2 9 2 4 4 4" xfId="38113"/>
    <cellStyle name="Normal 2 9 2 4 4 5" xfId="38114"/>
    <cellStyle name="Normal 2 9 2 4 4 6" xfId="38115"/>
    <cellStyle name="Normal 2 9 2 4 5" xfId="38116"/>
    <cellStyle name="Normal 2 9 2 4 5 2" xfId="38117"/>
    <cellStyle name="Normal 2 9 2 4 5 2 2" xfId="38118"/>
    <cellStyle name="Normal 2 9 2 4 5 3" xfId="38119"/>
    <cellStyle name="Normal 2 9 2 4 5 4" xfId="38120"/>
    <cellStyle name="Normal 2 9 2 4 5 5" xfId="38121"/>
    <cellStyle name="Normal 2 9 2 4 6" xfId="38122"/>
    <cellStyle name="Normal 2 9 2 4 6 2" xfId="38123"/>
    <cellStyle name="Normal 2 9 2 4 6 3" xfId="38124"/>
    <cellStyle name="Normal 2 9 2 4 6 4" xfId="38125"/>
    <cellStyle name="Normal 2 9 2 4 7" xfId="38126"/>
    <cellStyle name="Normal 2 9 2 4 7 2" xfId="38127"/>
    <cellStyle name="Normal 2 9 2 4 8" xfId="38128"/>
    <cellStyle name="Normal 2 9 2 4 9" xfId="38129"/>
    <cellStyle name="Normal 2 9 2 5" xfId="38130"/>
    <cellStyle name="Normal 2 9 2 5 10" xfId="38131"/>
    <cellStyle name="Normal 2 9 2 5 11" xfId="38132"/>
    <cellStyle name="Normal 2 9 2 5 2" xfId="38133"/>
    <cellStyle name="Normal 2 9 2 5 2 2" xfId="38134"/>
    <cellStyle name="Normal 2 9 2 5 2 2 2" xfId="38135"/>
    <cellStyle name="Normal 2 9 2 5 2 2 2 2" xfId="38136"/>
    <cellStyle name="Normal 2 9 2 5 2 2 2 3" xfId="38137"/>
    <cellStyle name="Normal 2 9 2 5 2 2 3" xfId="38138"/>
    <cellStyle name="Normal 2 9 2 5 2 2 4" xfId="38139"/>
    <cellStyle name="Normal 2 9 2 5 2 2 5" xfId="38140"/>
    <cellStyle name="Normal 2 9 2 5 2 2 6" xfId="38141"/>
    <cellStyle name="Normal 2 9 2 5 2 3" xfId="38142"/>
    <cellStyle name="Normal 2 9 2 5 2 3 2" xfId="38143"/>
    <cellStyle name="Normal 2 9 2 5 2 3 2 2" xfId="38144"/>
    <cellStyle name="Normal 2 9 2 5 2 3 3" xfId="38145"/>
    <cellStyle name="Normal 2 9 2 5 2 3 4" xfId="38146"/>
    <cellStyle name="Normal 2 9 2 5 2 3 5" xfId="38147"/>
    <cellStyle name="Normal 2 9 2 5 2 4" xfId="38148"/>
    <cellStyle name="Normal 2 9 2 5 2 4 2" xfId="38149"/>
    <cellStyle name="Normal 2 9 2 5 2 4 3" xfId="38150"/>
    <cellStyle name="Normal 2 9 2 5 2 4 4" xfId="38151"/>
    <cellStyle name="Normal 2 9 2 5 2 5" xfId="38152"/>
    <cellStyle name="Normal 2 9 2 5 2 5 2" xfId="38153"/>
    <cellStyle name="Normal 2 9 2 5 2 6" xfId="38154"/>
    <cellStyle name="Normal 2 9 2 5 2 7" xfId="38155"/>
    <cellStyle name="Normal 2 9 2 5 2 8" xfId="38156"/>
    <cellStyle name="Normal 2 9 2 5 2 9" xfId="38157"/>
    <cellStyle name="Normal 2 9 2 5 3" xfId="38158"/>
    <cellStyle name="Normal 2 9 2 5 3 2" xfId="38159"/>
    <cellStyle name="Normal 2 9 2 5 3 2 2" xfId="38160"/>
    <cellStyle name="Normal 2 9 2 5 3 2 2 2" xfId="38161"/>
    <cellStyle name="Normal 2 9 2 5 3 2 2 3" xfId="38162"/>
    <cellStyle name="Normal 2 9 2 5 3 2 3" xfId="38163"/>
    <cellStyle name="Normal 2 9 2 5 3 2 4" xfId="38164"/>
    <cellStyle name="Normal 2 9 2 5 3 2 5" xfId="38165"/>
    <cellStyle name="Normal 2 9 2 5 3 2 6" xfId="38166"/>
    <cellStyle name="Normal 2 9 2 5 3 3" xfId="38167"/>
    <cellStyle name="Normal 2 9 2 5 3 3 2" xfId="38168"/>
    <cellStyle name="Normal 2 9 2 5 3 3 2 2" xfId="38169"/>
    <cellStyle name="Normal 2 9 2 5 3 3 3" xfId="38170"/>
    <cellStyle name="Normal 2 9 2 5 3 3 4" xfId="38171"/>
    <cellStyle name="Normal 2 9 2 5 3 3 5" xfId="38172"/>
    <cellStyle name="Normal 2 9 2 5 3 4" xfId="38173"/>
    <cellStyle name="Normal 2 9 2 5 3 4 2" xfId="38174"/>
    <cellStyle name="Normal 2 9 2 5 3 4 3" xfId="38175"/>
    <cellStyle name="Normal 2 9 2 5 3 4 4" xfId="38176"/>
    <cellStyle name="Normal 2 9 2 5 3 5" xfId="38177"/>
    <cellStyle name="Normal 2 9 2 5 3 5 2" xfId="38178"/>
    <cellStyle name="Normal 2 9 2 5 3 6" xfId="38179"/>
    <cellStyle name="Normal 2 9 2 5 3 7" xfId="38180"/>
    <cellStyle name="Normal 2 9 2 5 3 8" xfId="38181"/>
    <cellStyle name="Normal 2 9 2 5 3 9" xfId="38182"/>
    <cellStyle name="Normal 2 9 2 5 4" xfId="38183"/>
    <cellStyle name="Normal 2 9 2 5 4 2" xfId="38184"/>
    <cellStyle name="Normal 2 9 2 5 4 2 2" xfId="38185"/>
    <cellStyle name="Normal 2 9 2 5 4 2 3" xfId="38186"/>
    <cellStyle name="Normal 2 9 2 5 4 3" xfId="38187"/>
    <cellStyle name="Normal 2 9 2 5 4 4" xfId="38188"/>
    <cellStyle name="Normal 2 9 2 5 4 5" xfId="38189"/>
    <cellStyle name="Normal 2 9 2 5 4 6" xfId="38190"/>
    <cellStyle name="Normal 2 9 2 5 5" xfId="38191"/>
    <cellStyle name="Normal 2 9 2 5 5 2" xfId="38192"/>
    <cellStyle name="Normal 2 9 2 5 5 2 2" xfId="38193"/>
    <cellStyle name="Normal 2 9 2 5 5 3" xfId="38194"/>
    <cellStyle name="Normal 2 9 2 5 5 4" xfId="38195"/>
    <cellStyle name="Normal 2 9 2 5 5 5" xfId="38196"/>
    <cellStyle name="Normal 2 9 2 5 6" xfId="38197"/>
    <cellStyle name="Normal 2 9 2 5 6 2" xfId="38198"/>
    <cellStyle name="Normal 2 9 2 5 6 3" xfId="38199"/>
    <cellStyle name="Normal 2 9 2 5 6 4" xfId="38200"/>
    <cellStyle name="Normal 2 9 2 5 7" xfId="38201"/>
    <cellStyle name="Normal 2 9 2 5 7 2" xfId="38202"/>
    <cellStyle name="Normal 2 9 2 5 8" xfId="38203"/>
    <cellStyle name="Normal 2 9 2 5 9" xfId="38204"/>
    <cellStyle name="Normal 2 9 2 6" xfId="38205"/>
    <cellStyle name="Normal 2 9 2 6 10" xfId="38206"/>
    <cellStyle name="Normal 2 9 2 6 11" xfId="38207"/>
    <cellStyle name="Normal 2 9 2 6 2" xfId="38208"/>
    <cellStyle name="Normal 2 9 2 6 2 2" xfId="38209"/>
    <cellStyle name="Normal 2 9 2 6 2 2 2" xfId="38210"/>
    <cellStyle name="Normal 2 9 2 6 2 2 2 2" xfId="38211"/>
    <cellStyle name="Normal 2 9 2 6 2 2 2 3" xfId="38212"/>
    <cellStyle name="Normal 2 9 2 6 2 2 3" xfId="38213"/>
    <cellStyle name="Normal 2 9 2 6 2 2 4" xfId="38214"/>
    <cellStyle name="Normal 2 9 2 6 2 2 5" xfId="38215"/>
    <cellStyle name="Normal 2 9 2 6 2 2 6" xfId="38216"/>
    <cellStyle name="Normal 2 9 2 6 2 3" xfId="38217"/>
    <cellStyle name="Normal 2 9 2 6 2 3 2" xfId="38218"/>
    <cellStyle name="Normal 2 9 2 6 2 3 2 2" xfId="38219"/>
    <cellStyle name="Normal 2 9 2 6 2 3 3" xfId="38220"/>
    <cellStyle name="Normal 2 9 2 6 2 3 4" xfId="38221"/>
    <cellStyle name="Normal 2 9 2 6 2 3 5" xfId="38222"/>
    <cellStyle name="Normal 2 9 2 6 2 4" xfId="38223"/>
    <cellStyle name="Normal 2 9 2 6 2 4 2" xfId="38224"/>
    <cellStyle name="Normal 2 9 2 6 2 4 3" xfId="38225"/>
    <cellStyle name="Normal 2 9 2 6 2 4 4" xfId="38226"/>
    <cellStyle name="Normal 2 9 2 6 2 5" xfId="38227"/>
    <cellStyle name="Normal 2 9 2 6 2 5 2" xfId="38228"/>
    <cellStyle name="Normal 2 9 2 6 2 6" xfId="38229"/>
    <cellStyle name="Normal 2 9 2 6 2 7" xfId="38230"/>
    <cellStyle name="Normal 2 9 2 6 2 8" xfId="38231"/>
    <cellStyle name="Normal 2 9 2 6 2 9" xfId="38232"/>
    <cellStyle name="Normal 2 9 2 6 3" xfId="38233"/>
    <cellStyle name="Normal 2 9 2 6 3 2" xfId="38234"/>
    <cellStyle name="Normal 2 9 2 6 3 2 2" xfId="38235"/>
    <cellStyle name="Normal 2 9 2 6 3 2 2 2" xfId="38236"/>
    <cellStyle name="Normal 2 9 2 6 3 2 2 3" xfId="38237"/>
    <cellStyle name="Normal 2 9 2 6 3 2 3" xfId="38238"/>
    <cellStyle name="Normal 2 9 2 6 3 2 4" xfId="38239"/>
    <cellStyle name="Normal 2 9 2 6 3 2 5" xfId="38240"/>
    <cellStyle name="Normal 2 9 2 6 3 2 6" xfId="38241"/>
    <cellStyle name="Normal 2 9 2 6 3 3" xfId="38242"/>
    <cellStyle name="Normal 2 9 2 6 3 3 2" xfId="38243"/>
    <cellStyle name="Normal 2 9 2 6 3 3 2 2" xfId="38244"/>
    <cellStyle name="Normal 2 9 2 6 3 3 3" xfId="38245"/>
    <cellStyle name="Normal 2 9 2 6 3 3 4" xfId="38246"/>
    <cellStyle name="Normal 2 9 2 6 3 3 5" xfId="38247"/>
    <cellStyle name="Normal 2 9 2 6 3 4" xfId="38248"/>
    <cellStyle name="Normal 2 9 2 6 3 4 2" xfId="38249"/>
    <cellStyle name="Normal 2 9 2 6 3 4 3" xfId="38250"/>
    <cellStyle name="Normal 2 9 2 6 3 4 4" xfId="38251"/>
    <cellStyle name="Normal 2 9 2 6 3 5" xfId="38252"/>
    <cellStyle name="Normal 2 9 2 6 3 5 2" xfId="38253"/>
    <cellStyle name="Normal 2 9 2 6 3 6" xfId="38254"/>
    <cellStyle name="Normal 2 9 2 6 3 7" xfId="38255"/>
    <cellStyle name="Normal 2 9 2 6 3 8" xfId="38256"/>
    <cellStyle name="Normal 2 9 2 6 3 9" xfId="38257"/>
    <cellStyle name="Normal 2 9 2 6 4" xfId="38258"/>
    <cellStyle name="Normal 2 9 2 6 4 2" xfId="38259"/>
    <cellStyle name="Normal 2 9 2 6 4 2 2" xfId="38260"/>
    <cellStyle name="Normal 2 9 2 6 4 2 3" xfId="38261"/>
    <cellStyle name="Normal 2 9 2 6 4 3" xfId="38262"/>
    <cellStyle name="Normal 2 9 2 6 4 4" xfId="38263"/>
    <cellStyle name="Normal 2 9 2 6 4 5" xfId="38264"/>
    <cellStyle name="Normal 2 9 2 6 4 6" xfId="38265"/>
    <cellStyle name="Normal 2 9 2 6 5" xfId="38266"/>
    <cellStyle name="Normal 2 9 2 6 5 2" xfId="38267"/>
    <cellStyle name="Normal 2 9 2 6 5 2 2" xfId="38268"/>
    <cellStyle name="Normal 2 9 2 6 5 3" xfId="38269"/>
    <cellStyle name="Normal 2 9 2 6 5 4" xfId="38270"/>
    <cellStyle name="Normal 2 9 2 6 5 5" xfId="38271"/>
    <cellStyle name="Normal 2 9 2 6 6" xfId="38272"/>
    <cellStyle name="Normal 2 9 2 6 6 2" xfId="38273"/>
    <cellStyle name="Normal 2 9 2 6 6 3" xfId="38274"/>
    <cellStyle name="Normal 2 9 2 6 6 4" xfId="38275"/>
    <cellStyle name="Normal 2 9 2 6 7" xfId="38276"/>
    <cellStyle name="Normal 2 9 2 6 7 2" xfId="38277"/>
    <cellStyle name="Normal 2 9 2 6 8" xfId="38278"/>
    <cellStyle name="Normal 2 9 2 6 9" xfId="38279"/>
    <cellStyle name="Normal 2 9 2 7" xfId="38280"/>
    <cellStyle name="Normal 2 9 2 7 10" xfId="38281"/>
    <cellStyle name="Normal 2 9 2 7 11" xfId="38282"/>
    <cellStyle name="Normal 2 9 2 7 2" xfId="38283"/>
    <cellStyle name="Normal 2 9 2 7 2 2" xfId="38284"/>
    <cellStyle name="Normal 2 9 2 7 2 2 2" xfId="38285"/>
    <cellStyle name="Normal 2 9 2 7 2 2 2 2" xfId="38286"/>
    <cellStyle name="Normal 2 9 2 7 2 2 2 3" xfId="38287"/>
    <cellStyle name="Normal 2 9 2 7 2 2 3" xfId="38288"/>
    <cellStyle name="Normal 2 9 2 7 2 2 4" xfId="38289"/>
    <cellStyle name="Normal 2 9 2 7 2 2 5" xfId="38290"/>
    <cellStyle name="Normal 2 9 2 7 2 2 6" xfId="38291"/>
    <cellStyle name="Normal 2 9 2 7 2 3" xfId="38292"/>
    <cellStyle name="Normal 2 9 2 7 2 3 2" xfId="38293"/>
    <cellStyle name="Normal 2 9 2 7 2 3 2 2" xfId="38294"/>
    <cellStyle name="Normal 2 9 2 7 2 3 3" xfId="38295"/>
    <cellStyle name="Normal 2 9 2 7 2 3 4" xfId="38296"/>
    <cellStyle name="Normal 2 9 2 7 2 3 5" xfId="38297"/>
    <cellStyle name="Normal 2 9 2 7 2 4" xfId="38298"/>
    <cellStyle name="Normal 2 9 2 7 2 4 2" xfId="38299"/>
    <cellStyle name="Normal 2 9 2 7 2 4 3" xfId="38300"/>
    <cellStyle name="Normal 2 9 2 7 2 4 4" xfId="38301"/>
    <cellStyle name="Normal 2 9 2 7 2 5" xfId="38302"/>
    <cellStyle name="Normal 2 9 2 7 2 5 2" xfId="38303"/>
    <cellStyle name="Normal 2 9 2 7 2 6" xfId="38304"/>
    <cellStyle name="Normal 2 9 2 7 2 7" xfId="38305"/>
    <cellStyle name="Normal 2 9 2 7 2 8" xfId="38306"/>
    <cellStyle name="Normal 2 9 2 7 2 9" xfId="38307"/>
    <cellStyle name="Normal 2 9 2 7 3" xfId="38308"/>
    <cellStyle name="Normal 2 9 2 7 3 2" xfId="38309"/>
    <cellStyle name="Normal 2 9 2 7 3 2 2" xfId="38310"/>
    <cellStyle name="Normal 2 9 2 7 3 2 2 2" xfId="38311"/>
    <cellStyle name="Normal 2 9 2 7 3 2 2 3" xfId="38312"/>
    <cellStyle name="Normal 2 9 2 7 3 2 3" xfId="38313"/>
    <cellStyle name="Normal 2 9 2 7 3 2 4" xfId="38314"/>
    <cellStyle name="Normal 2 9 2 7 3 2 5" xfId="38315"/>
    <cellStyle name="Normal 2 9 2 7 3 2 6" xfId="38316"/>
    <cellStyle name="Normal 2 9 2 7 3 3" xfId="38317"/>
    <cellStyle name="Normal 2 9 2 7 3 3 2" xfId="38318"/>
    <cellStyle name="Normal 2 9 2 7 3 3 2 2" xfId="38319"/>
    <cellStyle name="Normal 2 9 2 7 3 3 3" xfId="38320"/>
    <cellStyle name="Normal 2 9 2 7 3 3 4" xfId="38321"/>
    <cellStyle name="Normal 2 9 2 7 3 3 5" xfId="38322"/>
    <cellStyle name="Normal 2 9 2 7 3 4" xfId="38323"/>
    <cellStyle name="Normal 2 9 2 7 3 4 2" xfId="38324"/>
    <cellStyle name="Normal 2 9 2 7 3 4 3" xfId="38325"/>
    <cellStyle name="Normal 2 9 2 7 3 4 4" xfId="38326"/>
    <cellStyle name="Normal 2 9 2 7 3 5" xfId="38327"/>
    <cellStyle name="Normal 2 9 2 7 3 5 2" xfId="38328"/>
    <cellStyle name="Normal 2 9 2 7 3 6" xfId="38329"/>
    <cellStyle name="Normal 2 9 2 7 3 7" xfId="38330"/>
    <cellStyle name="Normal 2 9 2 7 3 8" xfId="38331"/>
    <cellStyle name="Normal 2 9 2 7 3 9" xfId="38332"/>
    <cellStyle name="Normal 2 9 2 7 4" xfId="38333"/>
    <cellStyle name="Normal 2 9 2 7 4 2" xfId="38334"/>
    <cellStyle name="Normal 2 9 2 7 4 2 2" xfId="38335"/>
    <cellStyle name="Normal 2 9 2 7 4 2 3" xfId="38336"/>
    <cellStyle name="Normal 2 9 2 7 4 3" xfId="38337"/>
    <cellStyle name="Normal 2 9 2 7 4 4" xfId="38338"/>
    <cellStyle name="Normal 2 9 2 7 4 5" xfId="38339"/>
    <cellStyle name="Normal 2 9 2 7 4 6" xfId="38340"/>
    <cellStyle name="Normal 2 9 2 7 5" xfId="38341"/>
    <cellStyle name="Normal 2 9 2 7 5 2" xfId="38342"/>
    <cellStyle name="Normal 2 9 2 7 5 2 2" xfId="38343"/>
    <cellStyle name="Normal 2 9 2 7 5 3" xfId="38344"/>
    <cellStyle name="Normal 2 9 2 7 5 4" xfId="38345"/>
    <cellStyle name="Normal 2 9 2 7 5 5" xfId="38346"/>
    <cellStyle name="Normal 2 9 2 7 6" xfId="38347"/>
    <cellStyle name="Normal 2 9 2 7 6 2" xfId="38348"/>
    <cellStyle name="Normal 2 9 2 7 6 3" xfId="38349"/>
    <cellStyle name="Normal 2 9 2 7 6 4" xfId="38350"/>
    <cellStyle name="Normal 2 9 2 7 7" xfId="38351"/>
    <cellStyle name="Normal 2 9 2 7 7 2" xfId="38352"/>
    <cellStyle name="Normal 2 9 2 7 8" xfId="38353"/>
    <cellStyle name="Normal 2 9 2 7 9" xfId="38354"/>
    <cellStyle name="Normal 2 9 2 8" xfId="38355"/>
    <cellStyle name="Normal 2 9 2 8 10" xfId="38356"/>
    <cellStyle name="Normal 2 9 2 8 2" xfId="38357"/>
    <cellStyle name="Normal 2 9 2 8 2 2" xfId="38358"/>
    <cellStyle name="Normal 2 9 2 8 2 2 2" xfId="38359"/>
    <cellStyle name="Normal 2 9 2 8 2 2 3" xfId="38360"/>
    <cellStyle name="Normal 2 9 2 8 2 3" xfId="38361"/>
    <cellStyle name="Normal 2 9 2 8 2 4" xfId="38362"/>
    <cellStyle name="Normal 2 9 2 8 2 5" xfId="38363"/>
    <cellStyle name="Normal 2 9 2 8 2 6" xfId="38364"/>
    <cellStyle name="Normal 2 9 2 8 3" xfId="38365"/>
    <cellStyle name="Normal 2 9 2 8 3 2" xfId="38366"/>
    <cellStyle name="Normal 2 9 2 8 3 2 2" xfId="38367"/>
    <cellStyle name="Normal 2 9 2 8 3 2 3" xfId="38368"/>
    <cellStyle name="Normal 2 9 2 8 3 3" xfId="38369"/>
    <cellStyle name="Normal 2 9 2 8 3 4" xfId="38370"/>
    <cellStyle name="Normal 2 9 2 8 3 5" xfId="38371"/>
    <cellStyle name="Normal 2 9 2 8 3 6" xfId="38372"/>
    <cellStyle name="Normal 2 9 2 8 4" xfId="38373"/>
    <cellStyle name="Normal 2 9 2 8 4 2" xfId="38374"/>
    <cellStyle name="Normal 2 9 2 8 4 2 2" xfId="38375"/>
    <cellStyle name="Normal 2 9 2 8 4 3" xfId="38376"/>
    <cellStyle name="Normal 2 9 2 8 4 4" xfId="38377"/>
    <cellStyle name="Normal 2 9 2 8 4 5" xfId="38378"/>
    <cellStyle name="Normal 2 9 2 8 5" xfId="38379"/>
    <cellStyle name="Normal 2 9 2 8 5 2" xfId="38380"/>
    <cellStyle name="Normal 2 9 2 8 5 3" xfId="38381"/>
    <cellStyle name="Normal 2 9 2 8 5 4" xfId="38382"/>
    <cellStyle name="Normal 2 9 2 8 6" xfId="38383"/>
    <cellStyle name="Normal 2 9 2 8 6 2" xfId="38384"/>
    <cellStyle name="Normal 2 9 2 8 7" xfId="38385"/>
    <cellStyle name="Normal 2 9 2 8 8" xfId="38386"/>
    <cellStyle name="Normal 2 9 2 8 9" xfId="38387"/>
    <cellStyle name="Normal 2 9 2 9" xfId="38388"/>
    <cellStyle name="Normal 2 9 2 9 10" xfId="38389"/>
    <cellStyle name="Normal 2 9 2 9 2" xfId="38390"/>
    <cellStyle name="Normal 2 9 2 9 2 2" xfId="38391"/>
    <cellStyle name="Normal 2 9 2 9 2 2 2" xfId="38392"/>
    <cellStyle name="Normal 2 9 2 9 2 2 3" xfId="38393"/>
    <cellStyle name="Normal 2 9 2 9 2 3" xfId="38394"/>
    <cellStyle name="Normal 2 9 2 9 2 4" xfId="38395"/>
    <cellStyle name="Normal 2 9 2 9 2 5" xfId="38396"/>
    <cellStyle name="Normal 2 9 2 9 2 6" xfId="38397"/>
    <cellStyle name="Normal 2 9 2 9 3" xfId="38398"/>
    <cellStyle name="Normal 2 9 2 9 3 2" xfId="38399"/>
    <cellStyle name="Normal 2 9 2 9 3 2 2" xfId="38400"/>
    <cellStyle name="Normal 2 9 2 9 3 2 3" xfId="38401"/>
    <cellStyle name="Normal 2 9 2 9 3 3" xfId="38402"/>
    <cellStyle name="Normal 2 9 2 9 3 4" xfId="38403"/>
    <cellStyle name="Normal 2 9 2 9 3 5" xfId="38404"/>
    <cellStyle name="Normal 2 9 2 9 3 6" xfId="38405"/>
    <cellStyle name="Normal 2 9 2 9 4" xfId="38406"/>
    <cellStyle name="Normal 2 9 2 9 4 2" xfId="38407"/>
    <cellStyle name="Normal 2 9 2 9 4 2 2" xfId="38408"/>
    <cellStyle name="Normal 2 9 2 9 4 3" xfId="38409"/>
    <cellStyle name="Normal 2 9 2 9 4 4" xfId="38410"/>
    <cellStyle name="Normal 2 9 2 9 4 5" xfId="38411"/>
    <cellStyle name="Normal 2 9 2 9 5" xfId="38412"/>
    <cellStyle name="Normal 2 9 2 9 5 2" xfId="38413"/>
    <cellStyle name="Normal 2 9 2 9 5 3" xfId="38414"/>
    <cellStyle name="Normal 2 9 2 9 5 4" xfId="38415"/>
    <cellStyle name="Normal 2 9 2 9 6" xfId="38416"/>
    <cellStyle name="Normal 2 9 2 9 6 2" xfId="38417"/>
    <cellStyle name="Normal 2 9 2 9 7" xfId="38418"/>
    <cellStyle name="Normal 2 9 2 9 8" xfId="38419"/>
    <cellStyle name="Normal 2 9 2 9 9" xfId="38420"/>
    <cellStyle name="Normal 2 9 3" xfId="38421"/>
    <cellStyle name="Normal 2 9 3 2" xfId="38422"/>
    <cellStyle name="Normal 2 9 4" xfId="38423"/>
    <cellStyle name="Normal 2 9 5" xfId="38424"/>
    <cellStyle name="Normal 2 9 6" xfId="38425"/>
    <cellStyle name="Normal 2 9 7" xfId="38426"/>
    <cellStyle name="Normal 2 9 8" xfId="38427"/>
    <cellStyle name="Normal 20" xfId="38428"/>
    <cellStyle name="Normal 20 2" xfId="38429"/>
    <cellStyle name="Normal 20 2 2" xfId="38430"/>
    <cellStyle name="Normal 20 2 3" xfId="38431"/>
    <cellStyle name="Normal 20 3" xfId="38432"/>
    <cellStyle name="Normal 20 4" xfId="38433"/>
    <cellStyle name="Normal 21" xfId="38434"/>
    <cellStyle name="Normal 21 2" xfId="38435"/>
    <cellStyle name="Normal 21 3" xfId="38436"/>
    <cellStyle name="Normal 22" xfId="38437"/>
    <cellStyle name="Normal 22 2" xfId="38438"/>
    <cellStyle name="Normal 23" xfId="38439"/>
    <cellStyle name="Normal 24" xfId="38440"/>
    <cellStyle name="Normal 25" xfId="38441"/>
    <cellStyle name="Normal 26" xfId="38442"/>
    <cellStyle name="Normal 27" xfId="38443"/>
    <cellStyle name="Normal 28" xfId="38444"/>
    <cellStyle name="Normal 29" xfId="38445"/>
    <cellStyle name="Normal 3" xfId="38446"/>
    <cellStyle name="Normal 3 10" xfId="38447"/>
    <cellStyle name="Normal 3 10 2" xfId="38448"/>
    <cellStyle name="Normal 3 11" xfId="38449"/>
    <cellStyle name="Normal 3 11 2" xfId="38450"/>
    <cellStyle name="Normal 3 12" xfId="38451"/>
    <cellStyle name="Normal 3 13" xfId="38452"/>
    <cellStyle name="Normal 3 14" xfId="38453"/>
    <cellStyle name="Normal 3 15" xfId="38454"/>
    <cellStyle name="Normal 3 16" xfId="38455"/>
    <cellStyle name="Normal 3 17" xfId="38456"/>
    <cellStyle name="Normal 3 18" xfId="38457"/>
    <cellStyle name="Normal 3 19" xfId="38458"/>
    <cellStyle name="Normal 3 2" xfId="38459"/>
    <cellStyle name="Normal 3 2 2" xfId="38460"/>
    <cellStyle name="Normal 3 2 2 2" xfId="38461"/>
    <cellStyle name="Normal 3 2 2 2 2" xfId="38462"/>
    <cellStyle name="Normal 3 2 2 2 3" xfId="38463"/>
    <cellStyle name="Normal 3 2 2 3" xfId="38464"/>
    <cellStyle name="Normal 3 2 2 3 2" xfId="38465"/>
    <cellStyle name="Normal 3 2 2 4" xfId="38466"/>
    <cellStyle name="Normal 3 2 2 5" xfId="38467"/>
    <cellStyle name="Normal 3 2 2 6" xfId="38468"/>
    <cellStyle name="Normal 3 2 2 7" xfId="38469"/>
    <cellStyle name="Normal 3 2 3" xfId="38470"/>
    <cellStyle name="Normal 3 2 3 2" xfId="38471"/>
    <cellStyle name="Normal 3 2 3 3" xfId="38472"/>
    <cellStyle name="Normal 3 2 3 4" xfId="38473"/>
    <cellStyle name="Normal 3 2 3 5" xfId="38474"/>
    <cellStyle name="Normal 3 2 4" xfId="38475"/>
    <cellStyle name="Normal 3 2 4 2" xfId="38476"/>
    <cellStyle name="Normal 3 2 4 3" xfId="38477"/>
    <cellStyle name="Normal 3 2 4 4" xfId="38478"/>
    <cellStyle name="Normal 3 2 5" xfId="38479"/>
    <cellStyle name="Normal 3 2 5 2" xfId="38480"/>
    <cellStyle name="Normal 3 2 5 3" xfId="38481"/>
    <cellStyle name="Normal 3 2 5 4" xfId="38482"/>
    <cellStyle name="Normal 3 2 6" xfId="38483"/>
    <cellStyle name="Normal 3 2 7" xfId="38484"/>
    <cellStyle name="Normal 3 2 8" xfId="38485"/>
    <cellStyle name="Normal 3 20" xfId="38486"/>
    <cellStyle name="Normal 3 21" xfId="38487"/>
    <cellStyle name="Normal 3 22" xfId="38488"/>
    <cellStyle name="Normal 3 23" xfId="38489"/>
    <cellStyle name="Normal 3 24" xfId="38490"/>
    <cellStyle name="Normal 3 25" xfId="38491"/>
    <cellStyle name="Normal 3 26" xfId="38492"/>
    <cellStyle name="Normal 3 27" xfId="38493"/>
    <cellStyle name="Normal 3 28" xfId="38494"/>
    <cellStyle name="Normal 3 29" xfId="38495"/>
    <cellStyle name="Normal 3 3" xfId="38496"/>
    <cellStyle name="Normal 3 3 2" xfId="38497"/>
    <cellStyle name="Normal 3 3 3" xfId="38498"/>
    <cellStyle name="Normal 3 30" xfId="38499"/>
    <cellStyle name="Normal 3 31" xfId="38500"/>
    <cellStyle name="Normal 3 32" xfId="38501"/>
    <cellStyle name="Normal 3 33" xfId="38502"/>
    <cellStyle name="Normal 3 34" xfId="38503"/>
    <cellStyle name="Normal 3 35" xfId="38504"/>
    <cellStyle name="Normal 3 36" xfId="38505"/>
    <cellStyle name="Normal 3 37" xfId="38506"/>
    <cellStyle name="Normal 3 38" xfId="38507"/>
    <cellStyle name="Normal 3 39" xfId="38508"/>
    <cellStyle name="Normal 3 4" xfId="38509"/>
    <cellStyle name="Normal 3 4 10" xfId="38510"/>
    <cellStyle name="Normal 3 4 11" xfId="38511"/>
    <cellStyle name="Normal 3 4 12" xfId="38512"/>
    <cellStyle name="Normal 3 4 13" xfId="38513"/>
    <cellStyle name="Normal 3 4 14" xfId="38514"/>
    <cellStyle name="Normal 3 4 15" xfId="38515"/>
    <cellStyle name="Normal 3 4 16" xfId="38516"/>
    <cellStyle name="Normal 3 4 17" xfId="38517"/>
    <cellStyle name="Normal 3 4 18" xfId="38518"/>
    <cellStyle name="Normal 3 4 19" xfId="38519"/>
    <cellStyle name="Normal 3 4 2" xfId="38520"/>
    <cellStyle name="Normal 3 4 20" xfId="38521"/>
    <cellStyle name="Normal 3 4 21" xfId="38522"/>
    <cellStyle name="Normal 3 4 22" xfId="38523"/>
    <cellStyle name="Normal 3 4 23" xfId="38524"/>
    <cellStyle name="Normal 3 4 24" xfId="38525"/>
    <cellStyle name="Normal 3 4 25" xfId="38526"/>
    <cellStyle name="Normal 3 4 26" xfId="38527"/>
    <cellStyle name="Normal 3 4 27" xfId="38528"/>
    <cellStyle name="Normal 3 4 28" xfId="38529"/>
    <cellStyle name="Normal 3 4 29" xfId="38530"/>
    <cellStyle name="Normal 3 4 3" xfId="38531"/>
    <cellStyle name="Normal 3 4 30" xfId="38532"/>
    <cellStyle name="Normal 3 4 31" xfId="38533"/>
    <cellStyle name="Normal 3 4 32" xfId="38534"/>
    <cellStyle name="Normal 3 4 33" xfId="38535"/>
    <cellStyle name="Normal 3 4 34" xfId="38536"/>
    <cellStyle name="Normal 3 4 35" xfId="38537"/>
    <cellStyle name="Normal 3 4 4" xfId="38538"/>
    <cellStyle name="Normal 3 4 5" xfId="38539"/>
    <cellStyle name="Normal 3 4 6" xfId="38540"/>
    <cellStyle name="Normal 3 4 7" xfId="38541"/>
    <cellStyle name="Normal 3 4 8" xfId="38542"/>
    <cellStyle name="Normal 3 4 9" xfId="38543"/>
    <cellStyle name="Normal 3 40" xfId="38544"/>
    <cellStyle name="Normal 3 41" xfId="38545"/>
    <cellStyle name="Normal 3 42" xfId="38546"/>
    <cellStyle name="Normal 3 43" xfId="38547"/>
    <cellStyle name="Normal 3 44" xfId="38548"/>
    <cellStyle name="Normal 3 45" xfId="38549"/>
    <cellStyle name="Normal 3 46" xfId="38550"/>
    <cellStyle name="Normal 3 47" xfId="38551"/>
    <cellStyle name="Normal 3 5" xfId="38552"/>
    <cellStyle name="Normal 3 5 2" xfId="38553"/>
    <cellStyle name="Normal 3 5 3" xfId="38554"/>
    <cellStyle name="Normal 3 6" xfId="38555"/>
    <cellStyle name="Normal 3 6 2" xfId="38556"/>
    <cellStyle name="Normal 3 6 3" xfId="38557"/>
    <cellStyle name="Normal 3 7" xfId="38558"/>
    <cellStyle name="Normal 3 7 2" xfId="38559"/>
    <cellStyle name="Normal 3 8" xfId="38560"/>
    <cellStyle name="Normal 3 8 2" xfId="38561"/>
    <cellStyle name="Normal 3 9" xfId="38562"/>
    <cellStyle name="Normal 3 9 2" xfId="38563"/>
    <cellStyle name="Normal 30" xfId="38564"/>
    <cellStyle name="Normal 31" xfId="38565"/>
    <cellStyle name="Normal 32" xfId="38566"/>
    <cellStyle name="Normal 33" xfId="38567"/>
    <cellStyle name="Normal 34" xfId="38568"/>
    <cellStyle name="Normal 35" xfId="38569"/>
    <cellStyle name="Normal 36" xfId="38570"/>
    <cellStyle name="Normal 37" xfId="38571"/>
    <cellStyle name="Normal 38" xfId="38572"/>
    <cellStyle name="Normal 39" xfId="38573"/>
    <cellStyle name="Normal 4" xfId="38574"/>
    <cellStyle name="Normal 4 10" xfId="38575"/>
    <cellStyle name="Normal 4 10 2" xfId="38576"/>
    <cellStyle name="Normal 4 10 2 2" xfId="38577"/>
    <cellStyle name="Normal 4 10 3" xfId="38578"/>
    <cellStyle name="Normal 4 10 4" xfId="38579"/>
    <cellStyle name="Normal 4 11" xfId="38580"/>
    <cellStyle name="Normal 4 11 2" xfId="38581"/>
    <cellStyle name="Normal 4 11 3" xfId="38582"/>
    <cellStyle name="Normal 4 12" xfId="38583"/>
    <cellStyle name="Normal 4 13" xfId="38584"/>
    <cellStyle name="Normal 4 13 2" xfId="38585"/>
    <cellStyle name="Normal 4 14" xfId="38586"/>
    <cellStyle name="Normal 4 15" xfId="38587"/>
    <cellStyle name="Normal 4 16" xfId="38588"/>
    <cellStyle name="Normal 4 17" xfId="38589"/>
    <cellStyle name="Normal 4 18" xfId="38590"/>
    <cellStyle name="Normal 4 18 2" xfId="38591"/>
    <cellStyle name="Normal 4 19" xfId="38592"/>
    <cellStyle name="Normal 4 2" xfId="38593"/>
    <cellStyle name="Normal 4 2 10" xfId="38594"/>
    <cellStyle name="Normal 4 2 10 2" xfId="38595"/>
    <cellStyle name="Normal 4 2 11" xfId="38596"/>
    <cellStyle name="Normal 4 2 11 2" xfId="38597"/>
    <cellStyle name="Normal 4 2 12" xfId="38598"/>
    <cellStyle name="Normal 4 2 12 2" xfId="38599"/>
    <cellStyle name="Normal 4 2 13" xfId="38600"/>
    <cellStyle name="Normal 4 2 13 2" xfId="38601"/>
    <cellStyle name="Normal 4 2 14" xfId="38602"/>
    <cellStyle name="Normal 4 2 14 2" xfId="38603"/>
    <cellStyle name="Normal 4 2 15" xfId="38604"/>
    <cellStyle name="Normal 4 2 15 2" xfId="38605"/>
    <cellStyle name="Normal 4 2 16" xfId="38606"/>
    <cellStyle name="Normal 4 2 16 2" xfId="38607"/>
    <cellStyle name="Normal 4 2 17" xfId="38608"/>
    <cellStyle name="Normal 4 2 18" xfId="38609"/>
    <cellStyle name="Normal 4 2 19" xfId="38610"/>
    <cellStyle name="Normal 4 2 2" xfId="38611"/>
    <cellStyle name="Normal 4 2 2 2" xfId="38612"/>
    <cellStyle name="Normal 4 2 2 3" xfId="38613"/>
    <cellStyle name="Normal 4 2 2 4" xfId="38614"/>
    <cellStyle name="Normal 4 2 20" xfId="38615"/>
    <cellStyle name="Normal 4 2 21" xfId="38616"/>
    <cellStyle name="Normal 4 2 22" xfId="38617"/>
    <cellStyle name="Normal 4 2 23" xfId="38618"/>
    <cellStyle name="Normal 4 2 24" xfId="38619"/>
    <cellStyle name="Normal 4 2 25" xfId="38620"/>
    <cellStyle name="Normal 4 2 26" xfId="38621"/>
    <cellStyle name="Normal 4 2 27" xfId="38622"/>
    <cellStyle name="Normal 4 2 28" xfId="38623"/>
    <cellStyle name="Normal 4 2 29" xfId="38624"/>
    <cellStyle name="Normal 4 2 3" xfId="38625"/>
    <cellStyle name="Normal 4 2 3 2" xfId="38626"/>
    <cellStyle name="Normal 4 2 3 3" xfId="38627"/>
    <cellStyle name="Normal 4 2 30" xfId="38628"/>
    <cellStyle name="Normal 4 2 31" xfId="38629"/>
    <cellStyle name="Normal 4 2 32" xfId="38630"/>
    <cellStyle name="Normal 4 2 33" xfId="38631"/>
    <cellStyle name="Normal 4 2 34" xfId="38632"/>
    <cellStyle name="Normal 4 2 35" xfId="38633"/>
    <cellStyle name="Normal 4 2 36" xfId="38634"/>
    <cellStyle name="Normal 4 2 37" xfId="38635"/>
    <cellStyle name="Normal 4 2 38" xfId="38636"/>
    <cellStyle name="Normal 4 2 39" xfId="38637"/>
    <cellStyle name="Normal 4 2 4" xfId="38638"/>
    <cellStyle name="Normal 4 2 4 2" xfId="38639"/>
    <cellStyle name="Normal 4 2 40" xfId="38640"/>
    <cellStyle name="Normal 4 2 41" xfId="38641"/>
    <cellStyle name="Normal 4 2 42" xfId="38642"/>
    <cellStyle name="Normal 4 2 43" xfId="38643"/>
    <cellStyle name="Normal 4 2 44" xfId="38644"/>
    <cellStyle name="Normal 4 2 45" xfId="38645"/>
    <cellStyle name="Normal 4 2 46" xfId="38646"/>
    <cellStyle name="Normal 4 2 47" xfId="38647"/>
    <cellStyle name="Normal 4 2 48" xfId="38648"/>
    <cellStyle name="Normal 4 2 49" xfId="38649"/>
    <cellStyle name="Normal 4 2 5" xfId="38650"/>
    <cellStyle name="Normal 4 2 5 2" xfId="38651"/>
    <cellStyle name="Normal 4 2 50" xfId="38652"/>
    <cellStyle name="Normal 4 2 6" xfId="38653"/>
    <cellStyle name="Normal 4 2 6 2" xfId="38654"/>
    <cellStyle name="Normal 4 2 7" xfId="38655"/>
    <cellStyle name="Normal 4 2 7 2" xfId="38656"/>
    <cellStyle name="Normal 4 2 8" xfId="38657"/>
    <cellStyle name="Normal 4 2 8 2" xfId="38658"/>
    <cellStyle name="Normal 4 2 9" xfId="38659"/>
    <cellStyle name="Normal 4 2 9 2" xfId="38660"/>
    <cellStyle name="Normal 4 20" xfId="38661"/>
    <cellStyle name="Normal 4 21" xfId="38662"/>
    <cellStyle name="Normal 4 22" xfId="38663"/>
    <cellStyle name="Normal 4 22 2" xfId="38664"/>
    <cellStyle name="Normal 4 23" xfId="38665"/>
    <cellStyle name="Normal 4 24" xfId="38666"/>
    <cellStyle name="Normal 4 25" xfId="38667"/>
    <cellStyle name="Normal 4 3" xfId="38668"/>
    <cellStyle name="Normal 4 3 2" xfId="38669"/>
    <cellStyle name="Normal 4 3 3" xfId="38670"/>
    <cellStyle name="Normal 4 3 4" xfId="38671"/>
    <cellStyle name="Normal 4 3 5" xfId="38672"/>
    <cellStyle name="Normal 4 3 6" xfId="38673"/>
    <cellStyle name="Normal 4 3 7" xfId="38674"/>
    <cellStyle name="Normal 4 3 7 2" xfId="38675"/>
    <cellStyle name="Normal 4 3 8" xfId="38676"/>
    <cellStyle name="Normal 4 4" xfId="38677"/>
    <cellStyle name="Normal 4 4 10" xfId="38678"/>
    <cellStyle name="Normal 4 4 2" xfId="38679"/>
    <cellStyle name="Normal 4 4 2 2" xfId="38680"/>
    <cellStyle name="Normal 4 4 2 2 2" xfId="38681"/>
    <cellStyle name="Normal 4 4 2 2 2 2" xfId="38682"/>
    <cellStyle name="Normal 4 4 2 2 2 3" xfId="38683"/>
    <cellStyle name="Normal 4 4 2 2 3" xfId="38684"/>
    <cellStyle name="Normal 4 4 2 2 4" xfId="38685"/>
    <cellStyle name="Normal 4 4 2 2 5" xfId="38686"/>
    <cellStyle name="Normal 4 4 2 2 6" xfId="38687"/>
    <cellStyle name="Normal 4 4 2 3" xfId="38688"/>
    <cellStyle name="Normal 4 4 2 3 2" xfId="38689"/>
    <cellStyle name="Normal 4 4 2 3 2 2" xfId="38690"/>
    <cellStyle name="Normal 4 4 2 3 3" xfId="38691"/>
    <cellStyle name="Normal 4 4 2 3 4" xfId="38692"/>
    <cellStyle name="Normal 4 4 2 3 5" xfId="38693"/>
    <cellStyle name="Normal 4 4 2 4" xfId="38694"/>
    <cellStyle name="Normal 4 4 2 4 2" xfId="38695"/>
    <cellStyle name="Normal 4 4 2 4 3" xfId="38696"/>
    <cellStyle name="Normal 4 4 2 4 4" xfId="38697"/>
    <cellStyle name="Normal 4 4 2 5" xfId="38698"/>
    <cellStyle name="Normal 4 4 2 5 2" xfId="38699"/>
    <cellStyle name="Normal 4 4 2 6" xfId="38700"/>
    <cellStyle name="Normal 4 4 2 7" xfId="38701"/>
    <cellStyle name="Normal 4 4 2 8" xfId="38702"/>
    <cellStyle name="Normal 4 4 2 9" xfId="38703"/>
    <cellStyle name="Normal 4 4 3" xfId="38704"/>
    <cellStyle name="Normal 4 4 3 2" xfId="38705"/>
    <cellStyle name="Normal 4 4 3 2 2" xfId="38706"/>
    <cellStyle name="Normal 4 4 3 2 3" xfId="38707"/>
    <cellStyle name="Normal 4 4 3 3" xfId="38708"/>
    <cellStyle name="Normal 4 4 3 4" xfId="38709"/>
    <cellStyle name="Normal 4 4 3 5" xfId="38710"/>
    <cellStyle name="Normal 4 4 3 6" xfId="38711"/>
    <cellStyle name="Normal 4 4 4" xfId="38712"/>
    <cellStyle name="Normal 4 4 4 2" xfId="38713"/>
    <cellStyle name="Normal 4 4 4 2 2" xfId="38714"/>
    <cellStyle name="Normal 4 4 4 3" xfId="38715"/>
    <cellStyle name="Normal 4 4 4 4" xfId="38716"/>
    <cellStyle name="Normal 4 4 4 5" xfId="38717"/>
    <cellStyle name="Normal 4 4 5" xfId="38718"/>
    <cellStyle name="Normal 4 4 5 2" xfId="38719"/>
    <cellStyle name="Normal 4 4 5 3" xfId="38720"/>
    <cellStyle name="Normal 4 4 5 4" xfId="38721"/>
    <cellStyle name="Normal 4 4 6" xfId="38722"/>
    <cellStyle name="Normal 4 4 6 2" xfId="38723"/>
    <cellStyle name="Normal 4 4 6 3" xfId="38724"/>
    <cellStyle name="Normal 4 4 7" xfId="38725"/>
    <cellStyle name="Normal 4 4 8" xfId="38726"/>
    <cellStyle name="Normal 4 4 9" xfId="38727"/>
    <cellStyle name="Normal 4 5" xfId="38728"/>
    <cellStyle name="Normal 4 5 2" xfId="38729"/>
    <cellStyle name="Normal 4 5 2 2" xfId="38730"/>
    <cellStyle name="Normal 4 5 2 2 2" xfId="38731"/>
    <cellStyle name="Normal 4 5 2 2 3" xfId="38732"/>
    <cellStyle name="Normal 4 5 2 3" xfId="38733"/>
    <cellStyle name="Normal 4 5 2 4" xfId="38734"/>
    <cellStyle name="Normal 4 5 2 5" xfId="38735"/>
    <cellStyle name="Normal 4 5 2 6" xfId="38736"/>
    <cellStyle name="Normal 4 5 3" xfId="38737"/>
    <cellStyle name="Normal 4 5 3 2" xfId="38738"/>
    <cellStyle name="Normal 4 5 3 2 2" xfId="38739"/>
    <cellStyle name="Normal 4 5 3 3" xfId="38740"/>
    <cellStyle name="Normal 4 5 3 4" xfId="38741"/>
    <cellStyle name="Normal 4 5 3 5" xfId="38742"/>
    <cellStyle name="Normal 4 5 4" xfId="38743"/>
    <cellStyle name="Normal 4 5 4 2" xfId="38744"/>
    <cellStyle name="Normal 4 5 4 3" xfId="38745"/>
    <cellStyle name="Normal 4 5 4 4" xfId="38746"/>
    <cellStyle name="Normal 4 5 5" xfId="38747"/>
    <cellStyle name="Normal 4 5 5 2" xfId="38748"/>
    <cellStyle name="Normal 4 5 6" xfId="38749"/>
    <cellStyle name="Normal 4 5 7" xfId="38750"/>
    <cellStyle name="Normal 4 5 8" xfId="38751"/>
    <cellStyle name="Normal 4 5 9" xfId="38752"/>
    <cellStyle name="Normal 4 6" xfId="38753"/>
    <cellStyle name="Normal 4 6 2" xfId="38754"/>
    <cellStyle name="Normal 4 6 2 2" xfId="38755"/>
    <cellStyle name="Normal 4 6 2 3" xfId="38756"/>
    <cellStyle name="Normal 4 6 2 4" xfId="38757"/>
    <cellStyle name="Normal 4 6 3" xfId="38758"/>
    <cellStyle name="Normal 4 6 3 2" xfId="38759"/>
    <cellStyle name="Normal 4 6 4" xfId="38760"/>
    <cellStyle name="Normal 4 6 5" xfId="38761"/>
    <cellStyle name="Normal 4 6 6" xfId="38762"/>
    <cellStyle name="Normal 4 6 7" xfId="38763"/>
    <cellStyle name="Normal 4 7" xfId="38764"/>
    <cellStyle name="Normal 4 7 2" xfId="38765"/>
    <cellStyle name="Normal 4 7 2 2" xfId="38766"/>
    <cellStyle name="Normal 4 7 3" xfId="38767"/>
    <cellStyle name="Normal 4 7 4" xfId="38768"/>
    <cellStyle name="Normal 4 7 5" xfId="38769"/>
    <cellStyle name="Normal 4 7 6" xfId="38770"/>
    <cellStyle name="Normal 4 8" xfId="38771"/>
    <cellStyle name="Normal 4 8 2" xfId="38772"/>
    <cellStyle name="Normal 4 8 2 2" xfId="38773"/>
    <cellStyle name="Normal 4 8 2 3" xfId="38774"/>
    <cellStyle name="Normal 4 8 3" xfId="38775"/>
    <cellStyle name="Normal 4 8 4" xfId="38776"/>
    <cellStyle name="Normal 4 8 5" xfId="38777"/>
    <cellStyle name="Normal 4 9" xfId="38778"/>
    <cellStyle name="Normal 4 9 2" xfId="38779"/>
    <cellStyle name="Normal 4 9 2 2" xfId="38780"/>
    <cellStyle name="Normal 4 9 3" xfId="38781"/>
    <cellStyle name="Normal 4 9 4" xfId="38782"/>
    <cellStyle name="Normal 4 9 5" xfId="38783"/>
    <cellStyle name="Normal 40" xfId="38784"/>
    <cellStyle name="Normal 41" xfId="38785"/>
    <cellStyle name="Normal 42" xfId="38786"/>
    <cellStyle name="Normal 43" xfId="38787"/>
    <cellStyle name="Normal 44" xfId="38788"/>
    <cellStyle name="Normal 45" xfId="38789"/>
    <cellStyle name="Normal 46" xfId="38790"/>
    <cellStyle name="Normal 47" xfId="38791"/>
    <cellStyle name="Normal 48" xfId="38792"/>
    <cellStyle name="Normal 49" xfId="38793"/>
    <cellStyle name="Normal 5" xfId="38794"/>
    <cellStyle name="Normal 5 2" xfId="38795"/>
    <cellStyle name="Normal 5 2 2" xfId="38796"/>
    <cellStyle name="Normal 5 2 3" xfId="38797"/>
    <cellStyle name="Normal 5 2 4" xfId="38798"/>
    <cellStyle name="Normal 5 3" xfId="38799"/>
    <cellStyle name="Normal 5 3 2" xfId="38800"/>
    <cellStyle name="Normal 5 3 3" xfId="38801"/>
    <cellStyle name="Normal 5 4" xfId="38802"/>
    <cellStyle name="Normal 5 5" xfId="38803"/>
    <cellStyle name="Normal 5 6" xfId="38804"/>
    <cellStyle name="Normal 5 7" xfId="38805"/>
    <cellStyle name="Normal 5 8" xfId="38806"/>
    <cellStyle name="Normal 5 9" xfId="38807"/>
    <cellStyle name="Normal 50" xfId="38808"/>
    <cellStyle name="Normal 51" xfId="38809"/>
    <cellStyle name="Normal 52" xfId="38810"/>
    <cellStyle name="Normal 53" xfId="38811"/>
    <cellStyle name="Normal 54" xfId="38812"/>
    <cellStyle name="Normal 55" xfId="38813"/>
    <cellStyle name="Normal 56" xfId="38814"/>
    <cellStyle name="Normal 57" xfId="38815"/>
    <cellStyle name="Normal 58" xfId="38816"/>
    <cellStyle name="Normal 59" xfId="38817"/>
    <cellStyle name="Normal 6" xfId="38818"/>
    <cellStyle name="Normal 6 10" xfId="38819"/>
    <cellStyle name="Normal 6 10 10" xfId="38820"/>
    <cellStyle name="Normal 6 10 2" xfId="38821"/>
    <cellStyle name="Normal 6 10 2 2" xfId="38822"/>
    <cellStyle name="Normal 6 10 2 2 2" xfId="38823"/>
    <cellStyle name="Normal 6 10 2 2 3" xfId="38824"/>
    <cellStyle name="Normal 6 10 2 3" xfId="38825"/>
    <cellStyle name="Normal 6 10 2 4" xfId="38826"/>
    <cellStyle name="Normal 6 10 2 5" xfId="38827"/>
    <cellStyle name="Normal 6 10 2 6" xfId="38828"/>
    <cellStyle name="Normal 6 10 3" xfId="38829"/>
    <cellStyle name="Normal 6 10 3 2" xfId="38830"/>
    <cellStyle name="Normal 6 10 3 2 2" xfId="38831"/>
    <cellStyle name="Normal 6 10 3 2 3" xfId="38832"/>
    <cellStyle name="Normal 6 10 3 3" xfId="38833"/>
    <cellStyle name="Normal 6 10 3 4" xfId="38834"/>
    <cellStyle name="Normal 6 10 3 5" xfId="38835"/>
    <cellStyle name="Normal 6 10 3 6" xfId="38836"/>
    <cellStyle name="Normal 6 10 4" xfId="38837"/>
    <cellStyle name="Normal 6 10 4 2" xfId="38838"/>
    <cellStyle name="Normal 6 10 4 2 2" xfId="38839"/>
    <cellStyle name="Normal 6 10 4 3" xfId="38840"/>
    <cellStyle name="Normal 6 10 4 4" xfId="38841"/>
    <cellStyle name="Normal 6 10 4 5" xfId="38842"/>
    <cellStyle name="Normal 6 10 5" xfId="38843"/>
    <cellStyle name="Normal 6 10 5 2" xfId="38844"/>
    <cellStyle name="Normal 6 10 5 3" xfId="38845"/>
    <cellStyle name="Normal 6 10 5 4" xfId="38846"/>
    <cellStyle name="Normal 6 10 6" xfId="38847"/>
    <cellStyle name="Normal 6 10 6 2" xfId="38848"/>
    <cellStyle name="Normal 6 10 7" xfId="38849"/>
    <cellStyle name="Normal 6 10 8" xfId="38850"/>
    <cellStyle name="Normal 6 10 9" xfId="38851"/>
    <cellStyle name="Normal 6 11" xfId="38852"/>
    <cellStyle name="Normal 6 11 10" xfId="38853"/>
    <cellStyle name="Normal 6 11 2" xfId="38854"/>
    <cellStyle name="Normal 6 11 2 2" xfId="38855"/>
    <cellStyle name="Normal 6 11 2 2 2" xfId="38856"/>
    <cellStyle name="Normal 6 11 2 2 3" xfId="38857"/>
    <cellStyle name="Normal 6 11 2 3" xfId="38858"/>
    <cellStyle name="Normal 6 11 2 4" xfId="38859"/>
    <cellStyle name="Normal 6 11 2 5" xfId="38860"/>
    <cellStyle name="Normal 6 11 2 6" xfId="38861"/>
    <cellStyle name="Normal 6 11 3" xfId="38862"/>
    <cellStyle name="Normal 6 11 3 2" xfId="38863"/>
    <cellStyle name="Normal 6 11 3 2 2" xfId="38864"/>
    <cellStyle name="Normal 6 11 3 2 3" xfId="38865"/>
    <cellStyle name="Normal 6 11 3 3" xfId="38866"/>
    <cellStyle name="Normal 6 11 3 4" xfId="38867"/>
    <cellStyle name="Normal 6 11 3 5" xfId="38868"/>
    <cellStyle name="Normal 6 11 3 6" xfId="38869"/>
    <cellStyle name="Normal 6 11 4" xfId="38870"/>
    <cellStyle name="Normal 6 11 4 2" xfId="38871"/>
    <cellStyle name="Normal 6 11 4 2 2" xfId="38872"/>
    <cellStyle name="Normal 6 11 4 3" xfId="38873"/>
    <cellStyle name="Normal 6 11 4 4" xfId="38874"/>
    <cellStyle name="Normal 6 11 4 5" xfId="38875"/>
    <cellStyle name="Normal 6 11 5" xfId="38876"/>
    <cellStyle name="Normal 6 11 5 2" xfId="38877"/>
    <cellStyle name="Normal 6 11 5 3" xfId="38878"/>
    <cellStyle name="Normal 6 11 5 4" xfId="38879"/>
    <cellStyle name="Normal 6 11 6" xfId="38880"/>
    <cellStyle name="Normal 6 11 6 2" xfId="38881"/>
    <cellStyle name="Normal 6 11 7" xfId="38882"/>
    <cellStyle name="Normal 6 11 8" xfId="38883"/>
    <cellStyle name="Normal 6 11 9" xfId="38884"/>
    <cellStyle name="Normal 6 12" xfId="38885"/>
    <cellStyle name="Normal 6 12 10" xfId="38886"/>
    <cellStyle name="Normal 6 12 2" xfId="38887"/>
    <cellStyle name="Normal 6 12 2 2" xfId="38888"/>
    <cellStyle name="Normal 6 12 2 2 2" xfId="38889"/>
    <cellStyle name="Normal 6 12 2 2 3" xfId="38890"/>
    <cellStyle name="Normal 6 12 2 3" xfId="38891"/>
    <cellStyle name="Normal 6 12 2 4" xfId="38892"/>
    <cellStyle name="Normal 6 12 2 5" xfId="38893"/>
    <cellStyle name="Normal 6 12 2 6" xfId="38894"/>
    <cellStyle name="Normal 6 12 3" xfId="38895"/>
    <cellStyle name="Normal 6 12 3 2" xfId="38896"/>
    <cellStyle name="Normal 6 12 3 2 2" xfId="38897"/>
    <cellStyle name="Normal 6 12 3 2 3" xfId="38898"/>
    <cellStyle name="Normal 6 12 3 3" xfId="38899"/>
    <cellStyle name="Normal 6 12 3 4" xfId="38900"/>
    <cellStyle name="Normal 6 12 3 5" xfId="38901"/>
    <cellStyle name="Normal 6 12 3 6" xfId="38902"/>
    <cellStyle name="Normal 6 12 4" xfId="38903"/>
    <cellStyle name="Normal 6 12 4 2" xfId="38904"/>
    <cellStyle name="Normal 6 12 4 2 2" xfId="38905"/>
    <cellStyle name="Normal 6 12 4 3" xfId="38906"/>
    <cellStyle name="Normal 6 12 4 4" xfId="38907"/>
    <cellStyle name="Normal 6 12 4 5" xfId="38908"/>
    <cellStyle name="Normal 6 12 5" xfId="38909"/>
    <cellStyle name="Normal 6 12 5 2" xfId="38910"/>
    <cellStyle name="Normal 6 12 5 3" xfId="38911"/>
    <cellStyle name="Normal 6 12 5 4" xfId="38912"/>
    <cellStyle name="Normal 6 12 6" xfId="38913"/>
    <cellStyle name="Normal 6 12 6 2" xfId="38914"/>
    <cellStyle name="Normal 6 12 7" xfId="38915"/>
    <cellStyle name="Normal 6 12 8" xfId="38916"/>
    <cellStyle name="Normal 6 12 9" xfId="38917"/>
    <cellStyle name="Normal 6 13" xfId="38918"/>
    <cellStyle name="Normal 6 13 10" xfId="38919"/>
    <cellStyle name="Normal 6 13 2" xfId="38920"/>
    <cellStyle name="Normal 6 13 2 2" xfId="38921"/>
    <cellStyle name="Normal 6 13 2 2 2" xfId="38922"/>
    <cellStyle name="Normal 6 13 2 2 3" xfId="38923"/>
    <cellStyle name="Normal 6 13 2 3" xfId="38924"/>
    <cellStyle name="Normal 6 13 2 4" xfId="38925"/>
    <cellStyle name="Normal 6 13 2 5" xfId="38926"/>
    <cellStyle name="Normal 6 13 2 6" xfId="38927"/>
    <cellStyle name="Normal 6 13 3" xfId="38928"/>
    <cellStyle name="Normal 6 13 3 2" xfId="38929"/>
    <cellStyle name="Normal 6 13 3 2 2" xfId="38930"/>
    <cellStyle name="Normal 6 13 3 2 3" xfId="38931"/>
    <cellStyle name="Normal 6 13 3 3" xfId="38932"/>
    <cellStyle name="Normal 6 13 3 4" xfId="38933"/>
    <cellStyle name="Normal 6 13 3 5" xfId="38934"/>
    <cellStyle name="Normal 6 13 3 6" xfId="38935"/>
    <cellStyle name="Normal 6 13 4" xfId="38936"/>
    <cellStyle name="Normal 6 13 4 2" xfId="38937"/>
    <cellStyle name="Normal 6 13 4 2 2" xfId="38938"/>
    <cellStyle name="Normal 6 13 4 3" xfId="38939"/>
    <cellStyle name="Normal 6 13 4 4" xfId="38940"/>
    <cellStyle name="Normal 6 13 4 5" xfId="38941"/>
    <cellStyle name="Normal 6 13 5" xfId="38942"/>
    <cellStyle name="Normal 6 13 5 2" xfId="38943"/>
    <cellStyle name="Normal 6 13 5 3" xfId="38944"/>
    <cellStyle name="Normal 6 13 5 4" xfId="38945"/>
    <cellStyle name="Normal 6 13 6" xfId="38946"/>
    <cellStyle name="Normal 6 13 6 2" xfId="38947"/>
    <cellStyle name="Normal 6 13 7" xfId="38948"/>
    <cellStyle name="Normal 6 13 8" xfId="38949"/>
    <cellStyle name="Normal 6 13 9" xfId="38950"/>
    <cellStyle name="Normal 6 14" xfId="38951"/>
    <cellStyle name="Normal 6 14 2" xfId="38952"/>
    <cellStyle name="Normal 6 14 2 2" xfId="38953"/>
    <cellStyle name="Normal 6 14 2 2 2" xfId="38954"/>
    <cellStyle name="Normal 6 14 2 2 3" xfId="38955"/>
    <cellStyle name="Normal 6 14 2 3" xfId="38956"/>
    <cellStyle name="Normal 6 14 2 4" xfId="38957"/>
    <cellStyle name="Normal 6 14 2 5" xfId="38958"/>
    <cellStyle name="Normal 6 14 2 6" xfId="38959"/>
    <cellStyle name="Normal 6 14 3" xfId="38960"/>
    <cellStyle name="Normal 6 14 3 2" xfId="38961"/>
    <cellStyle name="Normal 6 14 3 2 2" xfId="38962"/>
    <cellStyle name="Normal 6 14 3 3" xfId="38963"/>
    <cellStyle name="Normal 6 14 3 4" xfId="38964"/>
    <cellStyle name="Normal 6 14 3 5" xfId="38965"/>
    <cellStyle name="Normal 6 14 4" xfId="38966"/>
    <cellStyle name="Normal 6 14 4 2" xfId="38967"/>
    <cellStyle name="Normal 6 14 4 3" xfId="38968"/>
    <cellStyle name="Normal 6 14 4 4" xfId="38969"/>
    <cellStyle name="Normal 6 14 5" xfId="38970"/>
    <cellStyle name="Normal 6 14 5 2" xfId="38971"/>
    <cellStyle name="Normal 6 14 6" xfId="38972"/>
    <cellStyle name="Normal 6 14 7" xfId="38973"/>
    <cellStyle name="Normal 6 14 8" xfId="38974"/>
    <cellStyle name="Normal 6 14 9" xfId="38975"/>
    <cellStyle name="Normal 6 15" xfId="38976"/>
    <cellStyle name="Normal 6 15 2" xfId="38977"/>
    <cellStyle name="Normal 6 15 2 2" xfId="38978"/>
    <cellStyle name="Normal 6 15 2 2 2" xfId="38979"/>
    <cellStyle name="Normal 6 15 2 2 3" xfId="38980"/>
    <cellStyle name="Normal 6 15 2 3" xfId="38981"/>
    <cellStyle name="Normal 6 15 2 4" xfId="38982"/>
    <cellStyle name="Normal 6 15 2 5" xfId="38983"/>
    <cellStyle name="Normal 6 15 2 6" xfId="38984"/>
    <cellStyle name="Normal 6 15 3" xfId="38985"/>
    <cellStyle name="Normal 6 15 3 2" xfId="38986"/>
    <cellStyle name="Normal 6 15 3 2 2" xfId="38987"/>
    <cellStyle name="Normal 6 15 3 3" xfId="38988"/>
    <cellStyle name="Normal 6 15 3 4" xfId="38989"/>
    <cellStyle name="Normal 6 15 3 5" xfId="38990"/>
    <cellStyle name="Normal 6 15 4" xfId="38991"/>
    <cellStyle name="Normal 6 15 4 2" xfId="38992"/>
    <cellStyle name="Normal 6 15 4 3" xfId="38993"/>
    <cellStyle name="Normal 6 15 4 4" xfId="38994"/>
    <cellStyle name="Normal 6 15 5" xfId="38995"/>
    <cellStyle name="Normal 6 15 5 2" xfId="38996"/>
    <cellStyle name="Normal 6 15 6" xfId="38997"/>
    <cellStyle name="Normal 6 15 7" xfId="38998"/>
    <cellStyle name="Normal 6 15 8" xfId="38999"/>
    <cellStyle name="Normal 6 15 9" xfId="39000"/>
    <cellStyle name="Normal 6 16" xfId="39001"/>
    <cellStyle name="Normal 6 16 2" xfId="39002"/>
    <cellStyle name="Normal 6 16 2 2" xfId="39003"/>
    <cellStyle name="Normal 6 16 2 3" xfId="39004"/>
    <cellStyle name="Normal 6 16 3" xfId="39005"/>
    <cellStyle name="Normal 6 16 4" xfId="39006"/>
    <cellStyle name="Normal 6 16 5" xfId="39007"/>
    <cellStyle name="Normal 6 16 6" xfId="39008"/>
    <cellStyle name="Normal 6 17" xfId="39009"/>
    <cellStyle name="Normal 6 17 2" xfId="39010"/>
    <cellStyle name="Normal 6 17 2 2" xfId="39011"/>
    <cellStyle name="Normal 6 17 3" xfId="39012"/>
    <cellStyle name="Normal 6 17 4" xfId="39013"/>
    <cellStyle name="Normal 6 17 5" xfId="39014"/>
    <cellStyle name="Normal 6 17 6" xfId="39015"/>
    <cellStyle name="Normal 6 18" xfId="39016"/>
    <cellStyle name="Normal 6 18 2" xfId="39017"/>
    <cellStyle name="Normal 6 18 2 2" xfId="39018"/>
    <cellStyle name="Normal 6 18 3" xfId="39019"/>
    <cellStyle name="Normal 6 18 4" xfId="39020"/>
    <cellStyle name="Normal 6 18 5" xfId="39021"/>
    <cellStyle name="Normal 6 18 6" xfId="39022"/>
    <cellStyle name="Normal 6 19" xfId="39023"/>
    <cellStyle name="Normal 6 19 2" xfId="39024"/>
    <cellStyle name="Normal 6 19 3" xfId="39025"/>
    <cellStyle name="Normal 6 19 4" xfId="39026"/>
    <cellStyle name="Normal 6 2" xfId="39027"/>
    <cellStyle name="Normal 6 2 2" xfId="39028"/>
    <cellStyle name="Normal 6 2 2 2" xfId="39029"/>
    <cellStyle name="Normal 6 2 2 3" xfId="39030"/>
    <cellStyle name="Normal 6 2 3" xfId="39031"/>
    <cellStyle name="Normal 6 2 3 2" xfId="39032"/>
    <cellStyle name="Normal 6 2 4" xfId="39033"/>
    <cellStyle name="Normal 6 2 5" xfId="39034"/>
    <cellStyle name="Normal 6 20" xfId="39035"/>
    <cellStyle name="Normal 6 20 2" xfId="39036"/>
    <cellStyle name="Normal 6 20 3" xfId="39037"/>
    <cellStyle name="Normal 6 21" xfId="39038"/>
    <cellStyle name="Normal 6 21 2" xfId="39039"/>
    <cellStyle name="Normal 6 22" xfId="39040"/>
    <cellStyle name="Normal 6 22 2" xfId="39041"/>
    <cellStyle name="Normal 6 23" xfId="39042"/>
    <cellStyle name="Normal 6 23 2" xfId="39043"/>
    <cellStyle name="Normal 6 24" xfId="39044"/>
    <cellStyle name="Normal 6 25" xfId="39045"/>
    <cellStyle name="Normal 6 26" xfId="39046"/>
    <cellStyle name="Normal 6 27" xfId="39047"/>
    <cellStyle name="Normal 6 28" xfId="39048"/>
    <cellStyle name="Normal 6 29" xfId="39049"/>
    <cellStyle name="Normal 6 3" xfId="39050"/>
    <cellStyle name="Normal 6 3 10" xfId="39051"/>
    <cellStyle name="Normal 6 3 11" xfId="39052"/>
    <cellStyle name="Normal 6 3 2" xfId="39053"/>
    <cellStyle name="Normal 6 3 2 2" xfId="39054"/>
    <cellStyle name="Normal 6 3 2 2 2" xfId="39055"/>
    <cellStyle name="Normal 6 3 2 2 2 2" xfId="39056"/>
    <cellStyle name="Normal 6 3 2 2 2 3" xfId="39057"/>
    <cellStyle name="Normal 6 3 2 2 3" xfId="39058"/>
    <cellStyle name="Normal 6 3 2 2 4" xfId="39059"/>
    <cellStyle name="Normal 6 3 2 2 5" xfId="39060"/>
    <cellStyle name="Normal 6 3 2 2 6" xfId="39061"/>
    <cellStyle name="Normal 6 3 2 3" xfId="39062"/>
    <cellStyle name="Normal 6 3 2 3 2" xfId="39063"/>
    <cellStyle name="Normal 6 3 2 3 2 2" xfId="39064"/>
    <cellStyle name="Normal 6 3 2 3 3" xfId="39065"/>
    <cellStyle name="Normal 6 3 2 3 4" xfId="39066"/>
    <cellStyle name="Normal 6 3 2 3 5" xfId="39067"/>
    <cellStyle name="Normal 6 3 2 4" xfId="39068"/>
    <cellStyle name="Normal 6 3 2 4 2" xfId="39069"/>
    <cellStyle name="Normal 6 3 2 4 3" xfId="39070"/>
    <cellStyle name="Normal 6 3 2 4 4" xfId="39071"/>
    <cellStyle name="Normal 6 3 2 5" xfId="39072"/>
    <cellStyle name="Normal 6 3 2 5 2" xfId="39073"/>
    <cellStyle name="Normal 6 3 2 6" xfId="39074"/>
    <cellStyle name="Normal 6 3 2 7" xfId="39075"/>
    <cellStyle name="Normal 6 3 2 8" xfId="39076"/>
    <cellStyle name="Normal 6 3 2 9" xfId="39077"/>
    <cellStyle name="Normal 6 3 3" xfId="39078"/>
    <cellStyle name="Normal 6 3 3 2" xfId="39079"/>
    <cellStyle name="Normal 6 3 3 2 2" xfId="39080"/>
    <cellStyle name="Normal 6 3 3 2 2 2" xfId="39081"/>
    <cellStyle name="Normal 6 3 3 2 2 3" xfId="39082"/>
    <cellStyle name="Normal 6 3 3 2 3" xfId="39083"/>
    <cellStyle name="Normal 6 3 3 2 4" xfId="39084"/>
    <cellStyle name="Normal 6 3 3 2 5" xfId="39085"/>
    <cellStyle name="Normal 6 3 3 2 6" xfId="39086"/>
    <cellStyle name="Normal 6 3 3 3" xfId="39087"/>
    <cellStyle name="Normal 6 3 3 3 2" xfId="39088"/>
    <cellStyle name="Normal 6 3 3 3 2 2" xfId="39089"/>
    <cellStyle name="Normal 6 3 3 3 3" xfId="39090"/>
    <cellStyle name="Normal 6 3 3 3 4" xfId="39091"/>
    <cellStyle name="Normal 6 3 3 3 5" xfId="39092"/>
    <cellStyle name="Normal 6 3 3 4" xfId="39093"/>
    <cellStyle name="Normal 6 3 3 4 2" xfId="39094"/>
    <cellStyle name="Normal 6 3 3 4 3" xfId="39095"/>
    <cellStyle name="Normal 6 3 3 4 4" xfId="39096"/>
    <cellStyle name="Normal 6 3 3 5" xfId="39097"/>
    <cellStyle name="Normal 6 3 3 5 2" xfId="39098"/>
    <cellStyle name="Normal 6 3 3 6" xfId="39099"/>
    <cellStyle name="Normal 6 3 3 7" xfId="39100"/>
    <cellStyle name="Normal 6 3 3 8" xfId="39101"/>
    <cellStyle name="Normal 6 3 3 9" xfId="39102"/>
    <cellStyle name="Normal 6 3 4" xfId="39103"/>
    <cellStyle name="Normal 6 3 4 2" xfId="39104"/>
    <cellStyle name="Normal 6 3 4 2 2" xfId="39105"/>
    <cellStyle name="Normal 6 3 4 2 3" xfId="39106"/>
    <cellStyle name="Normal 6 3 4 3" xfId="39107"/>
    <cellStyle name="Normal 6 3 4 4" xfId="39108"/>
    <cellStyle name="Normal 6 3 4 5" xfId="39109"/>
    <cellStyle name="Normal 6 3 4 6" xfId="39110"/>
    <cellStyle name="Normal 6 3 5" xfId="39111"/>
    <cellStyle name="Normal 6 3 5 2" xfId="39112"/>
    <cellStyle name="Normal 6 3 5 2 2" xfId="39113"/>
    <cellStyle name="Normal 6 3 5 3" xfId="39114"/>
    <cellStyle name="Normal 6 3 5 4" xfId="39115"/>
    <cellStyle name="Normal 6 3 5 5" xfId="39116"/>
    <cellStyle name="Normal 6 3 6" xfId="39117"/>
    <cellStyle name="Normal 6 3 6 2" xfId="39118"/>
    <cellStyle name="Normal 6 3 6 3" xfId="39119"/>
    <cellStyle name="Normal 6 3 6 4" xfId="39120"/>
    <cellStyle name="Normal 6 3 7" xfId="39121"/>
    <cellStyle name="Normal 6 3 7 2" xfId="39122"/>
    <cellStyle name="Normal 6 3 8" xfId="39123"/>
    <cellStyle name="Normal 6 3 9" xfId="39124"/>
    <cellStyle name="Normal 6 30" xfId="39125"/>
    <cellStyle name="Normal 6 31" xfId="39126"/>
    <cellStyle name="Normal 6 32" xfId="39127"/>
    <cellStyle name="Normal 6 33" xfId="39128"/>
    <cellStyle name="Normal 6 34" xfId="39129"/>
    <cellStyle name="Normal 6 35" xfId="39130"/>
    <cellStyle name="Normal 6 36" xfId="39131"/>
    <cellStyle name="Normal 6 37" xfId="39132"/>
    <cellStyle name="Normal 6 38" xfId="39133"/>
    <cellStyle name="Normal 6 39" xfId="39134"/>
    <cellStyle name="Normal 6 4" xfId="39135"/>
    <cellStyle name="Normal 6 4 10" xfId="39136"/>
    <cellStyle name="Normal 6 4 11" xfId="39137"/>
    <cellStyle name="Normal 6 4 2" xfId="39138"/>
    <cellStyle name="Normal 6 4 2 2" xfId="39139"/>
    <cellStyle name="Normal 6 4 2 2 2" xfId="39140"/>
    <cellStyle name="Normal 6 4 2 2 2 2" xfId="39141"/>
    <cellStyle name="Normal 6 4 2 2 2 3" xfId="39142"/>
    <cellStyle name="Normal 6 4 2 2 3" xfId="39143"/>
    <cellStyle name="Normal 6 4 2 2 4" xfId="39144"/>
    <cellStyle name="Normal 6 4 2 2 5" xfId="39145"/>
    <cellStyle name="Normal 6 4 2 2 6" xfId="39146"/>
    <cellStyle name="Normal 6 4 2 3" xfId="39147"/>
    <cellStyle name="Normal 6 4 2 3 2" xfId="39148"/>
    <cellStyle name="Normal 6 4 2 3 2 2" xfId="39149"/>
    <cellStyle name="Normal 6 4 2 3 3" xfId="39150"/>
    <cellStyle name="Normal 6 4 2 3 4" xfId="39151"/>
    <cellStyle name="Normal 6 4 2 3 5" xfId="39152"/>
    <cellStyle name="Normal 6 4 2 4" xfId="39153"/>
    <cellStyle name="Normal 6 4 2 4 2" xfId="39154"/>
    <cellStyle name="Normal 6 4 2 4 3" xfId="39155"/>
    <cellStyle name="Normal 6 4 2 4 4" xfId="39156"/>
    <cellStyle name="Normal 6 4 2 5" xfId="39157"/>
    <cellStyle name="Normal 6 4 2 5 2" xfId="39158"/>
    <cellStyle name="Normal 6 4 2 6" xfId="39159"/>
    <cellStyle name="Normal 6 4 2 7" xfId="39160"/>
    <cellStyle name="Normal 6 4 2 8" xfId="39161"/>
    <cellStyle name="Normal 6 4 2 9" xfId="39162"/>
    <cellStyle name="Normal 6 4 3" xfId="39163"/>
    <cellStyle name="Normal 6 4 3 2" xfId="39164"/>
    <cellStyle name="Normal 6 4 3 2 2" xfId="39165"/>
    <cellStyle name="Normal 6 4 3 2 2 2" xfId="39166"/>
    <cellStyle name="Normal 6 4 3 2 2 3" xfId="39167"/>
    <cellStyle name="Normal 6 4 3 2 3" xfId="39168"/>
    <cellStyle name="Normal 6 4 3 2 4" xfId="39169"/>
    <cellStyle name="Normal 6 4 3 2 5" xfId="39170"/>
    <cellStyle name="Normal 6 4 3 2 6" xfId="39171"/>
    <cellStyle name="Normal 6 4 3 3" xfId="39172"/>
    <cellStyle name="Normal 6 4 3 3 2" xfId="39173"/>
    <cellStyle name="Normal 6 4 3 3 2 2" xfId="39174"/>
    <cellStyle name="Normal 6 4 3 3 3" xfId="39175"/>
    <cellStyle name="Normal 6 4 3 3 4" xfId="39176"/>
    <cellStyle name="Normal 6 4 3 3 5" xfId="39177"/>
    <cellStyle name="Normal 6 4 3 4" xfId="39178"/>
    <cellStyle name="Normal 6 4 3 4 2" xfId="39179"/>
    <cellStyle name="Normal 6 4 3 4 3" xfId="39180"/>
    <cellStyle name="Normal 6 4 3 4 4" xfId="39181"/>
    <cellStyle name="Normal 6 4 3 5" xfId="39182"/>
    <cellStyle name="Normal 6 4 3 5 2" xfId="39183"/>
    <cellStyle name="Normal 6 4 3 6" xfId="39184"/>
    <cellStyle name="Normal 6 4 3 7" xfId="39185"/>
    <cellStyle name="Normal 6 4 3 8" xfId="39186"/>
    <cellStyle name="Normal 6 4 3 9" xfId="39187"/>
    <cellStyle name="Normal 6 4 4" xfId="39188"/>
    <cellStyle name="Normal 6 4 4 2" xfId="39189"/>
    <cellStyle name="Normal 6 4 4 2 2" xfId="39190"/>
    <cellStyle name="Normal 6 4 4 2 3" xfId="39191"/>
    <cellStyle name="Normal 6 4 4 3" xfId="39192"/>
    <cellStyle name="Normal 6 4 4 4" xfId="39193"/>
    <cellStyle name="Normal 6 4 4 5" xfId="39194"/>
    <cellStyle name="Normal 6 4 4 6" xfId="39195"/>
    <cellStyle name="Normal 6 4 5" xfId="39196"/>
    <cellStyle name="Normal 6 4 5 2" xfId="39197"/>
    <cellStyle name="Normal 6 4 5 2 2" xfId="39198"/>
    <cellStyle name="Normal 6 4 5 3" xfId="39199"/>
    <cellStyle name="Normal 6 4 5 4" xfId="39200"/>
    <cellStyle name="Normal 6 4 5 5" xfId="39201"/>
    <cellStyle name="Normal 6 4 6" xfId="39202"/>
    <cellStyle name="Normal 6 4 6 2" xfId="39203"/>
    <cellStyle name="Normal 6 4 6 3" xfId="39204"/>
    <cellStyle name="Normal 6 4 6 4" xfId="39205"/>
    <cellStyle name="Normal 6 4 7" xfId="39206"/>
    <cellStyle name="Normal 6 4 7 2" xfId="39207"/>
    <cellStyle name="Normal 6 4 8" xfId="39208"/>
    <cellStyle name="Normal 6 4 9" xfId="39209"/>
    <cellStyle name="Normal 6 40" xfId="39210"/>
    <cellStyle name="Normal 6 41" xfId="39211"/>
    <cellStyle name="Normal 6 5" xfId="39212"/>
    <cellStyle name="Normal 6 5 10" xfId="39213"/>
    <cellStyle name="Normal 6 5 11" xfId="39214"/>
    <cellStyle name="Normal 6 5 2" xfId="39215"/>
    <cellStyle name="Normal 6 5 2 2" xfId="39216"/>
    <cellStyle name="Normal 6 5 2 2 2" xfId="39217"/>
    <cellStyle name="Normal 6 5 2 2 2 2" xfId="39218"/>
    <cellStyle name="Normal 6 5 2 2 2 3" xfId="39219"/>
    <cellStyle name="Normal 6 5 2 2 3" xfId="39220"/>
    <cellStyle name="Normal 6 5 2 2 4" xfId="39221"/>
    <cellStyle name="Normal 6 5 2 2 5" xfId="39222"/>
    <cellStyle name="Normal 6 5 2 2 6" xfId="39223"/>
    <cellStyle name="Normal 6 5 2 3" xfId="39224"/>
    <cellStyle name="Normal 6 5 2 3 2" xfId="39225"/>
    <cellStyle name="Normal 6 5 2 3 2 2" xfId="39226"/>
    <cellStyle name="Normal 6 5 2 3 3" xfId="39227"/>
    <cellStyle name="Normal 6 5 2 3 4" xfId="39228"/>
    <cellStyle name="Normal 6 5 2 3 5" xfId="39229"/>
    <cellStyle name="Normal 6 5 2 4" xfId="39230"/>
    <cellStyle name="Normal 6 5 2 4 2" xfId="39231"/>
    <cellStyle name="Normal 6 5 2 4 3" xfId="39232"/>
    <cellStyle name="Normal 6 5 2 4 4" xfId="39233"/>
    <cellStyle name="Normal 6 5 2 5" xfId="39234"/>
    <cellStyle name="Normal 6 5 2 5 2" xfId="39235"/>
    <cellStyle name="Normal 6 5 2 6" xfId="39236"/>
    <cellStyle name="Normal 6 5 2 7" xfId="39237"/>
    <cellStyle name="Normal 6 5 2 8" xfId="39238"/>
    <cellStyle name="Normal 6 5 2 9" xfId="39239"/>
    <cellStyle name="Normal 6 5 3" xfId="39240"/>
    <cellStyle name="Normal 6 5 3 2" xfId="39241"/>
    <cellStyle name="Normal 6 5 3 2 2" xfId="39242"/>
    <cellStyle name="Normal 6 5 3 2 2 2" xfId="39243"/>
    <cellStyle name="Normal 6 5 3 2 2 3" xfId="39244"/>
    <cellStyle name="Normal 6 5 3 2 3" xfId="39245"/>
    <cellStyle name="Normal 6 5 3 2 4" xfId="39246"/>
    <cellStyle name="Normal 6 5 3 2 5" xfId="39247"/>
    <cellStyle name="Normal 6 5 3 2 6" xfId="39248"/>
    <cellStyle name="Normal 6 5 3 3" xfId="39249"/>
    <cellStyle name="Normal 6 5 3 3 2" xfId="39250"/>
    <cellStyle name="Normal 6 5 3 3 2 2" xfId="39251"/>
    <cellStyle name="Normal 6 5 3 3 3" xfId="39252"/>
    <cellStyle name="Normal 6 5 3 3 4" xfId="39253"/>
    <cellStyle name="Normal 6 5 3 3 5" xfId="39254"/>
    <cellStyle name="Normal 6 5 3 4" xfId="39255"/>
    <cellStyle name="Normal 6 5 3 4 2" xfId="39256"/>
    <cellStyle name="Normal 6 5 3 4 3" xfId="39257"/>
    <cellStyle name="Normal 6 5 3 4 4" xfId="39258"/>
    <cellStyle name="Normal 6 5 3 5" xfId="39259"/>
    <cellStyle name="Normal 6 5 3 5 2" xfId="39260"/>
    <cellStyle name="Normal 6 5 3 6" xfId="39261"/>
    <cellStyle name="Normal 6 5 3 7" xfId="39262"/>
    <cellStyle name="Normal 6 5 3 8" xfId="39263"/>
    <cellStyle name="Normal 6 5 3 9" xfId="39264"/>
    <cellStyle name="Normal 6 5 4" xfId="39265"/>
    <cellStyle name="Normal 6 5 4 2" xfId="39266"/>
    <cellStyle name="Normal 6 5 4 2 2" xfId="39267"/>
    <cellStyle name="Normal 6 5 4 2 3" xfId="39268"/>
    <cellStyle name="Normal 6 5 4 3" xfId="39269"/>
    <cellStyle name="Normal 6 5 4 4" xfId="39270"/>
    <cellStyle name="Normal 6 5 4 5" xfId="39271"/>
    <cellStyle name="Normal 6 5 4 6" xfId="39272"/>
    <cellStyle name="Normal 6 5 5" xfId="39273"/>
    <cellStyle name="Normal 6 5 5 2" xfId="39274"/>
    <cellStyle name="Normal 6 5 5 2 2" xfId="39275"/>
    <cellStyle name="Normal 6 5 5 3" xfId="39276"/>
    <cellStyle name="Normal 6 5 5 4" xfId="39277"/>
    <cellStyle name="Normal 6 5 5 5" xfId="39278"/>
    <cellStyle name="Normal 6 5 6" xfId="39279"/>
    <cellStyle name="Normal 6 5 6 2" xfId="39280"/>
    <cellStyle name="Normal 6 5 6 3" xfId="39281"/>
    <cellStyle name="Normal 6 5 6 4" xfId="39282"/>
    <cellStyle name="Normal 6 5 7" xfId="39283"/>
    <cellStyle name="Normal 6 5 7 2" xfId="39284"/>
    <cellStyle name="Normal 6 5 8" xfId="39285"/>
    <cellStyle name="Normal 6 5 9" xfId="39286"/>
    <cellStyle name="Normal 6 6" xfId="39287"/>
    <cellStyle name="Normal 6 6 10" xfId="39288"/>
    <cellStyle name="Normal 6 6 11" xfId="39289"/>
    <cellStyle name="Normal 6 6 2" xfId="39290"/>
    <cellStyle name="Normal 6 6 2 2" xfId="39291"/>
    <cellStyle name="Normal 6 6 2 2 2" xfId="39292"/>
    <cellStyle name="Normal 6 6 2 2 2 2" xfId="39293"/>
    <cellStyle name="Normal 6 6 2 2 2 3" xfId="39294"/>
    <cellStyle name="Normal 6 6 2 2 3" xfId="39295"/>
    <cellStyle name="Normal 6 6 2 2 4" xfId="39296"/>
    <cellStyle name="Normal 6 6 2 2 5" xfId="39297"/>
    <cellStyle name="Normal 6 6 2 2 6" xfId="39298"/>
    <cellStyle name="Normal 6 6 2 3" xfId="39299"/>
    <cellStyle name="Normal 6 6 2 3 2" xfId="39300"/>
    <cellStyle name="Normal 6 6 2 3 2 2" xfId="39301"/>
    <cellStyle name="Normal 6 6 2 3 3" xfId="39302"/>
    <cellStyle name="Normal 6 6 2 3 4" xfId="39303"/>
    <cellStyle name="Normal 6 6 2 3 5" xfId="39304"/>
    <cellStyle name="Normal 6 6 2 4" xfId="39305"/>
    <cellStyle name="Normal 6 6 2 4 2" xfId="39306"/>
    <cellStyle name="Normal 6 6 2 4 3" xfId="39307"/>
    <cellStyle name="Normal 6 6 2 4 4" xfId="39308"/>
    <cellStyle name="Normal 6 6 2 5" xfId="39309"/>
    <cellStyle name="Normal 6 6 2 5 2" xfId="39310"/>
    <cellStyle name="Normal 6 6 2 6" xfId="39311"/>
    <cellStyle name="Normal 6 6 2 7" xfId="39312"/>
    <cellStyle name="Normal 6 6 2 8" xfId="39313"/>
    <cellStyle name="Normal 6 6 2 9" xfId="39314"/>
    <cellStyle name="Normal 6 6 3" xfId="39315"/>
    <cellStyle name="Normal 6 6 3 2" xfId="39316"/>
    <cellStyle name="Normal 6 6 3 2 2" xfId="39317"/>
    <cellStyle name="Normal 6 6 3 2 2 2" xfId="39318"/>
    <cellStyle name="Normal 6 6 3 2 2 3" xfId="39319"/>
    <cellStyle name="Normal 6 6 3 2 3" xfId="39320"/>
    <cellStyle name="Normal 6 6 3 2 4" xfId="39321"/>
    <cellStyle name="Normal 6 6 3 2 5" xfId="39322"/>
    <cellStyle name="Normal 6 6 3 2 6" xfId="39323"/>
    <cellStyle name="Normal 6 6 3 3" xfId="39324"/>
    <cellStyle name="Normal 6 6 3 3 2" xfId="39325"/>
    <cellStyle name="Normal 6 6 3 3 2 2" xfId="39326"/>
    <cellStyle name="Normal 6 6 3 3 3" xfId="39327"/>
    <cellStyle name="Normal 6 6 3 3 4" xfId="39328"/>
    <cellStyle name="Normal 6 6 3 3 5" xfId="39329"/>
    <cellStyle name="Normal 6 6 3 4" xfId="39330"/>
    <cellStyle name="Normal 6 6 3 4 2" xfId="39331"/>
    <cellStyle name="Normal 6 6 3 4 3" xfId="39332"/>
    <cellStyle name="Normal 6 6 3 4 4" xfId="39333"/>
    <cellStyle name="Normal 6 6 3 5" xfId="39334"/>
    <cellStyle name="Normal 6 6 3 5 2" xfId="39335"/>
    <cellStyle name="Normal 6 6 3 6" xfId="39336"/>
    <cellStyle name="Normal 6 6 3 7" xfId="39337"/>
    <cellStyle name="Normal 6 6 3 8" xfId="39338"/>
    <cellStyle name="Normal 6 6 3 9" xfId="39339"/>
    <cellStyle name="Normal 6 6 4" xfId="39340"/>
    <cellStyle name="Normal 6 6 4 2" xfId="39341"/>
    <cellStyle name="Normal 6 6 4 2 2" xfId="39342"/>
    <cellStyle name="Normal 6 6 4 2 3" xfId="39343"/>
    <cellStyle name="Normal 6 6 4 3" xfId="39344"/>
    <cellStyle name="Normal 6 6 4 4" xfId="39345"/>
    <cellStyle name="Normal 6 6 4 5" xfId="39346"/>
    <cellStyle name="Normal 6 6 4 6" xfId="39347"/>
    <cellStyle name="Normal 6 6 5" xfId="39348"/>
    <cellStyle name="Normal 6 6 5 2" xfId="39349"/>
    <cellStyle name="Normal 6 6 5 2 2" xfId="39350"/>
    <cellStyle name="Normal 6 6 5 3" xfId="39351"/>
    <cellStyle name="Normal 6 6 5 4" xfId="39352"/>
    <cellStyle name="Normal 6 6 5 5" xfId="39353"/>
    <cellStyle name="Normal 6 6 6" xfId="39354"/>
    <cellStyle name="Normal 6 6 6 2" xfId="39355"/>
    <cellStyle name="Normal 6 6 6 3" xfId="39356"/>
    <cellStyle name="Normal 6 6 6 4" xfId="39357"/>
    <cellStyle name="Normal 6 6 7" xfId="39358"/>
    <cellStyle name="Normal 6 6 7 2" xfId="39359"/>
    <cellStyle name="Normal 6 6 8" xfId="39360"/>
    <cellStyle name="Normal 6 6 9" xfId="39361"/>
    <cellStyle name="Normal 6 7" xfId="39362"/>
    <cellStyle name="Normal 6 7 10" xfId="39363"/>
    <cellStyle name="Normal 6 7 11" xfId="39364"/>
    <cellStyle name="Normal 6 7 2" xfId="39365"/>
    <cellStyle name="Normal 6 7 2 2" xfId="39366"/>
    <cellStyle name="Normal 6 7 2 2 2" xfId="39367"/>
    <cellStyle name="Normal 6 7 2 2 2 2" xfId="39368"/>
    <cellStyle name="Normal 6 7 2 2 2 3" xfId="39369"/>
    <cellStyle name="Normal 6 7 2 2 3" xfId="39370"/>
    <cellStyle name="Normal 6 7 2 2 4" xfId="39371"/>
    <cellStyle name="Normal 6 7 2 2 5" xfId="39372"/>
    <cellStyle name="Normal 6 7 2 2 6" xfId="39373"/>
    <cellStyle name="Normal 6 7 2 3" xfId="39374"/>
    <cellStyle name="Normal 6 7 2 3 2" xfId="39375"/>
    <cellStyle name="Normal 6 7 2 3 2 2" xfId="39376"/>
    <cellStyle name="Normal 6 7 2 3 3" xfId="39377"/>
    <cellStyle name="Normal 6 7 2 3 4" xfId="39378"/>
    <cellStyle name="Normal 6 7 2 3 5" xfId="39379"/>
    <cellStyle name="Normal 6 7 2 4" xfId="39380"/>
    <cellStyle name="Normal 6 7 2 4 2" xfId="39381"/>
    <cellStyle name="Normal 6 7 2 4 3" xfId="39382"/>
    <cellStyle name="Normal 6 7 2 4 4" xfId="39383"/>
    <cellStyle name="Normal 6 7 2 5" xfId="39384"/>
    <cellStyle name="Normal 6 7 2 5 2" xfId="39385"/>
    <cellStyle name="Normal 6 7 2 6" xfId="39386"/>
    <cellStyle name="Normal 6 7 2 7" xfId="39387"/>
    <cellStyle name="Normal 6 7 2 8" xfId="39388"/>
    <cellStyle name="Normal 6 7 2 9" xfId="39389"/>
    <cellStyle name="Normal 6 7 3" xfId="39390"/>
    <cellStyle name="Normal 6 7 3 2" xfId="39391"/>
    <cellStyle name="Normal 6 7 3 2 2" xfId="39392"/>
    <cellStyle name="Normal 6 7 3 2 2 2" xfId="39393"/>
    <cellStyle name="Normal 6 7 3 2 2 3" xfId="39394"/>
    <cellStyle name="Normal 6 7 3 2 3" xfId="39395"/>
    <cellStyle name="Normal 6 7 3 2 4" xfId="39396"/>
    <cellStyle name="Normal 6 7 3 2 5" xfId="39397"/>
    <cellStyle name="Normal 6 7 3 2 6" xfId="39398"/>
    <cellStyle name="Normal 6 7 3 3" xfId="39399"/>
    <cellStyle name="Normal 6 7 3 3 2" xfId="39400"/>
    <cellStyle name="Normal 6 7 3 3 2 2" xfId="39401"/>
    <cellStyle name="Normal 6 7 3 3 3" xfId="39402"/>
    <cellStyle name="Normal 6 7 3 3 4" xfId="39403"/>
    <cellStyle name="Normal 6 7 3 3 5" xfId="39404"/>
    <cellStyle name="Normal 6 7 3 4" xfId="39405"/>
    <cellStyle name="Normal 6 7 3 4 2" xfId="39406"/>
    <cellStyle name="Normal 6 7 3 4 3" xfId="39407"/>
    <cellStyle name="Normal 6 7 3 4 4" xfId="39408"/>
    <cellStyle name="Normal 6 7 3 5" xfId="39409"/>
    <cellStyle name="Normal 6 7 3 5 2" xfId="39410"/>
    <cellStyle name="Normal 6 7 3 6" xfId="39411"/>
    <cellStyle name="Normal 6 7 3 7" xfId="39412"/>
    <cellStyle name="Normal 6 7 3 8" xfId="39413"/>
    <cellStyle name="Normal 6 7 3 9" xfId="39414"/>
    <cellStyle name="Normal 6 7 4" xfId="39415"/>
    <cellStyle name="Normal 6 7 4 2" xfId="39416"/>
    <cellStyle name="Normal 6 7 4 2 2" xfId="39417"/>
    <cellStyle name="Normal 6 7 4 2 3" xfId="39418"/>
    <cellStyle name="Normal 6 7 4 3" xfId="39419"/>
    <cellStyle name="Normal 6 7 4 4" xfId="39420"/>
    <cellStyle name="Normal 6 7 4 5" xfId="39421"/>
    <cellStyle name="Normal 6 7 4 6" xfId="39422"/>
    <cellStyle name="Normal 6 7 5" xfId="39423"/>
    <cellStyle name="Normal 6 7 5 2" xfId="39424"/>
    <cellStyle name="Normal 6 7 5 2 2" xfId="39425"/>
    <cellStyle name="Normal 6 7 5 3" xfId="39426"/>
    <cellStyle name="Normal 6 7 5 4" xfId="39427"/>
    <cellStyle name="Normal 6 7 5 5" xfId="39428"/>
    <cellStyle name="Normal 6 7 6" xfId="39429"/>
    <cellStyle name="Normal 6 7 6 2" xfId="39430"/>
    <cellStyle name="Normal 6 7 6 3" xfId="39431"/>
    <cellStyle name="Normal 6 7 6 4" xfId="39432"/>
    <cellStyle name="Normal 6 7 7" xfId="39433"/>
    <cellStyle name="Normal 6 7 7 2" xfId="39434"/>
    <cellStyle name="Normal 6 7 8" xfId="39435"/>
    <cellStyle name="Normal 6 7 9" xfId="39436"/>
    <cellStyle name="Normal 6 8" xfId="39437"/>
    <cellStyle name="Normal 6 8 10" xfId="39438"/>
    <cellStyle name="Normal 6 8 11" xfId="39439"/>
    <cellStyle name="Normal 6 8 2" xfId="39440"/>
    <cellStyle name="Normal 6 8 2 2" xfId="39441"/>
    <cellStyle name="Normal 6 8 2 2 2" xfId="39442"/>
    <cellStyle name="Normal 6 8 2 2 2 2" xfId="39443"/>
    <cellStyle name="Normal 6 8 2 2 2 3" xfId="39444"/>
    <cellStyle name="Normal 6 8 2 2 3" xfId="39445"/>
    <cellStyle name="Normal 6 8 2 2 4" xfId="39446"/>
    <cellStyle name="Normal 6 8 2 2 5" xfId="39447"/>
    <cellStyle name="Normal 6 8 2 2 6" xfId="39448"/>
    <cellStyle name="Normal 6 8 2 3" xfId="39449"/>
    <cellStyle name="Normal 6 8 2 3 2" xfId="39450"/>
    <cellStyle name="Normal 6 8 2 3 2 2" xfId="39451"/>
    <cellStyle name="Normal 6 8 2 3 3" xfId="39452"/>
    <cellStyle name="Normal 6 8 2 3 4" xfId="39453"/>
    <cellStyle name="Normal 6 8 2 3 5" xfId="39454"/>
    <cellStyle name="Normal 6 8 2 4" xfId="39455"/>
    <cellStyle name="Normal 6 8 2 4 2" xfId="39456"/>
    <cellStyle name="Normal 6 8 2 4 3" xfId="39457"/>
    <cellStyle name="Normal 6 8 2 4 4" xfId="39458"/>
    <cellStyle name="Normal 6 8 2 5" xfId="39459"/>
    <cellStyle name="Normal 6 8 2 5 2" xfId="39460"/>
    <cellStyle name="Normal 6 8 2 6" xfId="39461"/>
    <cellStyle name="Normal 6 8 2 7" xfId="39462"/>
    <cellStyle name="Normal 6 8 2 8" xfId="39463"/>
    <cellStyle name="Normal 6 8 2 9" xfId="39464"/>
    <cellStyle name="Normal 6 8 3" xfId="39465"/>
    <cellStyle name="Normal 6 8 3 2" xfId="39466"/>
    <cellStyle name="Normal 6 8 3 2 2" xfId="39467"/>
    <cellStyle name="Normal 6 8 3 2 2 2" xfId="39468"/>
    <cellStyle name="Normal 6 8 3 2 2 3" xfId="39469"/>
    <cellStyle name="Normal 6 8 3 2 3" xfId="39470"/>
    <cellStyle name="Normal 6 8 3 2 4" xfId="39471"/>
    <cellStyle name="Normal 6 8 3 2 5" xfId="39472"/>
    <cellStyle name="Normal 6 8 3 2 6" xfId="39473"/>
    <cellStyle name="Normal 6 8 3 3" xfId="39474"/>
    <cellStyle name="Normal 6 8 3 3 2" xfId="39475"/>
    <cellStyle name="Normal 6 8 3 3 2 2" xfId="39476"/>
    <cellStyle name="Normal 6 8 3 3 3" xfId="39477"/>
    <cellStyle name="Normal 6 8 3 3 4" xfId="39478"/>
    <cellStyle name="Normal 6 8 3 3 5" xfId="39479"/>
    <cellStyle name="Normal 6 8 3 4" xfId="39480"/>
    <cellStyle name="Normal 6 8 3 4 2" xfId="39481"/>
    <cellStyle name="Normal 6 8 3 4 3" xfId="39482"/>
    <cellStyle name="Normal 6 8 3 4 4" xfId="39483"/>
    <cellStyle name="Normal 6 8 3 5" xfId="39484"/>
    <cellStyle name="Normal 6 8 3 5 2" xfId="39485"/>
    <cellStyle name="Normal 6 8 3 6" xfId="39486"/>
    <cellStyle name="Normal 6 8 3 7" xfId="39487"/>
    <cellStyle name="Normal 6 8 3 8" xfId="39488"/>
    <cellStyle name="Normal 6 8 3 9" xfId="39489"/>
    <cellStyle name="Normal 6 8 4" xfId="39490"/>
    <cellStyle name="Normal 6 8 4 2" xfId="39491"/>
    <cellStyle name="Normal 6 8 4 2 2" xfId="39492"/>
    <cellStyle name="Normal 6 8 4 2 3" xfId="39493"/>
    <cellStyle name="Normal 6 8 4 3" xfId="39494"/>
    <cellStyle name="Normal 6 8 4 4" xfId="39495"/>
    <cellStyle name="Normal 6 8 4 5" xfId="39496"/>
    <cellStyle name="Normal 6 8 4 6" xfId="39497"/>
    <cellStyle name="Normal 6 8 5" xfId="39498"/>
    <cellStyle name="Normal 6 8 5 2" xfId="39499"/>
    <cellStyle name="Normal 6 8 5 2 2" xfId="39500"/>
    <cellStyle name="Normal 6 8 5 3" xfId="39501"/>
    <cellStyle name="Normal 6 8 5 4" xfId="39502"/>
    <cellStyle name="Normal 6 8 5 5" xfId="39503"/>
    <cellStyle name="Normal 6 8 6" xfId="39504"/>
    <cellStyle name="Normal 6 8 6 2" xfId="39505"/>
    <cellStyle name="Normal 6 8 6 3" xfId="39506"/>
    <cellStyle name="Normal 6 8 6 4" xfId="39507"/>
    <cellStyle name="Normal 6 8 7" xfId="39508"/>
    <cellStyle name="Normal 6 8 7 2" xfId="39509"/>
    <cellStyle name="Normal 6 8 8" xfId="39510"/>
    <cellStyle name="Normal 6 8 9" xfId="39511"/>
    <cellStyle name="Normal 6 9" xfId="39512"/>
    <cellStyle name="Normal 6 9 10" xfId="39513"/>
    <cellStyle name="Normal 6 9 2" xfId="39514"/>
    <cellStyle name="Normal 6 9 2 2" xfId="39515"/>
    <cellStyle name="Normal 6 9 2 2 2" xfId="39516"/>
    <cellStyle name="Normal 6 9 2 2 3" xfId="39517"/>
    <cellStyle name="Normal 6 9 2 3" xfId="39518"/>
    <cellStyle name="Normal 6 9 2 4" xfId="39519"/>
    <cellStyle name="Normal 6 9 2 5" xfId="39520"/>
    <cellStyle name="Normal 6 9 2 6" xfId="39521"/>
    <cellStyle name="Normal 6 9 3" xfId="39522"/>
    <cellStyle name="Normal 6 9 3 2" xfId="39523"/>
    <cellStyle name="Normal 6 9 3 2 2" xfId="39524"/>
    <cellStyle name="Normal 6 9 3 2 3" xfId="39525"/>
    <cellStyle name="Normal 6 9 3 3" xfId="39526"/>
    <cellStyle name="Normal 6 9 3 4" xfId="39527"/>
    <cellStyle name="Normal 6 9 3 5" xfId="39528"/>
    <cellStyle name="Normal 6 9 3 6" xfId="39529"/>
    <cellStyle name="Normal 6 9 4" xfId="39530"/>
    <cellStyle name="Normal 6 9 4 2" xfId="39531"/>
    <cellStyle name="Normal 6 9 4 2 2" xfId="39532"/>
    <cellStyle name="Normal 6 9 4 3" xfId="39533"/>
    <cellStyle name="Normal 6 9 4 4" xfId="39534"/>
    <cellStyle name="Normal 6 9 4 5" xfId="39535"/>
    <cellStyle name="Normal 6 9 5" xfId="39536"/>
    <cellStyle name="Normal 6 9 5 2" xfId="39537"/>
    <cellStyle name="Normal 6 9 5 3" xfId="39538"/>
    <cellStyle name="Normal 6 9 5 4" xfId="39539"/>
    <cellStyle name="Normal 6 9 6" xfId="39540"/>
    <cellStyle name="Normal 6 9 6 2" xfId="39541"/>
    <cellStyle name="Normal 6 9 7" xfId="39542"/>
    <cellStyle name="Normal 6 9 8" xfId="39543"/>
    <cellStyle name="Normal 6 9 9" xfId="39544"/>
    <cellStyle name="Normal 60" xfId="39545"/>
    <cellStyle name="Normal 61" xfId="39546"/>
    <cellStyle name="Normal 62" xfId="39547"/>
    <cellStyle name="Normal 63" xfId="39548"/>
    <cellStyle name="Normal 64" xfId="39549"/>
    <cellStyle name="Normal 65" xfId="39550"/>
    <cellStyle name="Normal 66" xfId="39551"/>
    <cellStyle name="Normal 67" xfId="39552"/>
    <cellStyle name="Normal 68" xfId="39553"/>
    <cellStyle name="Normal 69" xfId="39554"/>
    <cellStyle name="Normal 7" xfId="39555"/>
    <cellStyle name="Normal 7 2" xfId="39556"/>
    <cellStyle name="Normal 7 2 2" xfId="39557"/>
    <cellStyle name="Normal 7 3" xfId="39558"/>
    <cellStyle name="Normal 7 3 2" xfId="39559"/>
    <cellStyle name="Normal 7 4" xfId="39560"/>
    <cellStyle name="Normal 70" xfId="39561"/>
    <cellStyle name="Normal 71" xfId="39562"/>
    <cellStyle name="Normal 72" xfId="42322"/>
    <cellStyle name="Normal 73" xfId="42323"/>
    <cellStyle name="Normal 8" xfId="39563"/>
    <cellStyle name="Normal 8 2" xfId="39564"/>
    <cellStyle name="Normal 8 2 2" xfId="39565"/>
    <cellStyle name="Normal 8 2 3" xfId="39566"/>
    <cellStyle name="Normal 8 3" xfId="39567"/>
    <cellStyle name="Normal 8 3 2" xfId="39568"/>
    <cellStyle name="Normal 8 4" xfId="39569"/>
    <cellStyle name="Normal 8 5" xfId="39570"/>
    <cellStyle name="Normal 8 6" xfId="39571"/>
    <cellStyle name="Normal 9" xfId="39572"/>
    <cellStyle name="Normal 9 10" xfId="39573"/>
    <cellStyle name="Normal 9 11" xfId="39574"/>
    <cellStyle name="Normal 9 12" xfId="39575"/>
    <cellStyle name="Normal 9 13" xfId="39576"/>
    <cellStyle name="Normal 9 14" xfId="39577"/>
    <cellStyle name="Normal 9 15" xfId="39578"/>
    <cellStyle name="Normal 9 16" xfId="39579"/>
    <cellStyle name="Normal 9 17" xfId="39580"/>
    <cellStyle name="Normal 9 18" xfId="39581"/>
    <cellStyle name="Normal 9 19" xfId="39582"/>
    <cellStyle name="Normal 9 2" xfId="39583"/>
    <cellStyle name="Normal 9 20" xfId="39584"/>
    <cellStyle name="Normal 9 21" xfId="39585"/>
    <cellStyle name="Normal 9 22" xfId="39586"/>
    <cellStyle name="Normal 9 23" xfId="39587"/>
    <cellStyle name="Normal 9 24" xfId="39588"/>
    <cellStyle name="Normal 9 25" xfId="39589"/>
    <cellStyle name="Normal 9 26" xfId="39590"/>
    <cellStyle name="Normal 9 27" xfId="39591"/>
    <cellStyle name="Normal 9 28" xfId="39592"/>
    <cellStyle name="Normal 9 29" xfId="39593"/>
    <cellStyle name="Normal 9 3" xfId="39594"/>
    <cellStyle name="Normal 9 3 2" xfId="39595"/>
    <cellStyle name="Normal 9 30" xfId="39596"/>
    <cellStyle name="Normal 9 31" xfId="39597"/>
    <cellStyle name="Normal 9 32" xfId="39598"/>
    <cellStyle name="Normal 9 33" xfId="39599"/>
    <cellStyle name="Normal 9 34" xfId="39600"/>
    <cellStyle name="Normal 9 35" xfId="39601"/>
    <cellStyle name="Normal 9 36" xfId="39602"/>
    <cellStyle name="Normal 9 37" xfId="39603"/>
    <cellStyle name="Normal 9 38" xfId="39604"/>
    <cellStyle name="Normal 9 39" xfId="39605"/>
    <cellStyle name="Normal 9 4" xfId="39606"/>
    <cellStyle name="Normal 9 40" xfId="39607"/>
    <cellStyle name="Normal 9 5" xfId="39608"/>
    <cellStyle name="Normal 9 6" xfId="39609"/>
    <cellStyle name="Normal 9 7" xfId="39610"/>
    <cellStyle name="Normal 9 8" xfId="39611"/>
    <cellStyle name="Normal 9 9" xfId="39612"/>
    <cellStyle name="Normal 99" xfId="39613"/>
    <cellStyle name="Normal_FY94COST.XLS" xfId="42318"/>
    <cellStyle name="Normal_PRS21RX" xfId="42326"/>
    <cellStyle name="Normal_PRS21X" xfId="42327"/>
    <cellStyle name="Note 10" xfId="39614"/>
    <cellStyle name="Note 11" xfId="39615"/>
    <cellStyle name="Note 11 10" xfId="39616"/>
    <cellStyle name="Note 11 2" xfId="39617"/>
    <cellStyle name="Note 11 2 2" xfId="39618"/>
    <cellStyle name="Note 11 2 2 2" xfId="39619"/>
    <cellStyle name="Note 11 2 2 2 2" xfId="39620"/>
    <cellStyle name="Note 11 2 2 2 3" xfId="39621"/>
    <cellStyle name="Note 11 2 2 3" xfId="39622"/>
    <cellStyle name="Note 11 2 2 4" xfId="39623"/>
    <cellStyle name="Note 11 2 2 5" xfId="39624"/>
    <cellStyle name="Note 11 2 2 6" xfId="39625"/>
    <cellStyle name="Note 11 2 3" xfId="39626"/>
    <cellStyle name="Note 11 2 3 2" xfId="39627"/>
    <cellStyle name="Note 11 2 3 2 2" xfId="39628"/>
    <cellStyle name="Note 11 2 3 3" xfId="39629"/>
    <cellStyle name="Note 11 2 3 4" xfId="39630"/>
    <cellStyle name="Note 11 2 3 5" xfId="39631"/>
    <cellStyle name="Note 11 2 4" xfId="39632"/>
    <cellStyle name="Note 11 2 4 2" xfId="39633"/>
    <cellStyle name="Note 11 2 4 3" xfId="39634"/>
    <cellStyle name="Note 11 2 4 4" xfId="39635"/>
    <cellStyle name="Note 11 2 5" xfId="39636"/>
    <cellStyle name="Note 11 2 5 2" xfId="39637"/>
    <cellStyle name="Note 11 2 6" xfId="39638"/>
    <cellStyle name="Note 11 2 7" xfId="39639"/>
    <cellStyle name="Note 11 2 8" xfId="39640"/>
    <cellStyle name="Note 11 2 9" xfId="39641"/>
    <cellStyle name="Note 11 3" xfId="39642"/>
    <cellStyle name="Note 11 3 2" xfId="39643"/>
    <cellStyle name="Note 11 3 2 2" xfId="39644"/>
    <cellStyle name="Note 11 3 2 3" xfId="39645"/>
    <cellStyle name="Note 11 3 3" xfId="39646"/>
    <cellStyle name="Note 11 3 4" xfId="39647"/>
    <cellStyle name="Note 11 3 5" xfId="39648"/>
    <cellStyle name="Note 11 3 6" xfId="39649"/>
    <cellStyle name="Note 11 4" xfId="39650"/>
    <cellStyle name="Note 11 4 2" xfId="39651"/>
    <cellStyle name="Note 11 4 2 2" xfId="39652"/>
    <cellStyle name="Note 11 4 3" xfId="39653"/>
    <cellStyle name="Note 11 4 4" xfId="39654"/>
    <cellStyle name="Note 11 4 5" xfId="39655"/>
    <cellStyle name="Note 11 5" xfId="39656"/>
    <cellStyle name="Note 11 5 2" xfId="39657"/>
    <cellStyle name="Note 11 5 2 2" xfId="39658"/>
    <cellStyle name="Note 11 5 3" xfId="39659"/>
    <cellStyle name="Note 11 5 4" xfId="39660"/>
    <cellStyle name="Note 11 5 5" xfId="39661"/>
    <cellStyle name="Note 11 6" xfId="39662"/>
    <cellStyle name="Note 11 6 2" xfId="39663"/>
    <cellStyle name="Note 11 7" xfId="39664"/>
    <cellStyle name="Note 11 8" xfId="39665"/>
    <cellStyle name="Note 11 9" xfId="39666"/>
    <cellStyle name="Note 12" xfId="39667"/>
    <cellStyle name="Note 12 10" xfId="39668"/>
    <cellStyle name="Note 12 2" xfId="39669"/>
    <cellStyle name="Note 12 2 2" xfId="39670"/>
    <cellStyle name="Note 12 2 2 2" xfId="39671"/>
    <cellStyle name="Note 12 2 2 2 2" xfId="39672"/>
    <cellStyle name="Note 12 2 2 2 3" xfId="39673"/>
    <cellStyle name="Note 12 2 2 3" xfId="39674"/>
    <cellStyle name="Note 12 2 2 4" xfId="39675"/>
    <cellStyle name="Note 12 2 2 5" xfId="39676"/>
    <cellStyle name="Note 12 2 2 6" xfId="39677"/>
    <cellStyle name="Note 12 2 3" xfId="39678"/>
    <cellStyle name="Note 12 2 3 2" xfId="39679"/>
    <cellStyle name="Note 12 2 3 2 2" xfId="39680"/>
    <cellStyle name="Note 12 2 3 3" xfId="39681"/>
    <cellStyle name="Note 12 2 3 4" xfId="39682"/>
    <cellStyle name="Note 12 2 3 5" xfId="39683"/>
    <cellStyle name="Note 12 2 4" xfId="39684"/>
    <cellStyle name="Note 12 2 4 2" xfId="39685"/>
    <cellStyle name="Note 12 2 4 3" xfId="39686"/>
    <cellStyle name="Note 12 2 4 4" xfId="39687"/>
    <cellStyle name="Note 12 2 5" xfId="39688"/>
    <cellStyle name="Note 12 2 5 2" xfId="39689"/>
    <cellStyle name="Note 12 2 6" xfId="39690"/>
    <cellStyle name="Note 12 2 7" xfId="39691"/>
    <cellStyle name="Note 12 2 8" xfId="39692"/>
    <cellStyle name="Note 12 2 9" xfId="39693"/>
    <cellStyle name="Note 12 3" xfId="39694"/>
    <cellStyle name="Note 12 3 2" xfId="39695"/>
    <cellStyle name="Note 12 3 2 2" xfId="39696"/>
    <cellStyle name="Note 12 3 2 3" xfId="39697"/>
    <cellStyle name="Note 12 3 3" xfId="39698"/>
    <cellStyle name="Note 12 3 4" xfId="39699"/>
    <cellStyle name="Note 12 3 5" xfId="39700"/>
    <cellStyle name="Note 12 3 6" xfId="39701"/>
    <cellStyle name="Note 12 4" xfId="39702"/>
    <cellStyle name="Note 12 4 2" xfId="39703"/>
    <cellStyle name="Note 12 4 2 2" xfId="39704"/>
    <cellStyle name="Note 12 4 3" xfId="39705"/>
    <cellStyle name="Note 12 4 4" xfId="39706"/>
    <cellStyle name="Note 12 4 5" xfId="39707"/>
    <cellStyle name="Note 12 5" xfId="39708"/>
    <cellStyle name="Note 12 5 2" xfId="39709"/>
    <cellStyle name="Note 12 5 2 2" xfId="39710"/>
    <cellStyle name="Note 12 5 3" xfId="39711"/>
    <cellStyle name="Note 12 5 4" xfId="39712"/>
    <cellStyle name="Note 12 5 5" xfId="39713"/>
    <cellStyle name="Note 12 6" xfId="39714"/>
    <cellStyle name="Note 12 6 2" xfId="39715"/>
    <cellStyle name="Note 12 7" xfId="39716"/>
    <cellStyle name="Note 12 8" xfId="39717"/>
    <cellStyle name="Note 12 9" xfId="39718"/>
    <cellStyle name="Note 13" xfId="39719"/>
    <cellStyle name="Note 13 10" xfId="39720"/>
    <cellStyle name="Note 13 2" xfId="39721"/>
    <cellStyle name="Note 13 2 2" xfId="39722"/>
    <cellStyle name="Note 13 2 2 2" xfId="39723"/>
    <cellStyle name="Note 13 2 2 2 2" xfId="39724"/>
    <cellStyle name="Note 13 2 2 2 3" xfId="39725"/>
    <cellStyle name="Note 13 2 2 3" xfId="39726"/>
    <cellStyle name="Note 13 2 2 4" xfId="39727"/>
    <cellStyle name="Note 13 2 2 5" xfId="39728"/>
    <cellStyle name="Note 13 2 2 6" xfId="39729"/>
    <cellStyle name="Note 13 2 3" xfId="39730"/>
    <cellStyle name="Note 13 2 3 2" xfId="39731"/>
    <cellStyle name="Note 13 2 3 2 2" xfId="39732"/>
    <cellStyle name="Note 13 2 3 3" xfId="39733"/>
    <cellStyle name="Note 13 2 3 4" xfId="39734"/>
    <cellStyle name="Note 13 2 3 5" xfId="39735"/>
    <cellStyle name="Note 13 2 4" xfId="39736"/>
    <cellStyle name="Note 13 2 4 2" xfId="39737"/>
    <cellStyle name="Note 13 2 4 3" xfId="39738"/>
    <cellStyle name="Note 13 2 4 4" xfId="39739"/>
    <cellStyle name="Note 13 2 5" xfId="39740"/>
    <cellStyle name="Note 13 2 5 2" xfId="39741"/>
    <cellStyle name="Note 13 2 6" xfId="39742"/>
    <cellStyle name="Note 13 2 7" xfId="39743"/>
    <cellStyle name="Note 13 2 8" xfId="39744"/>
    <cellStyle name="Note 13 2 9" xfId="39745"/>
    <cellStyle name="Note 13 3" xfId="39746"/>
    <cellStyle name="Note 13 3 2" xfId="39747"/>
    <cellStyle name="Note 13 3 2 2" xfId="39748"/>
    <cellStyle name="Note 13 3 2 3" xfId="39749"/>
    <cellStyle name="Note 13 3 3" xfId="39750"/>
    <cellStyle name="Note 13 3 4" xfId="39751"/>
    <cellStyle name="Note 13 3 5" xfId="39752"/>
    <cellStyle name="Note 13 3 6" xfId="39753"/>
    <cellStyle name="Note 13 4" xfId="39754"/>
    <cellStyle name="Note 13 4 2" xfId="39755"/>
    <cellStyle name="Note 13 4 2 2" xfId="39756"/>
    <cellStyle name="Note 13 4 3" xfId="39757"/>
    <cellStyle name="Note 13 4 4" xfId="39758"/>
    <cellStyle name="Note 13 4 5" xfId="39759"/>
    <cellStyle name="Note 13 5" xfId="39760"/>
    <cellStyle name="Note 13 5 2" xfId="39761"/>
    <cellStyle name="Note 13 5 2 2" xfId="39762"/>
    <cellStyle name="Note 13 5 3" xfId="39763"/>
    <cellStyle name="Note 13 5 4" xfId="39764"/>
    <cellStyle name="Note 13 5 5" xfId="39765"/>
    <cellStyle name="Note 13 6" xfId="39766"/>
    <cellStyle name="Note 13 6 2" xfId="39767"/>
    <cellStyle name="Note 13 7" xfId="39768"/>
    <cellStyle name="Note 13 8" xfId="39769"/>
    <cellStyle name="Note 13 9" xfId="39770"/>
    <cellStyle name="Note 14" xfId="39771"/>
    <cellStyle name="Note 14 10" xfId="39772"/>
    <cellStyle name="Note 14 2" xfId="39773"/>
    <cellStyle name="Note 14 2 2" xfId="39774"/>
    <cellStyle name="Note 14 2 2 2" xfId="39775"/>
    <cellStyle name="Note 14 2 2 2 2" xfId="39776"/>
    <cellStyle name="Note 14 2 2 2 3" xfId="39777"/>
    <cellStyle name="Note 14 2 2 3" xfId="39778"/>
    <cellStyle name="Note 14 2 2 4" xfId="39779"/>
    <cellStyle name="Note 14 2 2 5" xfId="39780"/>
    <cellStyle name="Note 14 2 2 6" xfId="39781"/>
    <cellStyle name="Note 14 2 3" xfId="39782"/>
    <cellStyle name="Note 14 2 3 2" xfId="39783"/>
    <cellStyle name="Note 14 2 3 2 2" xfId="39784"/>
    <cellStyle name="Note 14 2 3 3" xfId="39785"/>
    <cellStyle name="Note 14 2 3 4" xfId="39786"/>
    <cellStyle name="Note 14 2 3 5" xfId="39787"/>
    <cellStyle name="Note 14 2 4" xfId="39788"/>
    <cellStyle name="Note 14 2 4 2" xfId="39789"/>
    <cellStyle name="Note 14 2 4 3" xfId="39790"/>
    <cellStyle name="Note 14 2 4 4" xfId="39791"/>
    <cellStyle name="Note 14 2 5" xfId="39792"/>
    <cellStyle name="Note 14 2 5 2" xfId="39793"/>
    <cellStyle name="Note 14 2 6" xfId="39794"/>
    <cellStyle name="Note 14 2 7" xfId="39795"/>
    <cellStyle name="Note 14 2 8" xfId="39796"/>
    <cellStyle name="Note 14 2 9" xfId="39797"/>
    <cellStyle name="Note 14 3" xfId="39798"/>
    <cellStyle name="Note 14 3 2" xfId="39799"/>
    <cellStyle name="Note 14 3 2 2" xfId="39800"/>
    <cellStyle name="Note 14 3 2 3" xfId="39801"/>
    <cellStyle name="Note 14 3 3" xfId="39802"/>
    <cellStyle name="Note 14 3 4" xfId="39803"/>
    <cellStyle name="Note 14 3 5" xfId="39804"/>
    <cellStyle name="Note 14 3 6" xfId="39805"/>
    <cellStyle name="Note 14 4" xfId="39806"/>
    <cellStyle name="Note 14 4 2" xfId="39807"/>
    <cellStyle name="Note 14 4 2 2" xfId="39808"/>
    <cellStyle name="Note 14 4 3" xfId="39809"/>
    <cellStyle name="Note 14 4 4" xfId="39810"/>
    <cellStyle name="Note 14 4 5" xfId="39811"/>
    <cellStyle name="Note 14 5" xfId="39812"/>
    <cellStyle name="Note 14 5 2" xfId="39813"/>
    <cellStyle name="Note 14 5 2 2" xfId="39814"/>
    <cellStyle name="Note 14 5 3" xfId="39815"/>
    <cellStyle name="Note 14 5 4" xfId="39816"/>
    <cellStyle name="Note 14 5 5" xfId="39817"/>
    <cellStyle name="Note 14 6" xfId="39818"/>
    <cellStyle name="Note 14 6 2" xfId="39819"/>
    <cellStyle name="Note 14 7" xfId="39820"/>
    <cellStyle name="Note 14 8" xfId="39821"/>
    <cellStyle name="Note 14 9" xfId="39822"/>
    <cellStyle name="Note 15" xfId="39823"/>
    <cellStyle name="Note 15 10" xfId="39824"/>
    <cellStyle name="Note 15 2" xfId="39825"/>
    <cellStyle name="Note 15 2 2" xfId="39826"/>
    <cellStyle name="Note 15 2 2 2" xfId="39827"/>
    <cellStyle name="Note 15 2 2 2 2" xfId="39828"/>
    <cellStyle name="Note 15 2 2 2 3" xfId="39829"/>
    <cellStyle name="Note 15 2 2 3" xfId="39830"/>
    <cellStyle name="Note 15 2 2 4" xfId="39831"/>
    <cellStyle name="Note 15 2 2 5" xfId="39832"/>
    <cellStyle name="Note 15 2 2 6" xfId="39833"/>
    <cellStyle name="Note 15 2 3" xfId="39834"/>
    <cellStyle name="Note 15 2 3 2" xfId="39835"/>
    <cellStyle name="Note 15 2 3 2 2" xfId="39836"/>
    <cellStyle name="Note 15 2 3 3" xfId="39837"/>
    <cellStyle name="Note 15 2 3 4" xfId="39838"/>
    <cellStyle name="Note 15 2 3 5" xfId="39839"/>
    <cellStyle name="Note 15 2 4" xfId="39840"/>
    <cellStyle name="Note 15 2 4 2" xfId="39841"/>
    <cellStyle name="Note 15 2 4 3" xfId="39842"/>
    <cellStyle name="Note 15 2 4 4" xfId="39843"/>
    <cellStyle name="Note 15 2 5" xfId="39844"/>
    <cellStyle name="Note 15 2 5 2" xfId="39845"/>
    <cellStyle name="Note 15 2 6" xfId="39846"/>
    <cellStyle name="Note 15 2 7" xfId="39847"/>
    <cellStyle name="Note 15 2 8" xfId="39848"/>
    <cellStyle name="Note 15 2 9" xfId="39849"/>
    <cellStyle name="Note 15 3" xfId="39850"/>
    <cellStyle name="Note 15 3 2" xfId="39851"/>
    <cellStyle name="Note 15 3 2 2" xfId="39852"/>
    <cellStyle name="Note 15 3 2 3" xfId="39853"/>
    <cellStyle name="Note 15 3 3" xfId="39854"/>
    <cellStyle name="Note 15 3 4" xfId="39855"/>
    <cellStyle name="Note 15 3 5" xfId="39856"/>
    <cellStyle name="Note 15 3 6" xfId="39857"/>
    <cellStyle name="Note 15 4" xfId="39858"/>
    <cellStyle name="Note 15 4 2" xfId="39859"/>
    <cellStyle name="Note 15 4 2 2" xfId="39860"/>
    <cellStyle name="Note 15 4 3" xfId="39861"/>
    <cellStyle name="Note 15 4 4" xfId="39862"/>
    <cellStyle name="Note 15 4 5" xfId="39863"/>
    <cellStyle name="Note 15 5" xfId="39864"/>
    <cellStyle name="Note 15 5 2" xfId="39865"/>
    <cellStyle name="Note 15 5 2 2" xfId="39866"/>
    <cellStyle name="Note 15 5 3" xfId="39867"/>
    <cellStyle name="Note 15 5 4" xfId="39868"/>
    <cellStyle name="Note 15 5 5" xfId="39869"/>
    <cellStyle name="Note 15 6" xfId="39870"/>
    <cellStyle name="Note 15 6 2" xfId="39871"/>
    <cellStyle name="Note 15 7" xfId="39872"/>
    <cellStyle name="Note 15 8" xfId="39873"/>
    <cellStyle name="Note 15 9" xfId="39874"/>
    <cellStyle name="Note 16" xfId="39875"/>
    <cellStyle name="Note 16 10" xfId="39876"/>
    <cellStyle name="Note 16 2" xfId="39877"/>
    <cellStyle name="Note 16 2 2" xfId="39878"/>
    <cellStyle name="Note 16 2 2 2" xfId="39879"/>
    <cellStyle name="Note 16 2 2 2 2" xfId="39880"/>
    <cellStyle name="Note 16 2 2 2 3" xfId="39881"/>
    <cellStyle name="Note 16 2 2 3" xfId="39882"/>
    <cellStyle name="Note 16 2 2 4" xfId="39883"/>
    <cellStyle name="Note 16 2 2 5" xfId="39884"/>
    <cellStyle name="Note 16 2 2 6" xfId="39885"/>
    <cellStyle name="Note 16 2 3" xfId="39886"/>
    <cellStyle name="Note 16 2 3 2" xfId="39887"/>
    <cellStyle name="Note 16 2 3 2 2" xfId="39888"/>
    <cellStyle name="Note 16 2 3 3" xfId="39889"/>
    <cellStyle name="Note 16 2 3 4" xfId="39890"/>
    <cellStyle name="Note 16 2 3 5" xfId="39891"/>
    <cellStyle name="Note 16 2 4" xfId="39892"/>
    <cellStyle name="Note 16 2 4 2" xfId="39893"/>
    <cellStyle name="Note 16 2 4 3" xfId="39894"/>
    <cellStyle name="Note 16 2 4 4" xfId="39895"/>
    <cellStyle name="Note 16 2 5" xfId="39896"/>
    <cellStyle name="Note 16 2 5 2" xfId="39897"/>
    <cellStyle name="Note 16 2 6" xfId="39898"/>
    <cellStyle name="Note 16 2 7" xfId="39899"/>
    <cellStyle name="Note 16 2 8" xfId="39900"/>
    <cellStyle name="Note 16 2 9" xfId="39901"/>
    <cellStyle name="Note 16 3" xfId="39902"/>
    <cellStyle name="Note 16 3 2" xfId="39903"/>
    <cellStyle name="Note 16 3 2 2" xfId="39904"/>
    <cellStyle name="Note 16 3 2 3" xfId="39905"/>
    <cellStyle name="Note 16 3 3" xfId="39906"/>
    <cellStyle name="Note 16 3 4" xfId="39907"/>
    <cellStyle name="Note 16 3 5" xfId="39908"/>
    <cellStyle name="Note 16 3 6" xfId="39909"/>
    <cellStyle name="Note 16 4" xfId="39910"/>
    <cellStyle name="Note 16 4 2" xfId="39911"/>
    <cellStyle name="Note 16 4 2 2" xfId="39912"/>
    <cellStyle name="Note 16 4 3" xfId="39913"/>
    <cellStyle name="Note 16 4 4" xfId="39914"/>
    <cellStyle name="Note 16 4 5" xfId="39915"/>
    <cellStyle name="Note 16 5" xfId="39916"/>
    <cellStyle name="Note 16 5 2" xfId="39917"/>
    <cellStyle name="Note 16 5 2 2" xfId="39918"/>
    <cellStyle name="Note 16 5 3" xfId="39919"/>
    <cellStyle name="Note 16 5 4" xfId="39920"/>
    <cellStyle name="Note 16 5 5" xfId="39921"/>
    <cellStyle name="Note 16 6" xfId="39922"/>
    <cellStyle name="Note 16 6 2" xfId="39923"/>
    <cellStyle name="Note 16 7" xfId="39924"/>
    <cellStyle name="Note 16 8" xfId="39925"/>
    <cellStyle name="Note 16 9" xfId="39926"/>
    <cellStyle name="Note 17" xfId="39927"/>
    <cellStyle name="Note 17 10" xfId="39928"/>
    <cellStyle name="Note 17 2" xfId="39929"/>
    <cellStyle name="Note 17 2 2" xfId="39930"/>
    <cellStyle name="Note 17 2 2 2" xfId="39931"/>
    <cellStyle name="Note 17 2 2 2 2" xfId="39932"/>
    <cellStyle name="Note 17 2 2 2 3" xfId="39933"/>
    <cellStyle name="Note 17 2 2 3" xfId="39934"/>
    <cellStyle name="Note 17 2 2 4" xfId="39935"/>
    <cellStyle name="Note 17 2 2 5" xfId="39936"/>
    <cellStyle name="Note 17 2 2 6" xfId="39937"/>
    <cellStyle name="Note 17 2 3" xfId="39938"/>
    <cellStyle name="Note 17 2 3 2" xfId="39939"/>
    <cellStyle name="Note 17 2 3 2 2" xfId="39940"/>
    <cellStyle name="Note 17 2 3 3" xfId="39941"/>
    <cellStyle name="Note 17 2 3 4" xfId="39942"/>
    <cellStyle name="Note 17 2 3 5" xfId="39943"/>
    <cellStyle name="Note 17 2 4" xfId="39944"/>
    <cellStyle name="Note 17 2 4 2" xfId="39945"/>
    <cellStyle name="Note 17 2 4 3" xfId="39946"/>
    <cellStyle name="Note 17 2 4 4" xfId="39947"/>
    <cellStyle name="Note 17 2 5" xfId="39948"/>
    <cellStyle name="Note 17 2 5 2" xfId="39949"/>
    <cellStyle name="Note 17 2 6" xfId="39950"/>
    <cellStyle name="Note 17 2 7" xfId="39951"/>
    <cellStyle name="Note 17 2 8" xfId="39952"/>
    <cellStyle name="Note 17 2 9" xfId="39953"/>
    <cellStyle name="Note 17 3" xfId="39954"/>
    <cellStyle name="Note 17 3 2" xfId="39955"/>
    <cellStyle name="Note 17 3 2 2" xfId="39956"/>
    <cellStyle name="Note 17 3 2 3" xfId="39957"/>
    <cellStyle name="Note 17 3 3" xfId="39958"/>
    <cellStyle name="Note 17 3 4" xfId="39959"/>
    <cellStyle name="Note 17 3 5" xfId="39960"/>
    <cellStyle name="Note 17 3 6" xfId="39961"/>
    <cellStyle name="Note 17 4" xfId="39962"/>
    <cellStyle name="Note 17 4 2" xfId="39963"/>
    <cellStyle name="Note 17 4 2 2" xfId="39964"/>
    <cellStyle name="Note 17 4 3" xfId="39965"/>
    <cellStyle name="Note 17 4 4" xfId="39966"/>
    <cellStyle name="Note 17 4 5" xfId="39967"/>
    <cellStyle name="Note 17 5" xfId="39968"/>
    <cellStyle name="Note 17 5 2" xfId="39969"/>
    <cellStyle name="Note 17 5 2 2" xfId="39970"/>
    <cellStyle name="Note 17 5 3" xfId="39971"/>
    <cellStyle name="Note 17 5 4" xfId="39972"/>
    <cellStyle name="Note 17 5 5" xfId="39973"/>
    <cellStyle name="Note 17 6" xfId="39974"/>
    <cellStyle name="Note 17 6 2" xfId="39975"/>
    <cellStyle name="Note 17 7" xfId="39976"/>
    <cellStyle name="Note 17 8" xfId="39977"/>
    <cellStyle name="Note 17 9" xfId="39978"/>
    <cellStyle name="Note 18" xfId="39979"/>
    <cellStyle name="Note 18 10" xfId="39980"/>
    <cellStyle name="Note 18 2" xfId="39981"/>
    <cellStyle name="Note 18 2 2" xfId="39982"/>
    <cellStyle name="Note 18 2 2 2" xfId="39983"/>
    <cellStyle name="Note 18 2 2 2 2" xfId="39984"/>
    <cellStyle name="Note 18 2 2 2 3" xfId="39985"/>
    <cellStyle name="Note 18 2 2 3" xfId="39986"/>
    <cellStyle name="Note 18 2 2 4" xfId="39987"/>
    <cellStyle name="Note 18 2 2 5" xfId="39988"/>
    <cellStyle name="Note 18 2 2 6" xfId="39989"/>
    <cellStyle name="Note 18 2 3" xfId="39990"/>
    <cellStyle name="Note 18 2 3 2" xfId="39991"/>
    <cellStyle name="Note 18 2 3 2 2" xfId="39992"/>
    <cellStyle name="Note 18 2 3 3" xfId="39993"/>
    <cellStyle name="Note 18 2 3 4" xfId="39994"/>
    <cellStyle name="Note 18 2 3 5" xfId="39995"/>
    <cellStyle name="Note 18 2 4" xfId="39996"/>
    <cellStyle name="Note 18 2 4 2" xfId="39997"/>
    <cellStyle name="Note 18 2 4 3" xfId="39998"/>
    <cellStyle name="Note 18 2 4 4" xfId="39999"/>
    <cellStyle name="Note 18 2 5" xfId="40000"/>
    <cellStyle name="Note 18 2 5 2" xfId="40001"/>
    <cellStyle name="Note 18 2 6" xfId="40002"/>
    <cellStyle name="Note 18 2 7" xfId="40003"/>
    <cellStyle name="Note 18 2 8" xfId="40004"/>
    <cellStyle name="Note 18 2 9" xfId="40005"/>
    <cellStyle name="Note 18 3" xfId="40006"/>
    <cellStyle name="Note 18 3 2" xfId="40007"/>
    <cellStyle name="Note 18 3 2 2" xfId="40008"/>
    <cellStyle name="Note 18 3 2 3" xfId="40009"/>
    <cellStyle name="Note 18 3 3" xfId="40010"/>
    <cellStyle name="Note 18 3 4" xfId="40011"/>
    <cellStyle name="Note 18 3 5" xfId="40012"/>
    <cellStyle name="Note 18 3 6" xfId="40013"/>
    <cellStyle name="Note 18 4" xfId="40014"/>
    <cellStyle name="Note 18 4 2" xfId="40015"/>
    <cellStyle name="Note 18 4 2 2" xfId="40016"/>
    <cellStyle name="Note 18 4 3" xfId="40017"/>
    <cellStyle name="Note 18 4 4" xfId="40018"/>
    <cellStyle name="Note 18 4 5" xfId="40019"/>
    <cellStyle name="Note 18 5" xfId="40020"/>
    <cellStyle name="Note 18 5 2" xfId="40021"/>
    <cellStyle name="Note 18 5 2 2" xfId="40022"/>
    <cellStyle name="Note 18 5 3" xfId="40023"/>
    <cellStyle name="Note 18 5 4" xfId="40024"/>
    <cellStyle name="Note 18 5 5" xfId="40025"/>
    <cellStyle name="Note 18 6" xfId="40026"/>
    <cellStyle name="Note 18 6 2" xfId="40027"/>
    <cellStyle name="Note 18 7" xfId="40028"/>
    <cellStyle name="Note 18 8" xfId="40029"/>
    <cellStyle name="Note 18 9" xfId="40030"/>
    <cellStyle name="Note 19" xfId="40031"/>
    <cellStyle name="Note 19 10" xfId="40032"/>
    <cellStyle name="Note 19 2" xfId="40033"/>
    <cellStyle name="Note 19 2 2" xfId="40034"/>
    <cellStyle name="Note 19 2 2 2" xfId="40035"/>
    <cellStyle name="Note 19 2 2 2 2" xfId="40036"/>
    <cellStyle name="Note 19 2 2 2 3" xfId="40037"/>
    <cellStyle name="Note 19 2 2 3" xfId="40038"/>
    <cellStyle name="Note 19 2 2 4" xfId="40039"/>
    <cellStyle name="Note 19 2 2 5" xfId="40040"/>
    <cellStyle name="Note 19 2 2 6" xfId="40041"/>
    <cellStyle name="Note 19 2 3" xfId="40042"/>
    <cellStyle name="Note 19 2 3 2" xfId="40043"/>
    <cellStyle name="Note 19 2 3 2 2" xfId="40044"/>
    <cellStyle name="Note 19 2 3 3" xfId="40045"/>
    <cellStyle name="Note 19 2 3 4" xfId="40046"/>
    <cellStyle name="Note 19 2 3 5" xfId="40047"/>
    <cellStyle name="Note 19 2 4" xfId="40048"/>
    <cellStyle name="Note 19 2 4 2" xfId="40049"/>
    <cellStyle name="Note 19 2 4 3" xfId="40050"/>
    <cellStyle name="Note 19 2 4 4" xfId="40051"/>
    <cellStyle name="Note 19 2 5" xfId="40052"/>
    <cellStyle name="Note 19 2 5 2" xfId="40053"/>
    <cellStyle name="Note 19 2 6" xfId="40054"/>
    <cellStyle name="Note 19 2 7" xfId="40055"/>
    <cellStyle name="Note 19 2 8" xfId="40056"/>
    <cellStyle name="Note 19 2 9" xfId="40057"/>
    <cellStyle name="Note 19 3" xfId="40058"/>
    <cellStyle name="Note 19 3 2" xfId="40059"/>
    <cellStyle name="Note 19 3 2 2" xfId="40060"/>
    <cellStyle name="Note 19 3 2 3" xfId="40061"/>
    <cellStyle name="Note 19 3 3" xfId="40062"/>
    <cellStyle name="Note 19 3 4" xfId="40063"/>
    <cellStyle name="Note 19 3 5" xfId="40064"/>
    <cellStyle name="Note 19 3 6" xfId="40065"/>
    <cellStyle name="Note 19 4" xfId="40066"/>
    <cellStyle name="Note 19 4 2" xfId="40067"/>
    <cellStyle name="Note 19 4 2 2" xfId="40068"/>
    <cellStyle name="Note 19 4 3" xfId="40069"/>
    <cellStyle name="Note 19 4 4" xfId="40070"/>
    <cellStyle name="Note 19 4 5" xfId="40071"/>
    <cellStyle name="Note 19 5" xfId="40072"/>
    <cellStyle name="Note 19 5 2" xfId="40073"/>
    <cellStyle name="Note 19 5 2 2" xfId="40074"/>
    <cellStyle name="Note 19 5 3" xfId="40075"/>
    <cellStyle name="Note 19 5 4" xfId="40076"/>
    <cellStyle name="Note 19 5 5" xfId="40077"/>
    <cellStyle name="Note 19 6" xfId="40078"/>
    <cellStyle name="Note 19 6 2" xfId="40079"/>
    <cellStyle name="Note 19 7" xfId="40080"/>
    <cellStyle name="Note 19 8" xfId="40081"/>
    <cellStyle name="Note 19 9" xfId="40082"/>
    <cellStyle name="Note 2" xfId="40083"/>
    <cellStyle name="Note 2 10" xfId="40084"/>
    <cellStyle name="Note 2 10 2" xfId="40085"/>
    <cellStyle name="Note 2 10 2 2" xfId="40086"/>
    <cellStyle name="Note 2 10 2 2 2" xfId="40087"/>
    <cellStyle name="Note 2 10 2 2 3" xfId="40088"/>
    <cellStyle name="Note 2 10 2 3" xfId="40089"/>
    <cellStyle name="Note 2 10 2 4" xfId="40090"/>
    <cellStyle name="Note 2 10 2 5" xfId="40091"/>
    <cellStyle name="Note 2 10 2 6" xfId="40092"/>
    <cellStyle name="Note 2 10 3" xfId="40093"/>
    <cellStyle name="Note 2 10 3 2" xfId="40094"/>
    <cellStyle name="Note 2 10 3 2 2" xfId="40095"/>
    <cellStyle name="Note 2 10 3 3" xfId="40096"/>
    <cellStyle name="Note 2 10 3 4" xfId="40097"/>
    <cellStyle name="Note 2 10 3 5" xfId="40098"/>
    <cellStyle name="Note 2 10 4" xfId="40099"/>
    <cellStyle name="Note 2 10 4 2" xfId="40100"/>
    <cellStyle name="Note 2 10 4 3" xfId="40101"/>
    <cellStyle name="Note 2 10 4 4" xfId="40102"/>
    <cellStyle name="Note 2 10 5" xfId="40103"/>
    <cellStyle name="Note 2 10 5 2" xfId="40104"/>
    <cellStyle name="Note 2 10 6" xfId="40105"/>
    <cellStyle name="Note 2 10 7" xfId="40106"/>
    <cellStyle name="Note 2 10 8" xfId="40107"/>
    <cellStyle name="Note 2 10 9" xfId="40108"/>
    <cellStyle name="Note 2 11" xfId="40109"/>
    <cellStyle name="Note 2 11 2" xfId="40110"/>
    <cellStyle name="Note 2 11 2 2" xfId="40111"/>
    <cellStyle name="Note 2 11 2 2 2" xfId="40112"/>
    <cellStyle name="Note 2 11 2 3" xfId="40113"/>
    <cellStyle name="Note 2 11 2 4" xfId="40114"/>
    <cellStyle name="Note 2 11 2 5" xfId="40115"/>
    <cellStyle name="Note 2 11 3" xfId="40116"/>
    <cellStyle name="Note 2 11 3 2" xfId="40117"/>
    <cellStyle name="Note 2 11 3 3" xfId="40118"/>
    <cellStyle name="Note 2 11 3 4" xfId="40119"/>
    <cellStyle name="Note 2 11 4" xfId="40120"/>
    <cellStyle name="Note 2 11 4 2" xfId="40121"/>
    <cellStyle name="Note 2 11 5" xfId="40122"/>
    <cellStyle name="Note 2 11 6" xfId="40123"/>
    <cellStyle name="Note 2 11 7" xfId="40124"/>
    <cellStyle name="Note 2 11 8" xfId="40125"/>
    <cellStyle name="Note 2 12" xfId="40126"/>
    <cellStyle name="Note 2 12 2" xfId="40127"/>
    <cellStyle name="Note 2 12 2 2" xfId="40128"/>
    <cellStyle name="Note 2 12 2 3" xfId="40129"/>
    <cellStyle name="Note 2 12 3" xfId="40130"/>
    <cellStyle name="Note 2 12 4" xfId="40131"/>
    <cellStyle name="Note 2 12 5" xfId="40132"/>
    <cellStyle name="Note 2 12 6" xfId="40133"/>
    <cellStyle name="Note 2 13" xfId="40134"/>
    <cellStyle name="Note 2 13 2" xfId="40135"/>
    <cellStyle name="Note 2 13 2 2" xfId="40136"/>
    <cellStyle name="Note 2 13 3" xfId="40137"/>
    <cellStyle name="Note 2 13 4" xfId="40138"/>
    <cellStyle name="Note 2 13 5" xfId="40139"/>
    <cellStyle name="Note 2 14" xfId="40140"/>
    <cellStyle name="Note 2 14 2" xfId="40141"/>
    <cellStyle name="Note 2 14 2 2" xfId="40142"/>
    <cellStyle name="Note 2 14 3" xfId="40143"/>
    <cellStyle name="Note 2 14 4" xfId="40144"/>
    <cellStyle name="Note 2 14 5" xfId="40145"/>
    <cellStyle name="Note 2 15" xfId="40146"/>
    <cellStyle name="Note 2 15 2" xfId="40147"/>
    <cellStyle name="Note 2 16" xfId="40148"/>
    <cellStyle name="Note 2 17" xfId="40149"/>
    <cellStyle name="Note 2 18" xfId="40150"/>
    <cellStyle name="Note 2 19" xfId="40151"/>
    <cellStyle name="Note 2 2" xfId="40152"/>
    <cellStyle name="Note 2 2 10" xfId="40153"/>
    <cellStyle name="Note 2 2 2" xfId="40154"/>
    <cellStyle name="Note 2 2 2 2" xfId="40155"/>
    <cellStyle name="Note 2 2 2 2 2" xfId="40156"/>
    <cellStyle name="Note 2 2 2 2 2 2" xfId="40157"/>
    <cellStyle name="Note 2 2 2 2 2 3" xfId="40158"/>
    <cellStyle name="Note 2 2 2 2 3" xfId="40159"/>
    <cellStyle name="Note 2 2 2 2 4" xfId="40160"/>
    <cellStyle name="Note 2 2 2 2 5" xfId="40161"/>
    <cellStyle name="Note 2 2 2 2 6" xfId="40162"/>
    <cellStyle name="Note 2 2 2 3" xfId="40163"/>
    <cellStyle name="Note 2 2 2 3 2" xfId="40164"/>
    <cellStyle name="Note 2 2 2 3 2 2" xfId="40165"/>
    <cellStyle name="Note 2 2 2 3 3" xfId="40166"/>
    <cellStyle name="Note 2 2 2 3 4" xfId="40167"/>
    <cellStyle name="Note 2 2 2 3 5" xfId="40168"/>
    <cellStyle name="Note 2 2 2 4" xfId="40169"/>
    <cellStyle name="Note 2 2 2 4 2" xfId="40170"/>
    <cellStyle name="Note 2 2 2 4 3" xfId="40171"/>
    <cellStyle name="Note 2 2 2 4 4" xfId="40172"/>
    <cellStyle name="Note 2 2 2 5" xfId="40173"/>
    <cellStyle name="Note 2 2 2 5 2" xfId="40174"/>
    <cellStyle name="Note 2 2 2 6" xfId="40175"/>
    <cellStyle name="Note 2 2 2 7" xfId="40176"/>
    <cellStyle name="Note 2 2 2 8" xfId="40177"/>
    <cellStyle name="Note 2 2 2 9" xfId="40178"/>
    <cellStyle name="Note 2 2 3" xfId="40179"/>
    <cellStyle name="Note 2 2 3 2" xfId="40180"/>
    <cellStyle name="Note 2 2 3 2 2" xfId="40181"/>
    <cellStyle name="Note 2 2 3 2 3" xfId="40182"/>
    <cellStyle name="Note 2 2 3 3" xfId="40183"/>
    <cellStyle name="Note 2 2 3 4" xfId="40184"/>
    <cellStyle name="Note 2 2 3 5" xfId="40185"/>
    <cellStyle name="Note 2 2 3 6" xfId="40186"/>
    <cellStyle name="Note 2 2 4" xfId="40187"/>
    <cellStyle name="Note 2 2 4 2" xfId="40188"/>
    <cellStyle name="Note 2 2 4 2 2" xfId="40189"/>
    <cellStyle name="Note 2 2 4 3" xfId="40190"/>
    <cellStyle name="Note 2 2 4 4" xfId="40191"/>
    <cellStyle name="Note 2 2 4 5" xfId="40192"/>
    <cellStyle name="Note 2 2 5" xfId="40193"/>
    <cellStyle name="Note 2 2 5 2" xfId="40194"/>
    <cellStyle name="Note 2 2 5 2 2" xfId="40195"/>
    <cellStyle name="Note 2 2 5 3" xfId="40196"/>
    <cellStyle name="Note 2 2 5 4" xfId="40197"/>
    <cellStyle name="Note 2 2 5 5" xfId="40198"/>
    <cellStyle name="Note 2 2 6" xfId="40199"/>
    <cellStyle name="Note 2 2 6 2" xfId="40200"/>
    <cellStyle name="Note 2 2 7" xfId="40201"/>
    <cellStyle name="Note 2 2 8" xfId="40202"/>
    <cellStyle name="Note 2 2 9" xfId="40203"/>
    <cellStyle name="Note 2 3" xfId="40204"/>
    <cellStyle name="Note 2 3 10" xfId="40205"/>
    <cellStyle name="Note 2 3 2" xfId="40206"/>
    <cellStyle name="Note 2 3 2 2" xfId="40207"/>
    <cellStyle name="Note 2 3 2 2 2" xfId="40208"/>
    <cellStyle name="Note 2 3 2 2 2 2" xfId="40209"/>
    <cellStyle name="Note 2 3 2 2 2 3" xfId="40210"/>
    <cellStyle name="Note 2 3 2 2 3" xfId="40211"/>
    <cellStyle name="Note 2 3 2 2 4" xfId="40212"/>
    <cellStyle name="Note 2 3 2 2 5" xfId="40213"/>
    <cellStyle name="Note 2 3 2 2 6" xfId="40214"/>
    <cellStyle name="Note 2 3 2 3" xfId="40215"/>
    <cellStyle name="Note 2 3 2 3 2" xfId="40216"/>
    <cellStyle name="Note 2 3 2 3 2 2" xfId="40217"/>
    <cellStyle name="Note 2 3 2 3 3" xfId="40218"/>
    <cellStyle name="Note 2 3 2 3 4" xfId="40219"/>
    <cellStyle name="Note 2 3 2 3 5" xfId="40220"/>
    <cellStyle name="Note 2 3 2 4" xfId="40221"/>
    <cellStyle name="Note 2 3 2 4 2" xfId="40222"/>
    <cellStyle name="Note 2 3 2 4 3" xfId="40223"/>
    <cellStyle name="Note 2 3 2 4 4" xfId="40224"/>
    <cellStyle name="Note 2 3 2 5" xfId="40225"/>
    <cellStyle name="Note 2 3 2 5 2" xfId="40226"/>
    <cellStyle name="Note 2 3 2 6" xfId="40227"/>
    <cellStyle name="Note 2 3 2 7" xfId="40228"/>
    <cellStyle name="Note 2 3 2 8" xfId="40229"/>
    <cellStyle name="Note 2 3 2 9" xfId="40230"/>
    <cellStyle name="Note 2 3 3" xfId="40231"/>
    <cellStyle name="Note 2 3 3 2" xfId="40232"/>
    <cellStyle name="Note 2 3 3 2 2" xfId="40233"/>
    <cellStyle name="Note 2 3 3 2 3" xfId="40234"/>
    <cellStyle name="Note 2 3 3 3" xfId="40235"/>
    <cellStyle name="Note 2 3 3 4" xfId="40236"/>
    <cellStyle name="Note 2 3 3 5" xfId="40237"/>
    <cellStyle name="Note 2 3 3 6" xfId="40238"/>
    <cellStyle name="Note 2 3 4" xfId="40239"/>
    <cellStyle name="Note 2 3 4 2" xfId="40240"/>
    <cellStyle name="Note 2 3 4 2 2" xfId="40241"/>
    <cellStyle name="Note 2 3 4 3" xfId="40242"/>
    <cellStyle name="Note 2 3 4 4" xfId="40243"/>
    <cellStyle name="Note 2 3 4 5" xfId="40244"/>
    <cellStyle name="Note 2 3 5" xfId="40245"/>
    <cellStyle name="Note 2 3 5 2" xfId="40246"/>
    <cellStyle name="Note 2 3 5 2 2" xfId="40247"/>
    <cellStyle name="Note 2 3 5 3" xfId="40248"/>
    <cellStyle name="Note 2 3 5 4" xfId="40249"/>
    <cellStyle name="Note 2 3 5 5" xfId="40250"/>
    <cellStyle name="Note 2 3 6" xfId="40251"/>
    <cellStyle name="Note 2 3 6 2" xfId="40252"/>
    <cellStyle name="Note 2 3 7" xfId="40253"/>
    <cellStyle name="Note 2 3 8" xfId="40254"/>
    <cellStyle name="Note 2 3 9" xfId="40255"/>
    <cellStyle name="Note 2 4" xfId="40256"/>
    <cellStyle name="Note 2 4 10" xfId="40257"/>
    <cellStyle name="Note 2 4 2" xfId="40258"/>
    <cellStyle name="Note 2 4 2 2" xfId="40259"/>
    <cellStyle name="Note 2 4 2 2 2" xfId="40260"/>
    <cellStyle name="Note 2 4 2 2 2 2" xfId="40261"/>
    <cellStyle name="Note 2 4 2 2 2 3" xfId="40262"/>
    <cellStyle name="Note 2 4 2 2 3" xfId="40263"/>
    <cellStyle name="Note 2 4 2 2 4" xfId="40264"/>
    <cellStyle name="Note 2 4 2 2 5" xfId="40265"/>
    <cellStyle name="Note 2 4 2 2 6" xfId="40266"/>
    <cellStyle name="Note 2 4 2 3" xfId="40267"/>
    <cellStyle name="Note 2 4 2 3 2" xfId="40268"/>
    <cellStyle name="Note 2 4 2 3 2 2" xfId="40269"/>
    <cellStyle name="Note 2 4 2 3 3" xfId="40270"/>
    <cellStyle name="Note 2 4 2 3 4" xfId="40271"/>
    <cellStyle name="Note 2 4 2 3 5" xfId="40272"/>
    <cellStyle name="Note 2 4 2 4" xfId="40273"/>
    <cellStyle name="Note 2 4 2 4 2" xfId="40274"/>
    <cellStyle name="Note 2 4 2 4 3" xfId="40275"/>
    <cellStyle name="Note 2 4 2 4 4" xfId="40276"/>
    <cellStyle name="Note 2 4 2 5" xfId="40277"/>
    <cellStyle name="Note 2 4 2 5 2" xfId="40278"/>
    <cellStyle name="Note 2 4 2 6" xfId="40279"/>
    <cellStyle name="Note 2 4 2 7" xfId="40280"/>
    <cellStyle name="Note 2 4 2 8" xfId="40281"/>
    <cellStyle name="Note 2 4 2 9" xfId="40282"/>
    <cellStyle name="Note 2 4 3" xfId="40283"/>
    <cellStyle name="Note 2 4 3 2" xfId="40284"/>
    <cellStyle name="Note 2 4 3 2 2" xfId="40285"/>
    <cellStyle name="Note 2 4 3 2 3" xfId="40286"/>
    <cellStyle name="Note 2 4 3 3" xfId="40287"/>
    <cellStyle name="Note 2 4 3 4" xfId="40288"/>
    <cellStyle name="Note 2 4 3 5" xfId="40289"/>
    <cellStyle name="Note 2 4 3 6" xfId="40290"/>
    <cellStyle name="Note 2 4 4" xfId="40291"/>
    <cellStyle name="Note 2 4 4 2" xfId="40292"/>
    <cellStyle name="Note 2 4 4 2 2" xfId="40293"/>
    <cellStyle name="Note 2 4 4 3" xfId="40294"/>
    <cellStyle name="Note 2 4 4 4" xfId="40295"/>
    <cellStyle name="Note 2 4 4 5" xfId="40296"/>
    <cellStyle name="Note 2 4 5" xfId="40297"/>
    <cellStyle name="Note 2 4 5 2" xfId="40298"/>
    <cellStyle name="Note 2 4 5 2 2" xfId="40299"/>
    <cellStyle name="Note 2 4 5 3" xfId="40300"/>
    <cellStyle name="Note 2 4 5 4" xfId="40301"/>
    <cellStyle name="Note 2 4 5 5" xfId="40302"/>
    <cellStyle name="Note 2 4 6" xfId="40303"/>
    <cellStyle name="Note 2 4 6 2" xfId="40304"/>
    <cellStyle name="Note 2 4 7" xfId="40305"/>
    <cellStyle name="Note 2 4 8" xfId="40306"/>
    <cellStyle name="Note 2 4 9" xfId="40307"/>
    <cellStyle name="Note 2 5" xfId="40308"/>
    <cellStyle name="Note 2 5 10" xfId="40309"/>
    <cellStyle name="Note 2 5 2" xfId="40310"/>
    <cellStyle name="Note 2 5 2 2" xfId="40311"/>
    <cellStyle name="Note 2 5 2 2 2" xfId="40312"/>
    <cellStyle name="Note 2 5 2 2 2 2" xfId="40313"/>
    <cellStyle name="Note 2 5 2 2 2 3" xfId="40314"/>
    <cellStyle name="Note 2 5 2 2 3" xfId="40315"/>
    <cellStyle name="Note 2 5 2 2 4" xfId="40316"/>
    <cellStyle name="Note 2 5 2 2 5" xfId="40317"/>
    <cellStyle name="Note 2 5 2 2 6" xfId="40318"/>
    <cellStyle name="Note 2 5 2 3" xfId="40319"/>
    <cellStyle name="Note 2 5 2 3 2" xfId="40320"/>
    <cellStyle name="Note 2 5 2 3 2 2" xfId="40321"/>
    <cellStyle name="Note 2 5 2 3 3" xfId="40322"/>
    <cellStyle name="Note 2 5 2 3 4" xfId="40323"/>
    <cellStyle name="Note 2 5 2 3 5" xfId="40324"/>
    <cellStyle name="Note 2 5 2 4" xfId="40325"/>
    <cellStyle name="Note 2 5 2 4 2" xfId="40326"/>
    <cellStyle name="Note 2 5 2 4 3" xfId="40327"/>
    <cellStyle name="Note 2 5 2 4 4" xfId="40328"/>
    <cellStyle name="Note 2 5 2 5" xfId="40329"/>
    <cellStyle name="Note 2 5 2 5 2" xfId="40330"/>
    <cellStyle name="Note 2 5 2 6" xfId="40331"/>
    <cellStyle name="Note 2 5 2 7" xfId="40332"/>
    <cellStyle name="Note 2 5 2 8" xfId="40333"/>
    <cellStyle name="Note 2 5 2 9" xfId="40334"/>
    <cellStyle name="Note 2 5 3" xfId="40335"/>
    <cellStyle name="Note 2 5 3 2" xfId="40336"/>
    <cellStyle name="Note 2 5 3 2 2" xfId="40337"/>
    <cellStyle name="Note 2 5 3 2 3" xfId="40338"/>
    <cellStyle name="Note 2 5 3 3" xfId="40339"/>
    <cellStyle name="Note 2 5 3 4" xfId="40340"/>
    <cellStyle name="Note 2 5 3 5" xfId="40341"/>
    <cellStyle name="Note 2 5 3 6" xfId="40342"/>
    <cellStyle name="Note 2 5 4" xfId="40343"/>
    <cellStyle name="Note 2 5 4 2" xfId="40344"/>
    <cellStyle name="Note 2 5 4 2 2" xfId="40345"/>
    <cellStyle name="Note 2 5 4 3" xfId="40346"/>
    <cellStyle name="Note 2 5 4 4" xfId="40347"/>
    <cellStyle name="Note 2 5 4 5" xfId="40348"/>
    <cellStyle name="Note 2 5 5" xfId="40349"/>
    <cellStyle name="Note 2 5 5 2" xfId="40350"/>
    <cellStyle name="Note 2 5 5 2 2" xfId="40351"/>
    <cellStyle name="Note 2 5 5 3" xfId="40352"/>
    <cellStyle name="Note 2 5 5 4" xfId="40353"/>
    <cellStyle name="Note 2 5 5 5" xfId="40354"/>
    <cellStyle name="Note 2 5 6" xfId="40355"/>
    <cellStyle name="Note 2 5 6 2" xfId="40356"/>
    <cellStyle name="Note 2 5 7" xfId="40357"/>
    <cellStyle name="Note 2 5 8" xfId="40358"/>
    <cellStyle name="Note 2 5 9" xfId="40359"/>
    <cellStyle name="Note 2 6" xfId="40360"/>
    <cellStyle name="Note 2 6 10" xfId="40361"/>
    <cellStyle name="Note 2 6 2" xfId="40362"/>
    <cellStyle name="Note 2 6 2 2" xfId="40363"/>
    <cellStyle name="Note 2 6 2 2 2" xfId="40364"/>
    <cellStyle name="Note 2 6 2 2 2 2" xfId="40365"/>
    <cellStyle name="Note 2 6 2 2 2 3" xfId="40366"/>
    <cellStyle name="Note 2 6 2 2 3" xfId="40367"/>
    <cellStyle name="Note 2 6 2 2 4" xfId="40368"/>
    <cellStyle name="Note 2 6 2 2 5" xfId="40369"/>
    <cellStyle name="Note 2 6 2 2 6" xfId="40370"/>
    <cellStyle name="Note 2 6 2 3" xfId="40371"/>
    <cellStyle name="Note 2 6 2 3 2" xfId="40372"/>
    <cellStyle name="Note 2 6 2 3 2 2" xfId="40373"/>
    <cellStyle name="Note 2 6 2 3 3" xfId="40374"/>
    <cellStyle name="Note 2 6 2 3 4" xfId="40375"/>
    <cellStyle name="Note 2 6 2 3 5" xfId="40376"/>
    <cellStyle name="Note 2 6 2 4" xfId="40377"/>
    <cellStyle name="Note 2 6 2 4 2" xfId="40378"/>
    <cellStyle name="Note 2 6 2 4 3" xfId="40379"/>
    <cellStyle name="Note 2 6 2 4 4" xfId="40380"/>
    <cellStyle name="Note 2 6 2 5" xfId="40381"/>
    <cellStyle name="Note 2 6 2 5 2" xfId="40382"/>
    <cellStyle name="Note 2 6 2 6" xfId="40383"/>
    <cellStyle name="Note 2 6 2 7" xfId="40384"/>
    <cellStyle name="Note 2 6 2 8" xfId="40385"/>
    <cellStyle name="Note 2 6 2 9" xfId="40386"/>
    <cellStyle name="Note 2 6 3" xfId="40387"/>
    <cellStyle name="Note 2 6 3 2" xfId="40388"/>
    <cellStyle name="Note 2 6 3 2 2" xfId="40389"/>
    <cellStyle name="Note 2 6 3 2 3" xfId="40390"/>
    <cellStyle name="Note 2 6 3 3" xfId="40391"/>
    <cellStyle name="Note 2 6 3 4" xfId="40392"/>
    <cellStyle name="Note 2 6 3 5" xfId="40393"/>
    <cellStyle name="Note 2 6 3 6" xfId="40394"/>
    <cellStyle name="Note 2 6 4" xfId="40395"/>
    <cellStyle name="Note 2 6 4 2" xfId="40396"/>
    <cellStyle name="Note 2 6 4 2 2" xfId="40397"/>
    <cellStyle name="Note 2 6 4 3" xfId="40398"/>
    <cellStyle name="Note 2 6 4 4" xfId="40399"/>
    <cellStyle name="Note 2 6 4 5" xfId="40400"/>
    <cellStyle name="Note 2 6 5" xfId="40401"/>
    <cellStyle name="Note 2 6 5 2" xfId="40402"/>
    <cellStyle name="Note 2 6 5 2 2" xfId="40403"/>
    <cellStyle name="Note 2 6 5 3" xfId="40404"/>
    <cellStyle name="Note 2 6 5 4" xfId="40405"/>
    <cellStyle name="Note 2 6 5 5" xfId="40406"/>
    <cellStyle name="Note 2 6 6" xfId="40407"/>
    <cellStyle name="Note 2 6 6 2" xfId="40408"/>
    <cellStyle name="Note 2 6 7" xfId="40409"/>
    <cellStyle name="Note 2 6 8" xfId="40410"/>
    <cellStyle name="Note 2 6 9" xfId="40411"/>
    <cellStyle name="Note 2 7" xfId="40412"/>
    <cellStyle name="Note 2 7 10" xfId="40413"/>
    <cellStyle name="Note 2 7 2" xfId="40414"/>
    <cellStyle name="Note 2 7 2 2" xfId="40415"/>
    <cellStyle name="Note 2 7 2 2 2" xfId="40416"/>
    <cellStyle name="Note 2 7 2 2 2 2" xfId="40417"/>
    <cellStyle name="Note 2 7 2 2 2 3" xfId="40418"/>
    <cellStyle name="Note 2 7 2 2 3" xfId="40419"/>
    <cellStyle name="Note 2 7 2 2 4" xfId="40420"/>
    <cellStyle name="Note 2 7 2 2 5" xfId="40421"/>
    <cellStyle name="Note 2 7 2 2 6" xfId="40422"/>
    <cellStyle name="Note 2 7 2 3" xfId="40423"/>
    <cellStyle name="Note 2 7 2 3 2" xfId="40424"/>
    <cellStyle name="Note 2 7 2 3 2 2" xfId="40425"/>
    <cellStyle name="Note 2 7 2 3 3" xfId="40426"/>
    <cellStyle name="Note 2 7 2 3 4" xfId="40427"/>
    <cellStyle name="Note 2 7 2 3 5" xfId="40428"/>
    <cellStyle name="Note 2 7 2 4" xfId="40429"/>
    <cellStyle name="Note 2 7 2 4 2" xfId="40430"/>
    <cellStyle name="Note 2 7 2 4 3" xfId="40431"/>
    <cellStyle name="Note 2 7 2 4 4" xfId="40432"/>
    <cellStyle name="Note 2 7 2 5" xfId="40433"/>
    <cellStyle name="Note 2 7 2 5 2" xfId="40434"/>
    <cellStyle name="Note 2 7 2 6" xfId="40435"/>
    <cellStyle name="Note 2 7 2 7" xfId="40436"/>
    <cellStyle name="Note 2 7 2 8" xfId="40437"/>
    <cellStyle name="Note 2 7 2 9" xfId="40438"/>
    <cellStyle name="Note 2 7 3" xfId="40439"/>
    <cellStyle name="Note 2 7 3 2" xfId="40440"/>
    <cellStyle name="Note 2 7 3 2 2" xfId="40441"/>
    <cellStyle name="Note 2 7 3 2 3" xfId="40442"/>
    <cellStyle name="Note 2 7 3 3" xfId="40443"/>
    <cellStyle name="Note 2 7 3 4" xfId="40444"/>
    <cellStyle name="Note 2 7 3 5" xfId="40445"/>
    <cellStyle name="Note 2 7 3 6" xfId="40446"/>
    <cellStyle name="Note 2 7 4" xfId="40447"/>
    <cellStyle name="Note 2 7 4 2" xfId="40448"/>
    <cellStyle name="Note 2 7 4 2 2" xfId="40449"/>
    <cellStyle name="Note 2 7 4 3" xfId="40450"/>
    <cellStyle name="Note 2 7 4 4" xfId="40451"/>
    <cellStyle name="Note 2 7 4 5" xfId="40452"/>
    <cellStyle name="Note 2 7 5" xfId="40453"/>
    <cellStyle name="Note 2 7 5 2" xfId="40454"/>
    <cellStyle name="Note 2 7 5 2 2" xfId="40455"/>
    <cellStyle name="Note 2 7 5 3" xfId="40456"/>
    <cellStyle name="Note 2 7 5 4" xfId="40457"/>
    <cellStyle name="Note 2 7 5 5" xfId="40458"/>
    <cellStyle name="Note 2 7 6" xfId="40459"/>
    <cellStyle name="Note 2 7 6 2" xfId="40460"/>
    <cellStyle name="Note 2 7 7" xfId="40461"/>
    <cellStyle name="Note 2 7 8" xfId="40462"/>
    <cellStyle name="Note 2 7 9" xfId="40463"/>
    <cellStyle name="Note 2 8" xfId="40464"/>
    <cellStyle name="Note 2 8 10" xfId="40465"/>
    <cellStyle name="Note 2 8 2" xfId="40466"/>
    <cellStyle name="Note 2 8 2 2" xfId="40467"/>
    <cellStyle name="Note 2 8 2 2 2" xfId="40468"/>
    <cellStyle name="Note 2 8 2 2 2 2" xfId="40469"/>
    <cellStyle name="Note 2 8 2 2 2 3" xfId="40470"/>
    <cellStyle name="Note 2 8 2 2 3" xfId="40471"/>
    <cellStyle name="Note 2 8 2 2 4" xfId="40472"/>
    <cellStyle name="Note 2 8 2 2 5" xfId="40473"/>
    <cellStyle name="Note 2 8 2 2 6" xfId="40474"/>
    <cellStyle name="Note 2 8 2 3" xfId="40475"/>
    <cellStyle name="Note 2 8 2 3 2" xfId="40476"/>
    <cellStyle name="Note 2 8 2 3 2 2" xfId="40477"/>
    <cellStyle name="Note 2 8 2 3 3" xfId="40478"/>
    <cellStyle name="Note 2 8 2 3 4" xfId="40479"/>
    <cellStyle name="Note 2 8 2 3 5" xfId="40480"/>
    <cellStyle name="Note 2 8 2 4" xfId="40481"/>
    <cellStyle name="Note 2 8 2 4 2" xfId="40482"/>
    <cellStyle name="Note 2 8 2 4 3" xfId="40483"/>
    <cellStyle name="Note 2 8 2 4 4" xfId="40484"/>
    <cellStyle name="Note 2 8 2 5" xfId="40485"/>
    <cellStyle name="Note 2 8 2 5 2" xfId="40486"/>
    <cellStyle name="Note 2 8 2 6" xfId="40487"/>
    <cellStyle name="Note 2 8 2 7" xfId="40488"/>
    <cellStyle name="Note 2 8 2 8" xfId="40489"/>
    <cellStyle name="Note 2 8 2 9" xfId="40490"/>
    <cellStyle name="Note 2 8 3" xfId="40491"/>
    <cellStyle name="Note 2 8 3 2" xfId="40492"/>
    <cellStyle name="Note 2 8 3 2 2" xfId="40493"/>
    <cellStyle name="Note 2 8 3 2 3" xfId="40494"/>
    <cellStyle name="Note 2 8 3 3" xfId="40495"/>
    <cellStyle name="Note 2 8 3 4" xfId="40496"/>
    <cellStyle name="Note 2 8 3 5" xfId="40497"/>
    <cellStyle name="Note 2 8 3 6" xfId="40498"/>
    <cellStyle name="Note 2 8 4" xfId="40499"/>
    <cellStyle name="Note 2 8 4 2" xfId="40500"/>
    <cellStyle name="Note 2 8 4 2 2" xfId="40501"/>
    <cellStyle name="Note 2 8 4 3" xfId="40502"/>
    <cellStyle name="Note 2 8 4 4" xfId="40503"/>
    <cellStyle name="Note 2 8 4 5" xfId="40504"/>
    <cellStyle name="Note 2 8 5" xfId="40505"/>
    <cellStyle name="Note 2 8 5 2" xfId="40506"/>
    <cellStyle name="Note 2 8 5 2 2" xfId="40507"/>
    <cellStyle name="Note 2 8 5 3" xfId="40508"/>
    <cellStyle name="Note 2 8 5 4" xfId="40509"/>
    <cellStyle name="Note 2 8 5 5" xfId="40510"/>
    <cellStyle name="Note 2 8 6" xfId="40511"/>
    <cellStyle name="Note 2 8 6 2" xfId="40512"/>
    <cellStyle name="Note 2 8 7" xfId="40513"/>
    <cellStyle name="Note 2 8 8" xfId="40514"/>
    <cellStyle name="Note 2 8 9" xfId="40515"/>
    <cellStyle name="Note 2 9" xfId="40516"/>
    <cellStyle name="Note 2 9 10" xfId="40517"/>
    <cellStyle name="Note 2 9 2" xfId="40518"/>
    <cellStyle name="Note 2 9 2 2" xfId="40519"/>
    <cellStyle name="Note 2 9 2 2 2" xfId="40520"/>
    <cellStyle name="Note 2 9 2 2 2 2" xfId="40521"/>
    <cellStyle name="Note 2 9 2 2 2 3" xfId="40522"/>
    <cellStyle name="Note 2 9 2 2 3" xfId="40523"/>
    <cellStyle name="Note 2 9 2 2 4" xfId="40524"/>
    <cellStyle name="Note 2 9 2 2 5" xfId="40525"/>
    <cellStyle name="Note 2 9 2 2 6" xfId="40526"/>
    <cellStyle name="Note 2 9 2 3" xfId="40527"/>
    <cellStyle name="Note 2 9 2 3 2" xfId="40528"/>
    <cellStyle name="Note 2 9 2 3 2 2" xfId="40529"/>
    <cellStyle name="Note 2 9 2 3 3" xfId="40530"/>
    <cellStyle name="Note 2 9 2 3 4" xfId="40531"/>
    <cellStyle name="Note 2 9 2 3 5" xfId="40532"/>
    <cellStyle name="Note 2 9 2 4" xfId="40533"/>
    <cellStyle name="Note 2 9 2 4 2" xfId="40534"/>
    <cellStyle name="Note 2 9 2 4 3" xfId="40535"/>
    <cellStyle name="Note 2 9 2 4 4" xfId="40536"/>
    <cellStyle name="Note 2 9 2 5" xfId="40537"/>
    <cellStyle name="Note 2 9 2 5 2" xfId="40538"/>
    <cellStyle name="Note 2 9 2 6" xfId="40539"/>
    <cellStyle name="Note 2 9 2 7" xfId="40540"/>
    <cellStyle name="Note 2 9 2 8" xfId="40541"/>
    <cellStyle name="Note 2 9 2 9" xfId="40542"/>
    <cellStyle name="Note 2 9 3" xfId="40543"/>
    <cellStyle name="Note 2 9 3 2" xfId="40544"/>
    <cellStyle name="Note 2 9 3 2 2" xfId="40545"/>
    <cellStyle name="Note 2 9 3 2 3" xfId="40546"/>
    <cellStyle name="Note 2 9 3 3" xfId="40547"/>
    <cellStyle name="Note 2 9 3 4" xfId="40548"/>
    <cellStyle name="Note 2 9 3 5" xfId="40549"/>
    <cellStyle name="Note 2 9 3 6" xfId="40550"/>
    <cellStyle name="Note 2 9 4" xfId="40551"/>
    <cellStyle name="Note 2 9 4 2" xfId="40552"/>
    <cellStyle name="Note 2 9 4 2 2" xfId="40553"/>
    <cellStyle name="Note 2 9 4 3" xfId="40554"/>
    <cellStyle name="Note 2 9 4 4" xfId="40555"/>
    <cellStyle name="Note 2 9 4 5" xfId="40556"/>
    <cellStyle name="Note 2 9 5" xfId="40557"/>
    <cellStyle name="Note 2 9 5 2" xfId="40558"/>
    <cellStyle name="Note 2 9 5 3" xfId="40559"/>
    <cellStyle name="Note 2 9 5 4" xfId="40560"/>
    <cellStyle name="Note 2 9 6" xfId="40561"/>
    <cellStyle name="Note 2 9 6 2" xfId="40562"/>
    <cellStyle name="Note 2 9 7" xfId="40563"/>
    <cellStyle name="Note 2 9 8" xfId="40564"/>
    <cellStyle name="Note 2 9 9" xfId="40565"/>
    <cellStyle name="Note 20" xfId="40566"/>
    <cellStyle name="Note 20 10" xfId="40567"/>
    <cellStyle name="Note 20 2" xfId="40568"/>
    <cellStyle name="Note 20 2 2" xfId="40569"/>
    <cellStyle name="Note 20 2 2 2" xfId="40570"/>
    <cellStyle name="Note 20 2 2 2 2" xfId="40571"/>
    <cellStyle name="Note 20 2 2 2 3" xfId="40572"/>
    <cellStyle name="Note 20 2 2 3" xfId="40573"/>
    <cellStyle name="Note 20 2 2 4" xfId="40574"/>
    <cellStyle name="Note 20 2 2 5" xfId="40575"/>
    <cellStyle name="Note 20 2 2 6" xfId="40576"/>
    <cellStyle name="Note 20 2 3" xfId="40577"/>
    <cellStyle name="Note 20 2 3 2" xfId="40578"/>
    <cellStyle name="Note 20 2 3 2 2" xfId="40579"/>
    <cellStyle name="Note 20 2 3 3" xfId="40580"/>
    <cellStyle name="Note 20 2 3 4" xfId="40581"/>
    <cellStyle name="Note 20 2 3 5" xfId="40582"/>
    <cellStyle name="Note 20 2 4" xfId="40583"/>
    <cellStyle name="Note 20 2 4 2" xfId="40584"/>
    <cellStyle name="Note 20 2 4 3" xfId="40585"/>
    <cellStyle name="Note 20 2 4 4" xfId="40586"/>
    <cellStyle name="Note 20 2 5" xfId="40587"/>
    <cellStyle name="Note 20 2 5 2" xfId="40588"/>
    <cellStyle name="Note 20 2 6" xfId="40589"/>
    <cellStyle name="Note 20 2 7" xfId="40590"/>
    <cellStyle name="Note 20 2 8" xfId="40591"/>
    <cellStyle name="Note 20 2 9" xfId="40592"/>
    <cellStyle name="Note 20 3" xfId="40593"/>
    <cellStyle name="Note 20 3 2" xfId="40594"/>
    <cellStyle name="Note 20 3 2 2" xfId="40595"/>
    <cellStyle name="Note 20 3 2 3" xfId="40596"/>
    <cellStyle name="Note 20 3 3" xfId="40597"/>
    <cellStyle name="Note 20 3 4" xfId="40598"/>
    <cellStyle name="Note 20 3 5" xfId="40599"/>
    <cellStyle name="Note 20 3 6" xfId="40600"/>
    <cellStyle name="Note 20 4" xfId="40601"/>
    <cellStyle name="Note 20 4 2" xfId="40602"/>
    <cellStyle name="Note 20 4 2 2" xfId="40603"/>
    <cellStyle name="Note 20 4 3" xfId="40604"/>
    <cellStyle name="Note 20 4 4" xfId="40605"/>
    <cellStyle name="Note 20 4 5" xfId="40606"/>
    <cellStyle name="Note 20 5" xfId="40607"/>
    <cellStyle name="Note 20 5 2" xfId="40608"/>
    <cellStyle name="Note 20 5 2 2" xfId="40609"/>
    <cellStyle name="Note 20 5 3" xfId="40610"/>
    <cellStyle name="Note 20 5 4" xfId="40611"/>
    <cellStyle name="Note 20 5 5" xfId="40612"/>
    <cellStyle name="Note 20 6" xfId="40613"/>
    <cellStyle name="Note 20 6 2" xfId="40614"/>
    <cellStyle name="Note 20 7" xfId="40615"/>
    <cellStyle name="Note 20 8" xfId="40616"/>
    <cellStyle name="Note 20 9" xfId="40617"/>
    <cellStyle name="Note 21" xfId="40618"/>
    <cellStyle name="Note 22" xfId="40619"/>
    <cellStyle name="Note 23" xfId="40620"/>
    <cellStyle name="Note 24" xfId="40621"/>
    <cellStyle name="Note 24 10" xfId="40622"/>
    <cellStyle name="Note 24 2" xfId="40623"/>
    <cellStyle name="Note 24 2 2" xfId="40624"/>
    <cellStyle name="Note 24 2 2 2" xfId="40625"/>
    <cellStyle name="Note 24 2 2 2 2" xfId="40626"/>
    <cellStyle name="Note 24 2 2 2 3" xfId="40627"/>
    <cellStyle name="Note 24 2 2 3" xfId="40628"/>
    <cellStyle name="Note 24 2 2 4" xfId="40629"/>
    <cellStyle name="Note 24 2 2 5" xfId="40630"/>
    <cellStyle name="Note 24 2 2 6" xfId="40631"/>
    <cellStyle name="Note 24 2 3" xfId="40632"/>
    <cellStyle name="Note 24 2 3 2" xfId="40633"/>
    <cellStyle name="Note 24 2 3 2 2" xfId="40634"/>
    <cellStyle name="Note 24 2 3 3" xfId="40635"/>
    <cellStyle name="Note 24 2 3 4" xfId="40636"/>
    <cellStyle name="Note 24 2 3 5" xfId="40637"/>
    <cellStyle name="Note 24 2 4" xfId="40638"/>
    <cellStyle name="Note 24 2 4 2" xfId="40639"/>
    <cellStyle name="Note 24 2 4 3" xfId="40640"/>
    <cellStyle name="Note 24 2 4 4" xfId="40641"/>
    <cellStyle name="Note 24 2 5" xfId="40642"/>
    <cellStyle name="Note 24 2 5 2" xfId="40643"/>
    <cellStyle name="Note 24 2 6" xfId="40644"/>
    <cellStyle name="Note 24 2 7" xfId="40645"/>
    <cellStyle name="Note 24 2 8" xfId="40646"/>
    <cellStyle name="Note 24 2 9" xfId="40647"/>
    <cellStyle name="Note 24 3" xfId="40648"/>
    <cellStyle name="Note 24 3 2" xfId="40649"/>
    <cellStyle name="Note 24 3 2 2" xfId="40650"/>
    <cellStyle name="Note 24 3 2 3" xfId="40651"/>
    <cellStyle name="Note 24 3 3" xfId="40652"/>
    <cellStyle name="Note 24 3 4" xfId="40653"/>
    <cellStyle name="Note 24 3 5" xfId="40654"/>
    <cellStyle name="Note 24 3 6" xfId="40655"/>
    <cellStyle name="Note 24 4" xfId="40656"/>
    <cellStyle name="Note 24 4 2" xfId="40657"/>
    <cellStyle name="Note 24 4 2 2" xfId="40658"/>
    <cellStyle name="Note 24 4 3" xfId="40659"/>
    <cellStyle name="Note 24 4 4" xfId="40660"/>
    <cellStyle name="Note 24 4 5" xfId="40661"/>
    <cellStyle name="Note 24 5" xfId="40662"/>
    <cellStyle name="Note 24 5 2" xfId="40663"/>
    <cellStyle name="Note 24 5 3" xfId="40664"/>
    <cellStyle name="Note 24 5 4" xfId="40665"/>
    <cellStyle name="Note 24 6" xfId="40666"/>
    <cellStyle name="Note 24 6 2" xfId="40667"/>
    <cellStyle name="Note 24 7" xfId="40668"/>
    <cellStyle name="Note 24 8" xfId="40669"/>
    <cellStyle name="Note 24 9" xfId="40670"/>
    <cellStyle name="Note 25" xfId="40671"/>
    <cellStyle name="Note 25 2" xfId="40672"/>
    <cellStyle name="Note 25 2 2" xfId="40673"/>
    <cellStyle name="Note 25 2 2 2" xfId="40674"/>
    <cellStyle name="Note 25 2 2 3" xfId="40675"/>
    <cellStyle name="Note 25 2 3" xfId="40676"/>
    <cellStyle name="Note 25 2 4" xfId="40677"/>
    <cellStyle name="Note 25 2 5" xfId="40678"/>
    <cellStyle name="Note 25 2 6" xfId="40679"/>
    <cellStyle name="Note 25 3" xfId="40680"/>
    <cellStyle name="Note 25 3 2" xfId="40681"/>
    <cellStyle name="Note 25 3 2 2" xfId="40682"/>
    <cellStyle name="Note 25 3 3" xfId="40683"/>
    <cellStyle name="Note 25 3 4" xfId="40684"/>
    <cellStyle name="Note 25 3 5" xfId="40685"/>
    <cellStyle name="Note 25 4" xfId="40686"/>
    <cellStyle name="Note 25 4 2" xfId="40687"/>
    <cellStyle name="Note 25 4 3" xfId="40688"/>
    <cellStyle name="Note 25 4 4" xfId="40689"/>
    <cellStyle name="Note 25 5" xfId="40690"/>
    <cellStyle name="Note 25 5 2" xfId="40691"/>
    <cellStyle name="Note 25 6" xfId="40692"/>
    <cellStyle name="Note 25 7" xfId="40693"/>
    <cellStyle name="Note 25 8" xfId="40694"/>
    <cellStyle name="Note 25 9" xfId="40695"/>
    <cellStyle name="Note 26" xfId="40696"/>
    <cellStyle name="Note 26 2" xfId="40697"/>
    <cellStyle name="Note 26 2 2" xfId="40698"/>
    <cellStyle name="Note 26 2 2 2" xfId="40699"/>
    <cellStyle name="Note 26 2 3" xfId="40700"/>
    <cellStyle name="Note 26 2 4" xfId="40701"/>
    <cellStyle name="Note 26 2 5" xfId="40702"/>
    <cellStyle name="Note 26 3" xfId="40703"/>
    <cellStyle name="Note 26 3 2" xfId="40704"/>
    <cellStyle name="Note 26 3 3" xfId="40705"/>
    <cellStyle name="Note 26 3 4" xfId="40706"/>
    <cellStyle name="Note 26 4" xfId="40707"/>
    <cellStyle name="Note 26 4 2" xfId="40708"/>
    <cellStyle name="Note 26 5" xfId="40709"/>
    <cellStyle name="Note 26 6" xfId="40710"/>
    <cellStyle name="Note 26 7" xfId="40711"/>
    <cellStyle name="Note 26 8" xfId="40712"/>
    <cellStyle name="Note 27" xfId="40713"/>
    <cellStyle name="Note 27 2" xfId="40714"/>
    <cellStyle name="Note 27 2 2" xfId="40715"/>
    <cellStyle name="Note 27 2 2 2" xfId="40716"/>
    <cellStyle name="Note 27 2 3" xfId="40717"/>
    <cellStyle name="Note 27 2 4" xfId="40718"/>
    <cellStyle name="Note 27 2 5" xfId="40719"/>
    <cellStyle name="Note 27 3" xfId="40720"/>
    <cellStyle name="Note 27 3 2" xfId="40721"/>
    <cellStyle name="Note 27 3 3" xfId="40722"/>
    <cellStyle name="Note 27 3 4" xfId="40723"/>
    <cellStyle name="Note 27 4" xfId="40724"/>
    <cellStyle name="Note 27 4 2" xfId="40725"/>
    <cellStyle name="Note 27 5" xfId="40726"/>
    <cellStyle name="Note 27 6" xfId="40727"/>
    <cellStyle name="Note 27 7" xfId="40728"/>
    <cellStyle name="Note 27 8" xfId="40729"/>
    <cellStyle name="Note 28" xfId="40730"/>
    <cellStyle name="Note 28 2" xfId="40731"/>
    <cellStyle name="Note 28 2 2" xfId="40732"/>
    <cellStyle name="Note 28 2 3" xfId="40733"/>
    <cellStyle name="Note 28 2 4" xfId="40734"/>
    <cellStyle name="Note 28 3" xfId="40735"/>
    <cellStyle name="Note 28 3 2" xfId="40736"/>
    <cellStyle name="Note 28 4" xfId="40737"/>
    <cellStyle name="Note 28 5" xfId="40738"/>
    <cellStyle name="Note 28 6" xfId="40739"/>
    <cellStyle name="Note 29" xfId="40740"/>
    <cellStyle name="Note 29 2" xfId="40741"/>
    <cellStyle name="Note 29 2 2" xfId="40742"/>
    <cellStyle name="Note 29 2 3" xfId="40743"/>
    <cellStyle name="Note 29 2 4" xfId="40744"/>
    <cellStyle name="Note 29 3" xfId="40745"/>
    <cellStyle name="Note 29 3 2" xfId="40746"/>
    <cellStyle name="Note 29 4" xfId="40747"/>
    <cellStyle name="Note 29 5" xfId="40748"/>
    <cellStyle name="Note 29 6" xfId="40749"/>
    <cellStyle name="Note 3" xfId="40750"/>
    <cellStyle name="Note 3 10" xfId="40751"/>
    <cellStyle name="Note 3 10 2" xfId="40752"/>
    <cellStyle name="Note 3 10 2 2" xfId="40753"/>
    <cellStyle name="Note 3 10 2 2 2" xfId="40754"/>
    <cellStyle name="Note 3 10 2 2 3" xfId="40755"/>
    <cellStyle name="Note 3 10 2 3" xfId="40756"/>
    <cellStyle name="Note 3 10 2 4" xfId="40757"/>
    <cellStyle name="Note 3 10 2 5" xfId="40758"/>
    <cellStyle name="Note 3 10 2 6" xfId="40759"/>
    <cellStyle name="Note 3 10 3" xfId="40760"/>
    <cellStyle name="Note 3 10 3 2" xfId="40761"/>
    <cellStyle name="Note 3 10 3 2 2" xfId="40762"/>
    <cellStyle name="Note 3 10 3 3" xfId="40763"/>
    <cellStyle name="Note 3 10 3 4" xfId="40764"/>
    <cellStyle name="Note 3 10 3 5" xfId="40765"/>
    <cellStyle name="Note 3 10 4" xfId="40766"/>
    <cellStyle name="Note 3 10 4 2" xfId="40767"/>
    <cellStyle name="Note 3 10 4 3" xfId="40768"/>
    <cellStyle name="Note 3 10 4 4" xfId="40769"/>
    <cellStyle name="Note 3 10 5" xfId="40770"/>
    <cellStyle name="Note 3 10 5 2" xfId="40771"/>
    <cellStyle name="Note 3 10 6" xfId="40772"/>
    <cellStyle name="Note 3 10 7" xfId="40773"/>
    <cellStyle name="Note 3 10 8" xfId="40774"/>
    <cellStyle name="Note 3 10 9" xfId="40775"/>
    <cellStyle name="Note 3 11" xfId="40776"/>
    <cellStyle name="Note 3 11 2" xfId="40777"/>
    <cellStyle name="Note 3 11 2 2" xfId="40778"/>
    <cellStyle name="Note 3 11 2 3" xfId="40779"/>
    <cellStyle name="Note 3 11 3" xfId="40780"/>
    <cellStyle name="Note 3 11 4" xfId="40781"/>
    <cellStyle name="Note 3 11 5" xfId="40782"/>
    <cellStyle name="Note 3 11 6" xfId="40783"/>
    <cellStyle name="Note 3 12" xfId="40784"/>
    <cellStyle name="Note 3 12 2" xfId="40785"/>
    <cellStyle name="Note 3 12 2 2" xfId="40786"/>
    <cellStyle name="Note 3 12 3" xfId="40787"/>
    <cellStyle name="Note 3 12 4" xfId="40788"/>
    <cellStyle name="Note 3 12 5" xfId="40789"/>
    <cellStyle name="Note 3 13" xfId="40790"/>
    <cellStyle name="Note 3 13 2" xfId="40791"/>
    <cellStyle name="Note 3 13 2 2" xfId="40792"/>
    <cellStyle name="Note 3 13 3" xfId="40793"/>
    <cellStyle name="Note 3 13 4" xfId="40794"/>
    <cellStyle name="Note 3 13 5" xfId="40795"/>
    <cellStyle name="Note 3 14" xfId="40796"/>
    <cellStyle name="Note 3 14 2" xfId="40797"/>
    <cellStyle name="Note 3 15" xfId="40798"/>
    <cellStyle name="Note 3 16" xfId="40799"/>
    <cellStyle name="Note 3 17" xfId="40800"/>
    <cellStyle name="Note 3 18" xfId="40801"/>
    <cellStyle name="Note 3 2" xfId="40802"/>
    <cellStyle name="Note 3 2 10" xfId="40803"/>
    <cellStyle name="Note 3 2 2" xfId="40804"/>
    <cellStyle name="Note 3 2 2 2" xfId="40805"/>
    <cellStyle name="Note 3 2 2 2 2" xfId="40806"/>
    <cellStyle name="Note 3 2 2 2 2 2" xfId="40807"/>
    <cellStyle name="Note 3 2 2 2 2 3" xfId="40808"/>
    <cellStyle name="Note 3 2 2 2 3" xfId="40809"/>
    <cellStyle name="Note 3 2 2 2 4" xfId="40810"/>
    <cellStyle name="Note 3 2 2 2 5" xfId="40811"/>
    <cellStyle name="Note 3 2 2 2 6" xfId="40812"/>
    <cellStyle name="Note 3 2 2 3" xfId="40813"/>
    <cellStyle name="Note 3 2 2 3 2" xfId="40814"/>
    <cellStyle name="Note 3 2 2 3 2 2" xfId="40815"/>
    <cellStyle name="Note 3 2 2 3 3" xfId="40816"/>
    <cellStyle name="Note 3 2 2 3 4" xfId="40817"/>
    <cellStyle name="Note 3 2 2 3 5" xfId="40818"/>
    <cellStyle name="Note 3 2 2 4" xfId="40819"/>
    <cellStyle name="Note 3 2 2 4 2" xfId="40820"/>
    <cellStyle name="Note 3 2 2 4 3" xfId="40821"/>
    <cellStyle name="Note 3 2 2 4 4" xfId="40822"/>
    <cellStyle name="Note 3 2 2 5" xfId="40823"/>
    <cellStyle name="Note 3 2 2 5 2" xfId="40824"/>
    <cellStyle name="Note 3 2 2 6" xfId="40825"/>
    <cellStyle name="Note 3 2 2 7" xfId="40826"/>
    <cellStyle name="Note 3 2 2 8" xfId="40827"/>
    <cellStyle name="Note 3 2 2 9" xfId="40828"/>
    <cellStyle name="Note 3 2 3" xfId="40829"/>
    <cellStyle name="Note 3 2 3 2" xfId="40830"/>
    <cellStyle name="Note 3 2 3 2 2" xfId="40831"/>
    <cellStyle name="Note 3 2 3 2 3" xfId="40832"/>
    <cellStyle name="Note 3 2 3 3" xfId="40833"/>
    <cellStyle name="Note 3 2 3 4" xfId="40834"/>
    <cellStyle name="Note 3 2 3 5" xfId="40835"/>
    <cellStyle name="Note 3 2 3 6" xfId="40836"/>
    <cellStyle name="Note 3 2 4" xfId="40837"/>
    <cellStyle name="Note 3 2 4 2" xfId="40838"/>
    <cellStyle name="Note 3 2 4 2 2" xfId="40839"/>
    <cellStyle name="Note 3 2 4 3" xfId="40840"/>
    <cellStyle name="Note 3 2 4 4" xfId="40841"/>
    <cellStyle name="Note 3 2 4 5" xfId="40842"/>
    <cellStyle name="Note 3 2 5" xfId="40843"/>
    <cellStyle name="Note 3 2 5 2" xfId="40844"/>
    <cellStyle name="Note 3 2 5 2 2" xfId="40845"/>
    <cellStyle name="Note 3 2 5 3" xfId="40846"/>
    <cellStyle name="Note 3 2 5 4" xfId="40847"/>
    <cellStyle name="Note 3 2 5 5" xfId="40848"/>
    <cellStyle name="Note 3 2 6" xfId="40849"/>
    <cellStyle name="Note 3 2 6 2" xfId="40850"/>
    <cellStyle name="Note 3 2 7" xfId="40851"/>
    <cellStyle name="Note 3 2 8" xfId="40852"/>
    <cellStyle name="Note 3 2 9" xfId="40853"/>
    <cellStyle name="Note 3 3" xfId="40854"/>
    <cellStyle name="Note 3 3 10" xfId="40855"/>
    <cellStyle name="Note 3 3 2" xfId="40856"/>
    <cellStyle name="Note 3 3 2 2" xfId="40857"/>
    <cellStyle name="Note 3 3 2 2 2" xfId="40858"/>
    <cellStyle name="Note 3 3 2 2 2 2" xfId="40859"/>
    <cellStyle name="Note 3 3 2 2 2 3" xfId="40860"/>
    <cellStyle name="Note 3 3 2 2 3" xfId="40861"/>
    <cellStyle name="Note 3 3 2 2 4" xfId="40862"/>
    <cellStyle name="Note 3 3 2 2 5" xfId="40863"/>
    <cellStyle name="Note 3 3 2 2 6" xfId="40864"/>
    <cellStyle name="Note 3 3 2 3" xfId="40865"/>
    <cellStyle name="Note 3 3 2 3 2" xfId="40866"/>
    <cellStyle name="Note 3 3 2 3 2 2" xfId="40867"/>
    <cellStyle name="Note 3 3 2 3 3" xfId="40868"/>
    <cellStyle name="Note 3 3 2 3 4" xfId="40869"/>
    <cellStyle name="Note 3 3 2 3 5" xfId="40870"/>
    <cellStyle name="Note 3 3 2 4" xfId="40871"/>
    <cellStyle name="Note 3 3 2 4 2" xfId="40872"/>
    <cellStyle name="Note 3 3 2 4 3" xfId="40873"/>
    <cellStyle name="Note 3 3 2 4 4" xfId="40874"/>
    <cellStyle name="Note 3 3 2 5" xfId="40875"/>
    <cellStyle name="Note 3 3 2 5 2" xfId="40876"/>
    <cellStyle name="Note 3 3 2 6" xfId="40877"/>
    <cellStyle name="Note 3 3 2 7" xfId="40878"/>
    <cellStyle name="Note 3 3 2 8" xfId="40879"/>
    <cellStyle name="Note 3 3 2 9" xfId="40880"/>
    <cellStyle name="Note 3 3 3" xfId="40881"/>
    <cellStyle name="Note 3 3 3 2" xfId="40882"/>
    <cellStyle name="Note 3 3 3 2 2" xfId="40883"/>
    <cellStyle name="Note 3 3 3 2 3" xfId="40884"/>
    <cellStyle name="Note 3 3 3 3" xfId="40885"/>
    <cellStyle name="Note 3 3 3 4" xfId="40886"/>
    <cellStyle name="Note 3 3 3 5" xfId="40887"/>
    <cellStyle name="Note 3 3 3 6" xfId="40888"/>
    <cellStyle name="Note 3 3 4" xfId="40889"/>
    <cellStyle name="Note 3 3 4 2" xfId="40890"/>
    <cellStyle name="Note 3 3 4 2 2" xfId="40891"/>
    <cellStyle name="Note 3 3 4 3" xfId="40892"/>
    <cellStyle name="Note 3 3 4 4" xfId="40893"/>
    <cellStyle name="Note 3 3 4 5" xfId="40894"/>
    <cellStyle name="Note 3 3 5" xfId="40895"/>
    <cellStyle name="Note 3 3 5 2" xfId="40896"/>
    <cellStyle name="Note 3 3 5 2 2" xfId="40897"/>
    <cellStyle name="Note 3 3 5 3" xfId="40898"/>
    <cellStyle name="Note 3 3 5 4" xfId="40899"/>
    <cellStyle name="Note 3 3 5 5" xfId="40900"/>
    <cellStyle name="Note 3 3 6" xfId="40901"/>
    <cellStyle name="Note 3 3 6 2" xfId="40902"/>
    <cellStyle name="Note 3 3 7" xfId="40903"/>
    <cellStyle name="Note 3 3 8" xfId="40904"/>
    <cellStyle name="Note 3 3 9" xfId="40905"/>
    <cellStyle name="Note 3 4" xfId="40906"/>
    <cellStyle name="Note 3 4 10" xfId="40907"/>
    <cellStyle name="Note 3 4 2" xfId="40908"/>
    <cellStyle name="Note 3 4 2 2" xfId="40909"/>
    <cellStyle name="Note 3 4 2 2 2" xfId="40910"/>
    <cellStyle name="Note 3 4 2 2 2 2" xfId="40911"/>
    <cellStyle name="Note 3 4 2 2 2 3" xfId="40912"/>
    <cellStyle name="Note 3 4 2 2 3" xfId="40913"/>
    <cellStyle name="Note 3 4 2 2 4" xfId="40914"/>
    <cellStyle name="Note 3 4 2 2 5" xfId="40915"/>
    <cellStyle name="Note 3 4 2 2 6" xfId="40916"/>
    <cellStyle name="Note 3 4 2 3" xfId="40917"/>
    <cellStyle name="Note 3 4 2 3 2" xfId="40918"/>
    <cellStyle name="Note 3 4 2 3 2 2" xfId="40919"/>
    <cellStyle name="Note 3 4 2 3 3" xfId="40920"/>
    <cellStyle name="Note 3 4 2 3 4" xfId="40921"/>
    <cellStyle name="Note 3 4 2 3 5" xfId="40922"/>
    <cellStyle name="Note 3 4 2 4" xfId="40923"/>
    <cellStyle name="Note 3 4 2 4 2" xfId="40924"/>
    <cellStyle name="Note 3 4 2 4 3" xfId="40925"/>
    <cellStyle name="Note 3 4 2 4 4" xfId="40926"/>
    <cellStyle name="Note 3 4 2 5" xfId="40927"/>
    <cellStyle name="Note 3 4 2 5 2" xfId="40928"/>
    <cellStyle name="Note 3 4 2 6" xfId="40929"/>
    <cellStyle name="Note 3 4 2 7" xfId="40930"/>
    <cellStyle name="Note 3 4 2 8" xfId="40931"/>
    <cellStyle name="Note 3 4 2 9" xfId="40932"/>
    <cellStyle name="Note 3 4 3" xfId="40933"/>
    <cellStyle name="Note 3 4 3 2" xfId="40934"/>
    <cellStyle name="Note 3 4 3 2 2" xfId="40935"/>
    <cellStyle name="Note 3 4 3 2 3" xfId="40936"/>
    <cellStyle name="Note 3 4 3 3" xfId="40937"/>
    <cellStyle name="Note 3 4 3 4" xfId="40938"/>
    <cellStyle name="Note 3 4 3 5" xfId="40939"/>
    <cellStyle name="Note 3 4 3 6" xfId="40940"/>
    <cellStyle name="Note 3 4 4" xfId="40941"/>
    <cellStyle name="Note 3 4 4 2" xfId="40942"/>
    <cellStyle name="Note 3 4 4 2 2" xfId="40943"/>
    <cellStyle name="Note 3 4 4 3" xfId="40944"/>
    <cellStyle name="Note 3 4 4 4" xfId="40945"/>
    <cellStyle name="Note 3 4 4 5" xfId="40946"/>
    <cellStyle name="Note 3 4 5" xfId="40947"/>
    <cellStyle name="Note 3 4 5 2" xfId="40948"/>
    <cellStyle name="Note 3 4 5 2 2" xfId="40949"/>
    <cellStyle name="Note 3 4 5 3" xfId="40950"/>
    <cellStyle name="Note 3 4 5 4" xfId="40951"/>
    <cellStyle name="Note 3 4 5 5" xfId="40952"/>
    <cellStyle name="Note 3 4 6" xfId="40953"/>
    <cellStyle name="Note 3 4 6 2" xfId="40954"/>
    <cellStyle name="Note 3 4 7" xfId="40955"/>
    <cellStyle name="Note 3 4 8" xfId="40956"/>
    <cellStyle name="Note 3 4 9" xfId="40957"/>
    <cellStyle name="Note 3 5" xfId="40958"/>
    <cellStyle name="Note 3 5 10" xfId="40959"/>
    <cellStyle name="Note 3 5 2" xfId="40960"/>
    <cellStyle name="Note 3 5 2 2" xfId="40961"/>
    <cellStyle name="Note 3 5 2 2 2" xfId="40962"/>
    <cellStyle name="Note 3 5 2 2 2 2" xfId="40963"/>
    <cellStyle name="Note 3 5 2 2 2 3" xfId="40964"/>
    <cellStyle name="Note 3 5 2 2 3" xfId="40965"/>
    <cellStyle name="Note 3 5 2 2 4" xfId="40966"/>
    <cellStyle name="Note 3 5 2 2 5" xfId="40967"/>
    <cellStyle name="Note 3 5 2 2 6" xfId="40968"/>
    <cellStyle name="Note 3 5 2 3" xfId="40969"/>
    <cellStyle name="Note 3 5 2 3 2" xfId="40970"/>
    <cellStyle name="Note 3 5 2 3 2 2" xfId="40971"/>
    <cellStyle name="Note 3 5 2 3 3" xfId="40972"/>
    <cellStyle name="Note 3 5 2 3 4" xfId="40973"/>
    <cellStyle name="Note 3 5 2 3 5" xfId="40974"/>
    <cellStyle name="Note 3 5 2 4" xfId="40975"/>
    <cellStyle name="Note 3 5 2 4 2" xfId="40976"/>
    <cellStyle name="Note 3 5 2 4 3" xfId="40977"/>
    <cellStyle name="Note 3 5 2 4 4" xfId="40978"/>
    <cellStyle name="Note 3 5 2 5" xfId="40979"/>
    <cellStyle name="Note 3 5 2 5 2" xfId="40980"/>
    <cellStyle name="Note 3 5 2 6" xfId="40981"/>
    <cellStyle name="Note 3 5 2 7" xfId="40982"/>
    <cellStyle name="Note 3 5 2 8" xfId="40983"/>
    <cellStyle name="Note 3 5 2 9" xfId="40984"/>
    <cellStyle name="Note 3 5 3" xfId="40985"/>
    <cellStyle name="Note 3 5 3 2" xfId="40986"/>
    <cellStyle name="Note 3 5 3 2 2" xfId="40987"/>
    <cellStyle name="Note 3 5 3 2 3" xfId="40988"/>
    <cellStyle name="Note 3 5 3 3" xfId="40989"/>
    <cellStyle name="Note 3 5 3 4" xfId="40990"/>
    <cellStyle name="Note 3 5 3 5" xfId="40991"/>
    <cellStyle name="Note 3 5 3 6" xfId="40992"/>
    <cellStyle name="Note 3 5 4" xfId="40993"/>
    <cellStyle name="Note 3 5 4 2" xfId="40994"/>
    <cellStyle name="Note 3 5 4 2 2" xfId="40995"/>
    <cellStyle name="Note 3 5 4 3" xfId="40996"/>
    <cellStyle name="Note 3 5 4 4" xfId="40997"/>
    <cellStyle name="Note 3 5 4 5" xfId="40998"/>
    <cellStyle name="Note 3 5 5" xfId="40999"/>
    <cellStyle name="Note 3 5 5 2" xfId="41000"/>
    <cellStyle name="Note 3 5 5 2 2" xfId="41001"/>
    <cellStyle name="Note 3 5 5 3" xfId="41002"/>
    <cellStyle name="Note 3 5 5 4" xfId="41003"/>
    <cellStyle name="Note 3 5 5 5" xfId="41004"/>
    <cellStyle name="Note 3 5 6" xfId="41005"/>
    <cellStyle name="Note 3 5 6 2" xfId="41006"/>
    <cellStyle name="Note 3 5 7" xfId="41007"/>
    <cellStyle name="Note 3 5 8" xfId="41008"/>
    <cellStyle name="Note 3 5 9" xfId="41009"/>
    <cellStyle name="Note 3 6" xfId="41010"/>
    <cellStyle name="Note 3 6 10" xfId="41011"/>
    <cellStyle name="Note 3 6 2" xfId="41012"/>
    <cellStyle name="Note 3 6 2 2" xfId="41013"/>
    <cellStyle name="Note 3 6 2 2 2" xfId="41014"/>
    <cellStyle name="Note 3 6 2 2 2 2" xfId="41015"/>
    <cellStyle name="Note 3 6 2 2 2 3" xfId="41016"/>
    <cellStyle name="Note 3 6 2 2 3" xfId="41017"/>
    <cellStyle name="Note 3 6 2 2 4" xfId="41018"/>
    <cellStyle name="Note 3 6 2 2 5" xfId="41019"/>
    <cellStyle name="Note 3 6 2 2 6" xfId="41020"/>
    <cellStyle name="Note 3 6 2 3" xfId="41021"/>
    <cellStyle name="Note 3 6 2 3 2" xfId="41022"/>
    <cellStyle name="Note 3 6 2 3 2 2" xfId="41023"/>
    <cellStyle name="Note 3 6 2 3 3" xfId="41024"/>
    <cellStyle name="Note 3 6 2 3 4" xfId="41025"/>
    <cellStyle name="Note 3 6 2 3 5" xfId="41026"/>
    <cellStyle name="Note 3 6 2 4" xfId="41027"/>
    <cellStyle name="Note 3 6 2 4 2" xfId="41028"/>
    <cellStyle name="Note 3 6 2 4 3" xfId="41029"/>
    <cellStyle name="Note 3 6 2 4 4" xfId="41030"/>
    <cellStyle name="Note 3 6 2 5" xfId="41031"/>
    <cellStyle name="Note 3 6 2 5 2" xfId="41032"/>
    <cellStyle name="Note 3 6 2 6" xfId="41033"/>
    <cellStyle name="Note 3 6 2 7" xfId="41034"/>
    <cellStyle name="Note 3 6 2 8" xfId="41035"/>
    <cellStyle name="Note 3 6 2 9" xfId="41036"/>
    <cellStyle name="Note 3 6 3" xfId="41037"/>
    <cellStyle name="Note 3 6 3 2" xfId="41038"/>
    <cellStyle name="Note 3 6 3 2 2" xfId="41039"/>
    <cellStyle name="Note 3 6 3 2 3" xfId="41040"/>
    <cellStyle name="Note 3 6 3 3" xfId="41041"/>
    <cellStyle name="Note 3 6 3 4" xfId="41042"/>
    <cellStyle name="Note 3 6 3 5" xfId="41043"/>
    <cellStyle name="Note 3 6 3 6" xfId="41044"/>
    <cellStyle name="Note 3 6 4" xfId="41045"/>
    <cellStyle name="Note 3 6 4 2" xfId="41046"/>
    <cellStyle name="Note 3 6 4 2 2" xfId="41047"/>
    <cellStyle name="Note 3 6 4 3" xfId="41048"/>
    <cellStyle name="Note 3 6 4 4" xfId="41049"/>
    <cellStyle name="Note 3 6 4 5" xfId="41050"/>
    <cellStyle name="Note 3 6 5" xfId="41051"/>
    <cellStyle name="Note 3 6 5 2" xfId="41052"/>
    <cellStyle name="Note 3 6 5 2 2" xfId="41053"/>
    <cellStyle name="Note 3 6 5 3" xfId="41054"/>
    <cellStyle name="Note 3 6 5 4" xfId="41055"/>
    <cellStyle name="Note 3 6 5 5" xfId="41056"/>
    <cellStyle name="Note 3 6 6" xfId="41057"/>
    <cellStyle name="Note 3 6 6 2" xfId="41058"/>
    <cellStyle name="Note 3 6 7" xfId="41059"/>
    <cellStyle name="Note 3 6 8" xfId="41060"/>
    <cellStyle name="Note 3 6 9" xfId="41061"/>
    <cellStyle name="Note 3 7" xfId="41062"/>
    <cellStyle name="Note 3 7 10" xfId="41063"/>
    <cellStyle name="Note 3 7 2" xfId="41064"/>
    <cellStyle name="Note 3 7 2 2" xfId="41065"/>
    <cellStyle name="Note 3 7 2 2 2" xfId="41066"/>
    <cellStyle name="Note 3 7 2 2 2 2" xfId="41067"/>
    <cellStyle name="Note 3 7 2 2 2 3" xfId="41068"/>
    <cellStyle name="Note 3 7 2 2 3" xfId="41069"/>
    <cellStyle name="Note 3 7 2 2 4" xfId="41070"/>
    <cellStyle name="Note 3 7 2 2 5" xfId="41071"/>
    <cellStyle name="Note 3 7 2 2 6" xfId="41072"/>
    <cellStyle name="Note 3 7 2 3" xfId="41073"/>
    <cellStyle name="Note 3 7 2 3 2" xfId="41074"/>
    <cellStyle name="Note 3 7 2 3 2 2" xfId="41075"/>
    <cellStyle name="Note 3 7 2 3 3" xfId="41076"/>
    <cellStyle name="Note 3 7 2 3 4" xfId="41077"/>
    <cellStyle name="Note 3 7 2 3 5" xfId="41078"/>
    <cellStyle name="Note 3 7 2 4" xfId="41079"/>
    <cellStyle name="Note 3 7 2 4 2" xfId="41080"/>
    <cellStyle name="Note 3 7 2 4 3" xfId="41081"/>
    <cellStyle name="Note 3 7 2 4 4" xfId="41082"/>
    <cellStyle name="Note 3 7 2 5" xfId="41083"/>
    <cellStyle name="Note 3 7 2 5 2" xfId="41084"/>
    <cellStyle name="Note 3 7 2 6" xfId="41085"/>
    <cellStyle name="Note 3 7 2 7" xfId="41086"/>
    <cellStyle name="Note 3 7 2 8" xfId="41087"/>
    <cellStyle name="Note 3 7 2 9" xfId="41088"/>
    <cellStyle name="Note 3 7 3" xfId="41089"/>
    <cellStyle name="Note 3 7 3 2" xfId="41090"/>
    <cellStyle name="Note 3 7 3 2 2" xfId="41091"/>
    <cellStyle name="Note 3 7 3 2 3" xfId="41092"/>
    <cellStyle name="Note 3 7 3 3" xfId="41093"/>
    <cellStyle name="Note 3 7 3 4" xfId="41094"/>
    <cellStyle name="Note 3 7 3 5" xfId="41095"/>
    <cellStyle name="Note 3 7 3 6" xfId="41096"/>
    <cellStyle name="Note 3 7 4" xfId="41097"/>
    <cellStyle name="Note 3 7 4 2" xfId="41098"/>
    <cellStyle name="Note 3 7 4 2 2" xfId="41099"/>
    <cellStyle name="Note 3 7 4 3" xfId="41100"/>
    <cellStyle name="Note 3 7 4 4" xfId="41101"/>
    <cellStyle name="Note 3 7 4 5" xfId="41102"/>
    <cellStyle name="Note 3 7 5" xfId="41103"/>
    <cellStyle name="Note 3 7 5 2" xfId="41104"/>
    <cellStyle name="Note 3 7 5 2 2" xfId="41105"/>
    <cellStyle name="Note 3 7 5 3" xfId="41106"/>
    <cellStyle name="Note 3 7 5 4" xfId="41107"/>
    <cellStyle name="Note 3 7 5 5" xfId="41108"/>
    <cellStyle name="Note 3 7 6" xfId="41109"/>
    <cellStyle name="Note 3 7 6 2" xfId="41110"/>
    <cellStyle name="Note 3 7 7" xfId="41111"/>
    <cellStyle name="Note 3 7 8" xfId="41112"/>
    <cellStyle name="Note 3 7 9" xfId="41113"/>
    <cellStyle name="Note 3 8" xfId="41114"/>
    <cellStyle name="Note 3 8 10" xfId="41115"/>
    <cellStyle name="Note 3 8 2" xfId="41116"/>
    <cellStyle name="Note 3 8 2 2" xfId="41117"/>
    <cellStyle name="Note 3 8 2 2 2" xfId="41118"/>
    <cellStyle name="Note 3 8 2 2 2 2" xfId="41119"/>
    <cellStyle name="Note 3 8 2 2 2 3" xfId="41120"/>
    <cellStyle name="Note 3 8 2 2 3" xfId="41121"/>
    <cellStyle name="Note 3 8 2 2 4" xfId="41122"/>
    <cellStyle name="Note 3 8 2 2 5" xfId="41123"/>
    <cellStyle name="Note 3 8 2 2 6" xfId="41124"/>
    <cellStyle name="Note 3 8 2 3" xfId="41125"/>
    <cellStyle name="Note 3 8 2 3 2" xfId="41126"/>
    <cellStyle name="Note 3 8 2 3 2 2" xfId="41127"/>
    <cellStyle name="Note 3 8 2 3 3" xfId="41128"/>
    <cellStyle name="Note 3 8 2 3 4" xfId="41129"/>
    <cellStyle name="Note 3 8 2 3 5" xfId="41130"/>
    <cellStyle name="Note 3 8 2 4" xfId="41131"/>
    <cellStyle name="Note 3 8 2 4 2" xfId="41132"/>
    <cellStyle name="Note 3 8 2 4 3" xfId="41133"/>
    <cellStyle name="Note 3 8 2 4 4" xfId="41134"/>
    <cellStyle name="Note 3 8 2 5" xfId="41135"/>
    <cellStyle name="Note 3 8 2 5 2" xfId="41136"/>
    <cellStyle name="Note 3 8 2 6" xfId="41137"/>
    <cellStyle name="Note 3 8 2 7" xfId="41138"/>
    <cellStyle name="Note 3 8 2 8" xfId="41139"/>
    <cellStyle name="Note 3 8 2 9" xfId="41140"/>
    <cellStyle name="Note 3 8 3" xfId="41141"/>
    <cellStyle name="Note 3 8 3 2" xfId="41142"/>
    <cellStyle name="Note 3 8 3 2 2" xfId="41143"/>
    <cellStyle name="Note 3 8 3 2 3" xfId="41144"/>
    <cellStyle name="Note 3 8 3 3" xfId="41145"/>
    <cellStyle name="Note 3 8 3 4" xfId="41146"/>
    <cellStyle name="Note 3 8 3 5" xfId="41147"/>
    <cellStyle name="Note 3 8 3 6" xfId="41148"/>
    <cellStyle name="Note 3 8 4" xfId="41149"/>
    <cellStyle name="Note 3 8 4 2" xfId="41150"/>
    <cellStyle name="Note 3 8 4 2 2" xfId="41151"/>
    <cellStyle name="Note 3 8 4 3" xfId="41152"/>
    <cellStyle name="Note 3 8 4 4" xfId="41153"/>
    <cellStyle name="Note 3 8 4 5" xfId="41154"/>
    <cellStyle name="Note 3 8 5" xfId="41155"/>
    <cellStyle name="Note 3 8 5 2" xfId="41156"/>
    <cellStyle name="Note 3 8 5 2 2" xfId="41157"/>
    <cellStyle name="Note 3 8 5 3" xfId="41158"/>
    <cellStyle name="Note 3 8 5 4" xfId="41159"/>
    <cellStyle name="Note 3 8 5 5" xfId="41160"/>
    <cellStyle name="Note 3 8 6" xfId="41161"/>
    <cellStyle name="Note 3 8 6 2" xfId="41162"/>
    <cellStyle name="Note 3 8 7" xfId="41163"/>
    <cellStyle name="Note 3 8 8" xfId="41164"/>
    <cellStyle name="Note 3 8 9" xfId="41165"/>
    <cellStyle name="Note 3 9" xfId="41166"/>
    <cellStyle name="Note 3 9 10" xfId="41167"/>
    <cellStyle name="Note 3 9 2" xfId="41168"/>
    <cellStyle name="Note 3 9 2 2" xfId="41169"/>
    <cellStyle name="Note 3 9 2 2 2" xfId="41170"/>
    <cellStyle name="Note 3 9 2 2 2 2" xfId="41171"/>
    <cellStyle name="Note 3 9 2 2 2 3" xfId="41172"/>
    <cellStyle name="Note 3 9 2 2 3" xfId="41173"/>
    <cellStyle name="Note 3 9 2 2 4" xfId="41174"/>
    <cellStyle name="Note 3 9 2 2 5" xfId="41175"/>
    <cellStyle name="Note 3 9 2 2 6" xfId="41176"/>
    <cellStyle name="Note 3 9 2 3" xfId="41177"/>
    <cellStyle name="Note 3 9 2 3 2" xfId="41178"/>
    <cellStyle name="Note 3 9 2 3 2 2" xfId="41179"/>
    <cellStyle name="Note 3 9 2 3 3" xfId="41180"/>
    <cellStyle name="Note 3 9 2 3 4" xfId="41181"/>
    <cellStyle name="Note 3 9 2 3 5" xfId="41182"/>
    <cellStyle name="Note 3 9 2 4" xfId="41183"/>
    <cellStyle name="Note 3 9 2 4 2" xfId="41184"/>
    <cellStyle name="Note 3 9 2 4 3" xfId="41185"/>
    <cellStyle name="Note 3 9 2 4 4" xfId="41186"/>
    <cellStyle name="Note 3 9 2 5" xfId="41187"/>
    <cellStyle name="Note 3 9 2 5 2" xfId="41188"/>
    <cellStyle name="Note 3 9 2 6" xfId="41189"/>
    <cellStyle name="Note 3 9 2 7" xfId="41190"/>
    <cellStyle name="Note 3 9 2 8" xfId="41191"/>
    <cellStyle name="Note 3 9 2 9" xfId="41192"/>
    <cellStyle name="Note 3 9 3" xfId="41193"/>
    <cellStyle name="Note 3 9 3 2" xfId="41194"/>
    <cellStyle name="Note 3 9 3 2 2" xfId="41195"/>
    <cellStyle name="Note 3 9 3 2 3" xfId="41196"/>
    <cellStyle name="Note 3 9 3 3" xfId="41197"/>
    <cellStyle name="Note 3 9 3 4" xfId="41198"/>
    <cellStyle name="Note 3 9 3 5" xfId="41199"/>
    <cellStyle name="Note 3 9 3 6" xfId="41200"/>
    <cellStyle name="Note 3 9 4" xfId="41201"/>
    <cellStyle name="Note 3 9 4 2" xfId="41202"/>
    <cellStyle name="Note 3 9 4 2 2" xfId="41203"/>
    <cellStyle name="Note 3 9 4 3" xfId="41204"/>
    <cellStyle name="Note 3 9 4 4" xfId="41205"/>
    <cellStyle name="Note 3 9 4 5" xfId="41206"/>
    <cellStyle name="Note 3 9 5" xfId="41207"/>
    <cellStyle name="Note 3 9 5 2" xfId="41208"/>
    <cellStyle name="Note 3 9 5 3" xfId="41209"/>
    <cellStyle name="Note 3 9 5 4" xfId="41210"/>
    <cellStyle name="Note 3 9 6" xfId="41211"/>
    <cellStyle name="Note 3 9 6 2" xfId="41212"/>
    <cellStyle name="Note 3 9 7" xfId="41213"/>
    <cellStyle name="Note 3 9 8" xfId="41214"/>
    <cellStyle name="Note 3 9 9" xfId="41215"/>
    <cellStyle name="Note 4" xfId="41216"/>
    <cellStyle name="Note 4 10" xfId="41217"/>
    <cellStyle name="Note 4 10 2" xfId="41218"/>
    <cellStyle name="Note 4 10 2 2" xfId="41219"/>
    <cellStyle name="Note 4 10 2 2 2" xfId="41220"/>
    <cellStyle name="Note 4 10 2 2 3" xfId="41221"/>
    <cellStyle name="Note 4 10 2 3" xfId="41222"/>
    <cellStyle name="Note 4 10 2 4" xfId="41223"/>
    <cellStyle name="Note 4 10 2 5" xfId="41224"/>
    <cellStyle name="Note 4 10 2 6" xfId="41225"/>
    <cellStyle name="Note 4 10 3" xfId="41226"/>
    <cellStyle name="Note 4 10 3 2" xfId="41227"/>
    <cellStyle name="Note 4 10 3 2 2" xfId="41228"/>
    <cellStyle name="Note 4 10 3 3" xfId="41229"/>
    <cellStyle name="Note 4 10 3 4" xfId="41230"/>
    <cellStyle name="Note 4 10 3 5" xfId="41231"/>
    <cellStyle name="Note 4 10 4" xfId="41232"/>
    <cellStyle name="Note 4 10 4 2" xfId="41233"/>
    <cellStyle name="Note 4 10 4 3" xfId="41234"/>
    <cellStyle name="Note 4 10 4 4" xfId="41235"/>
    <cellStyle name="Note 4 10 5" xfId="41236"/>
    <cellStyle name="Note 4 10 5 2" xfId="41237"/>
    <cellStyle name="Note 4 10 6" xfId="41238"/>
    <cellStyle name="Note 4 10 7" xfId="41239"/>
    <cellStyle name="Note 4 10 8" xfId="41240"/>
    <cellStyle name="Note 4 10 9" xfId="41241"/>
    <cellStyle name="Note 4 11" xfId="41242"/>
    <cellStyle name="Note 4 11 2" xfId="41243"/>
    <cellStyle name="Note 4 11 2 2" xfId="41244"/>
    <cellStyle name="Note 4 11 2 3" xfId="41245"/>
    <cellStyle name="Note 4 11 3" xfId="41246"/>
    <cellStyle name="Note 4 11 4" xfId="41247"/>
    <cellStyle name="Note 4 11 5" xfId="41248"/>
    <cellStyle name="Note 4 11 6" xfId="41249"/>
    <cellStyle name="Note 4 12" xfId="41250"/>
    <cellStyle name="Note 4 12 2" xfId="41251"/>
    <cellStyle name="Note 4 12 2 2" xfId="41252"/>
    <cellStyle name="Note 4 12 3" xfId="41253"/>
    <cellStyle name="Note 4 12 4" xfId="41254"/>
    <cellStyle name="Note 4 12 5" xfId="41255"/>
    <cellStyle name="Note 4 13" xfId="41256"/>
    <cellStyle name="Note 4 13 2" xfId="41257"/>
    <cellStyle name="Note 4 13 2 2" xfId="41258"/>
    <cellStyle name="Note 4 13 3" xfId="41259"/>
    <cellStyle name="Note 4 13 4" xfId="41260"/>
    <cellStyle name="Note 4 13 5" xfId="41261"/>
    <cellStyle name="Note 4 14" xfId="41262"/>
    <cellStyle name="Note 4 14 2" xfId="41263"/>
    <cellStyle name="Note 4 15" xfId="41264"/>
    <cellStyle name="Note 4 16" xfId="41265"/>
    <cellStyle name="Note 4 17" xfId="41266"/>
    <cellStyle name="Note 4 18" xfId="41267"/>
    <cellStyle name="Note 4 2" xfId="41268"/>
    <cellStyle name="Note 4 2 10" xfId="41269"/>
    <cellStyle name="Note 4 2 2" xfId="41270"/>
    <cellStyle name="Note 4 2 2 2" xfId="41271"/>
    <cellStyle name="Note 4 2 2 2 2" xfId="41272"/>
    <cellStyle name="Note 4 2 2 2 2 2" xfId="41273"/>
    <cellStyle name="Note 4 2 2 2 2 3" xfId="41274"/>
    <cellStyle name="Note 4 2 2 2 3" xfId="41275"/>
    <cellStyle name="Note 4 2 2 2 4" xfId="41276"/>
    <cellStyle name="Note 4 2 2 2 5" xfId="41277"/>
    <cellStyle name="Note 4 2 2 2 6" xfId="41278"/>
    <cellStyle name="Note 4 2 2 3" xfId="41279"/>
    <cellStyle name="Note 4 2 2 3 2" xfId="41280"/>
    <cellStyle name="Note 4 2 2 3 2 2" xfId="41281"/>
    <cellStyle name="Note 4 2 2 3 3" xfId="41282"/>
    <cellStyle name="Note 4 2 2 3 4" xfId="41283"/>
    <cellStyle name="Note 4 2 2 3 5" xfId="41284"/>
    <cellStyle name="Note 4 2 2 4" xfId="41285"/>
    <cellStyle name="Note 4 2 2 4 2" xfId="41286"/>
    <cellStyle name="Note 4 2 2 4 3" xfId="41287"/>
    <cellStyle name="Note 4 2 2 4 4" xfId="41288"/>
    <cellStyle name="Note 4 2 2 5" xfId="41289"/>
    <cellStyle name="Note 4 2 2 5 2" xfId="41290"/>
    <cellStyle name="Note 4 2 2 6" xfId="41291"/>
    <cellStyle name="Note 4 2 2 7" xfId="41292"/>
    <cellStyle name="Note 4 2 2 8" xfId="41293"/>
    <cellStyle name="Note 4 2 2 9" xfId="41294"/>
    <cellStyle name="Note 4 2 3" xfId="41295"/>
    <cellStyle name="Note 4 2 3 2" xfId="41296"/>
    <cellStyle name="Note 4 2 3 2 2" xfId="41297"/>
    <cellStyle name="Note 4 2 3 2 3" xfId="41298"/>
    <cellStyle name="Note 4 2 3 3" xfId="41299"/>
    <cellStyle name="Note 4 2 3 4" xfId="41300"/>
    <cellStyle name="Note 4 2 3 5" xfId="41301"/>
    <cellStyle name="Note 4 2 3 6" xfId="41302"/>
    <cellStyle name="Note 4 2 4" xfId="41303"/>
    <cellStyle name="Note 4 2 4 2" xfId="41304"/>
    <cellStyle name="Note 4 2 4 2 2" xfId="41305"/>
    <cellStyle name="Note 4 2 4 3" xfId="41306"/>
    <cellStyle name="Note 4 2 4 4" xfId="41307"/>
    <cellStyle name="Note 4 2 4 5" xfId="41308"/>
    <cellStyle name="Note 4 2 5" xfId="41309"/>
    <cellStyle name="Note 4 2 5 2" xfId="41310"/>
    <cellStyle name="Note 4 2 5 2 2" xfId="41311"/>
    <cellStyle name="Note 4 2 5 3" xfId="41312"/>
    <cellStyle name="Note 4 2 5 4" xfId="41313"/>
    <cellStyle name="Note 4 2 5 5" xfId="41314"/>
    <cellStyle name="Note 4 2 6" xfId="41315"/>
    <cellStyle name="Note 4 2 6 2" xfId="41316"/>
    <cellStyle name="Note 4 2 7" xfId="41317"/>
    <cellStyle name="Note 4 2 8" xfId="41318"/>
    <cellStyle name="Note 4 2 9" xfId="41319"/>
    <cellStyle name="Note 4 3" xfId="41320"/>
    <cellStyle name="Note 4 3 10" xfId="41321"/>
    <cellStyle name="Note 4 3 2" xfId="41322"/>
    <cellStyle name="Note 4 3 2 2" xfId="41323"/>
    <cellStyle name="Note 4 3 2 2 2" xfId="41324"/>
    <cellStyle name="Note 4 3 2 2 2 2" xfId="41325"/>
    <cellStyle name="Note 4 3 2 2 2 3" xfId="41326"/>
    <cellStyle name="Note 4 3 2 2 3" xfId="41327"/>
    <cellStyle name="Note 4 3 2 2 4" xfId="41328"/>
    <cellStyle name="Note 4 3 2 2 5" xfId="41329"/>
    <cellStyle name="Note 4 3 2 2 6" xfId="41330"/>
    <cellStyle name="Note 4 3 2 3" xfId="41331"/>
    <cellStyle name="Note 4 3 2 3 2" xfId="41332"/>
    <cellStyle name="Note 4 3 2 3 2 2" xfId="41333"/>
    <cellStyle name="Note 4 3 2 3 3" xfId="41334"/>
    <cellStyle name="Note 4 3 2 3 4" xfId="41335"/>
    <cellStyle name="Note 4 3 2 3 5" xfId="41336"/>
    <cellStyle name="Note 4 3 2 4" xfId="41337"/>
    <cellStyle name="Note 4 3 2 4 2" xfId="41338"/>
    <cellStyle name="Note 4 3 2 4 3" xfId="41339"/>
    <cellStyle name="Note 4 3 2 4 4" xfId="41340"/>
    <cellStyle name="Note 4 3 2 5" xfId="41341"/>
    <cellStyle name="Note 4 3 2 5 2" xfId="41342"/>
    <cellStyle name="Note 4 3 2 6" xfId="41343"/>
    <cellStyle name="Note 4 3 2 7" xfId="41344"/>
    <cellStyle name="Note 4 3 2 8" xfId="41345"/>
    <cellStyle name="Note 4 3 2 9" xfId="41346"/>
    <cellStyle name="Note 4 3 3" xfId="41347"/>
    <cellStyle name="Note 4 3 3 2" xfId="41348"/>
    <cellStyle name="Note 4 3 3 2 2" xfId="41349"/>
    <cellStyle name="Note 4 3 3 2 3" xfId="41350"/>
    <cellStyle name="Note 4 3 3 3" xfId="41351"/>
    <cellStyle name="Note 4 3 3 4" xfId="41352"/>
    <cellStyle name="Note 4 3 3 5" xfId="41353"/>
    <cellStyle name="Note 4 3 3 6" xfId="41354"/>
    <cellStyle name="Note 4 3 4" xfId="41355"/>
    <cellStyle name="Note 4 3 4 2" xfId="41356"/>
    <cellStyle name="Note 4 3 4 2 2" xfId="41357"/>
    <cellStyle name="Note 4 3 4 3" xfId="41358"/>
    <cellStyle name="Note 4 3 4 4" xfId="41359"/>
    <cellStyle name="Note 4 3 4 5" xfId="41360"/>
    <cellStyle name="Note 4 3 5" xfId="41361"/>
    <cellStyle name="Note 4 3 5 2" xfId="41362"/>
    <cellStyle name="Note 4 3 5 2 2" xfId="41363"/>
    <cellStyle name="Note 4 3 5 3" xfId="41364"/>
    <cellStyle name="Note 4 3 5 4" xfId="41365"/>
    <cellStyle name="Note 4 3 5 5" xfId="41366"/>
    <cellStyle name="Note 4 3 6" xfId="41367"/>
    <cellStyle name="Note 4 3 6 2" xfId="41368"/>
    <cellStyle name="Note 4 3 7" xfId="41369"/>
    <cellStyle name="Note 4 3 8" xfId="41370"/>
    <cellStyle name="Note 4 3 9" xfId="41371"/>
    <cellStyle name="Note 4 4" xfId="41372"/>
    <cellStyle name="Note 4 4 10" xfId="41373"/>
    <cellStyle name="Note 4 4 2" xfId="41374"/>
    <cellStyle name="Note 4 4 2 2" xfId="41375"/>
    <cellStyle name="Note 4 4 2 2 2" xfId="41376"/>
    <cellStyle name="Note 4 4 2 2 2 2" xfId="41377"/>
    <cellStyle name="Note 4 4 2 2 2 3" xfId="41378"/>
    <cellStyle name="Note 4 4 2 2 3" xfId="41379"/>
    <cellStyle name="Note 4 4 2 2 4" xfId="41380"/>
    <cellStyle name="Note 4 4 2 2 5" xfId="41381"/>
    <cellStyle name="Note 4 4 2 2 6" xfId="41382"/>
    <cellStyle name="Note 4 4 2 3" xfId="41383"/>
    <cellStyle name="Note 4 4 2 3 2" xfId="41384"/>
    <cellStyle name="Note 4 4 2 3 2 2" xfId="41385"/>
    <cellStyle name="Note 4 4 2 3 3" xfId="41386"/>
    <cellStyle name="Note 4 4 2 3 4" xfId="41387"/>
    <cellStyle name="Note 4 4 2 3 5" xfId="41388"/>
    <cellStyle name="Note 4 4 2 4" xfId="41389"/>
    <cellStyle name="Note 4 4 2 4 2" xfId="41390"/>
    <cellStyle name="Note 4 4 2 4 3" xfId="41391"/>
    <cellStyle name="Note 4 4 2 4 4" xfId="41392"/>
    <cellStyle name="Note 4 4 2 5" xfId="41393"/>
    <cellStyle name="Note 4 4 2 5 2" xfId="41394"/>
    <cellStyle name="Note 4 4 2 6" xfId="41395"/>
    <cellStyle name="Note 4 4 2 7" xfId="41396"/>
    <cellStyle name="Note 4 4 2 8" xfId="41397"/>
    <cellStyle name="Note 4 4 2 9" xfId="41398"/>
    <cellStyle name="Note 4 4 3" xfId="41399"/>
    <cellStyle name="Note 4 4 3 2" xfId="41400"/>
    <cellStyle name="Note 4 4 3 2 2" xfId="41401"/>
    <cellStyle name="Note 4 4 3 2 3" xfId="41402"/>
    <cellStyle name="Note 4 4 3 3" xfId="41403"/>
    <cellStyle name="Note 4 4 3 4" xfId="41404"/>
    <cellStyle name="Note 4 4 3 5" xfId="41405"/>
    <cellStyle name="Note 4 4 3 6" xfId="41406"/>
    <cellStyle name="Note 4 4 4" xfId="41407"/>
    <cellStyle name="Note 4 4 4 2" xfId="41408"/>
    <cellStyle name="Note 4 4 4 2 2" xfId="41409"/>
    <cellStyle name="Note 4 4 4 3" xfId="41410"/>
    <cellStyle name="Note 4 4 4 4" xfId="41411"/>
    <cellStyle name="Note 4 4 4 5" xfId="41412"/>
    <cellStyle name="Note 4 4 5" xfId="41413"/>
    <cellStyle name="Note 4 4 5 2" xfId="41414"/>
    <cellStyle name="Note 4 4 5 2 2" xfId="41415"/>
    <cellStyle name="Note 4 4 5 3" xfId="41416"/>
    <cellStyle name="Note 4 4 5 4" xfId="41417"/>
    <cellStyle name="Note 4 4 5 5" xfId="41418"/>
    <cellStyle name="Note 4 4 6" xfId="41419"/>
    <cellStyle name="Note 4 4 6 2" xfId="41420"/>
    <cellStyle name="Note 4 4 7" xfId="41421"/>
    <cellStyle name="Note 4 4 8" xfId="41422"/>
    <cellStyle name="Note 4 4 9" xfId="41423"/>
    <cellStyle name="Note 4 5" xfId="41424"/>
    <cellStyle name="Note 4 5 10" xfId="41425"/>
    <cellStyle name="Note 4 5 2" xfId="41426"/>
    <cellStyle name="Note 4 5 2 2" xfId="41427"/>
    <cellStyle name="Note 4 5 2 2 2" xfId="41428"/>
    <cellStyle name="Note 4 5 2 2 2 2" xfId="41429"/>
    <cellStyle name="Note 4 5 2 2 2 3" xfId="41430"/>
    <cellStyle name="Note 4 5 2 2 3" xfId="41431"/>
    <cellStyle name="Note 4 5 2 2 4" xfId="41432"/>
    <cellStyle name="Note 4 5 2 2 5" xfId="41433"/>
    <cellStyle name="Note 4 5 2 2 6" xfId="41434"/>
    <cellStyle name="Note 4 5 2 3" xfId="41435"/>
    <cellStyle name="Note 4 5 2 3 2" xfId="41436"/>
    <cellStyle name="Note 4 5 2 3 2 2" xfId="41437"/>
    <cellStyle name="Note 4 5 2 3 3" xfId="41438"/>
    <cellStyle name="Note 4 5 2 3 4" xfId="41439"/>
    <cellStyle name="Note 4 5 2 3 5" xfId="41440"/>
    <cellStyle name="Note 4 5 2 4" xfId="41441"/>
    <cellStyle name="Note 4 5 2 4 2" xfId="41442"/>
    <cellStyle name="Note 4 5 2 4 3" xfId="41443"/>
    <cellStyle name="Note 4 5 2 4 4" xfId="41444"/>
    <cellStyle name="Note 4 5 2 5" xfId="41445"/>
    <cellStyle name="Note 4 5 2 5 2" xfId="41446"/>
    <cellStyle name="Note 4 5 2 6" xfId="41447"/>
    <cellStyle name="Note 4 5 2 7" xfId="41448"/>
    <cellStyle name="Note 4 5 2 8" xfId="41449"/>
    <cellStyle name="Note 4 5 2 9" xfId="41450"/>
    <cellStyle name="Note 4 5 3" xfId="41451"/>
    <cellStyle name="Note 4 5 3 2" xfId="41452"/>
    <cellStyle name="Note 4 5 3 2 2" xfId="41453"/>
    <cellStyle name="Note 4 5 3 2 3" xfId="41454"/>
    <cellStyle name="Note 4 5 3 3" xfId="41455"/>
    <cellStyle name="Note 4 5 3 4" xfId="41456"/>
    <cellStyle name="Note 4 5 3 5" xfId="41457"/>
    <cellStyle name="Note 4 5 3 6" xfId="41458"/>
    <cellStyle name="Note 4 5 4" xfId="41459"/>
    <cellStyle name="Note 4 5 4 2" xfId="41460"/>
    <cellStyle name="Note 4 5 4 2 2" xfId="41461"/>
    <cellStyle name="Note 4 5 4 3" xfId="41462"/>
    <cellStyle name="Note 4 5 4 4" xfId="41463"/>
    <cellStyle name="Note 4 5 4 5" xfId="41464"/>
    <cellStyle name="Note 4 5 5" xfId="41465"/>
    <cellStyle name="Note 4 5 5 2" xfId="41466"/>
    <cellStyle name="Note 4 5 5 2 2" xfId="41467"/>
    <cellStyle name="Note 4 5 5 3" xfId="41468"/>
    <cellStyle name="Note 4 5 5 4" xfId="41469"/>
    <cellStyle name="Note 4 5 5 5" xfId="41470"/>
    <cellStyle name="Note 4 5 6" xfId="41471"/>
    <cellStyle name="Note 4 5 6 2" xfId="41472"/>
    <cellStyle name="Note 4 5 7" xfId="41473"/>
    <cellStyle name="Note 4 5 8" xfId="41474"/>
    <cellStyle name="Note 4 5 9" xfId="41475"/>
    <cellStyle name="Note 4 6" xfId="41476"/>
    <cellStyle name="Note 4 6 10" xfId="41477"/>
    <cellStyle name="Note 4 6 2" xfId="41478"/>
    <cellStyle name="Note 4 6 2 2" xfId="41479"/>
    <cellStyle name="Note 4 6 2 2 2" xfId="41480"/>
    <cellStyle name="Note 4 6 2 2 2 2" xfId="41481"/>
    <cellStyle name="Note 4 6 2 2 2 3" xfId="41482"/>
    <cellStyle name="Note 4 6 2 2 3" xfId="41483"/>
    <cellStyle name="Note 4 6 2 2 4" xfId="41484"/>
    <cellStyle name="Note 4 6 2 2 5" xfId="41485"/>
    <cellStyle name="Note 4 6 2 2 6" xfId="41486"/>
    <cellStyle name="Note 4 6 2 3" xfId="41487"/>
    <cellStyle name="Note 4 6 2 3 2" xfId="41488"/>
    <cellStyle name="Note 4 6 2 3 2 2" xfId="41489"/>
    <cellStyle name="Note 4 6 2 3 3" xfId="41490"/>
    <cellStyle name="Note 4 6 2 3 4" xfId="41491"/>
    <cellStyle name="Note 4 6 2 3 5" xfId="41492"/>
    <cellStyle name="Note 4 6 2 4" xfId="41493"/>
    <cellStyle name="Note 4 6 2 4 2" xfId="41494"/>
    <cellStyle name="Note 4 6 2 4 3" xfId="41495"/>
    <cellStyle name="Note 4 6 2 4 4" xfId="41496"/>
    <cellStyle name="Note 4 6 2 5" xfId="41497"/>
    <cellStyle name="Note 4 6 2 5 2" xfId="41498"/>
    <cellStyle name="Note 4 6 2 6" xfId="41499"/>
    <cellStyle name="Note 4 6 2 7" xfId="41500"/>
    <cellStyle name="Note 4 6 2 8" xfId="41501"/>
    <cellStyle name="Note 4 6 2 9" xfId="41502"/>
    <cellStyle name="Note 4 6 3" xfId="41503"/>
    <cellStyle name="Note 4 6 3 2" xfId="41504"/>
    <cellStyle name="Note 4 6 3 2 2" xfId="41505"/>
    <cellStyle name="Note 4 6 3 2 3" xfId="41506"/>
    <cellStyle name="Note 4 6 3 3" xfId="41507"/>
    <cellStyle name="Note 4 6 3 4" xfId="41508"/>
    <cellStyle name="Note 4 6 3 5" xfId="41509"/>
    <cellStyle name="Note 4 6 3 6" xfId="41510"/>
    <cellStyle name="Note 4 6 4" xfId="41511"/>
    <cellStyle name="Note 4 6 4 2" xfId="41512"/>
    <cellStyle name="Note 4 6 4 2 2" xfId="41513"/>
    <cellStyle name="Note 4 6 4 3" xfId="41514"/>
    <cellStyle name="Note 4 6 4 4" xfId="41515"/>
    <cellStyle name="Note 4 6 4 5" xfId="41516"/>
    <cellStyle name="Note 4 6 5" xfId="41517"/>
    <cellStyle name="Note 4 6 5 2" xfId="41518"/>
    <cellStyle name="Note 4 6 5 2 2" xfId="41519"/>
    <cellStyle name="Note 4 6 5 3" xfId="41520"/>
    <cellStyle name="Note 4 6 5 4" xfId="41521"/>
    <cellStyle name="Note 4 6 5 5" xfId="41522"/>
    <cellStyle name="Note 4 6 6" xfId="41523"/>
    <cellStyle name="Note 4 6 6 2" xfId="41524"/>
    <cellStyle name="Note 4 6 7" xfId="41525"/>
    <cellStyle name="Note 4 6 8" xfId="41526"/>
    <cellStyle name="Note 4 6 9" xfId="41527"/>
    <cellStyle name="Note 4 7" xfId="41528"/>
    <cellStyle name="Note 4 7 10" xfId="41529"/>
    <cellStyle name="Note 4 7 2" xfId="41530"/>
    <cellStyle name="Note 4 7 2 2" xfId="41531"/>
    <cellStyle name="Note 4 7 2 2 2" xfId="41532"/>
    <cellStyle name="Note 4 7 2 2 2 2" xfId="41533"/>
    <cellStyle name="Note 4 7 2 2 2 3" xfId="41534"/>
    <cellStyle name="Note 4 7 2 2 3" xfId="41535"/>
    <cellStyle name="Note 4 7 2 2 4" xfId="41536"/>
    <cellStyle name="Note 4 7 2 2 5" xfId="41537"/>
    <cellStyle name="Note 4 7 2 2 6" xfId="41538"/>
    <cellStyle name="Note 4 7 2 3" xfId="41539"/>
    <cellStyle name="Note 4 7 2 3 2" xfId="41540"/>
    <cellStyle name="Note 4 7 2 3 2 2" xfId="41541"/>
    <cellStyle name="Note 4 7 2 3 3" xfId="41542"/>
    <cellStyle name="Note 4 7 2 3 4" xfId="41543"/>
    <cellStyle name="Note 4 7 2 3 5" xfId="41544"/>
    <cellStyle name="Note 4 7 2 4" xfId="41545"/>
    <cellStyle name="Note 4 7 2 4 2" xfId="41546"/>
    <cellStyle name="Note 4 7 2 4 3" xfId="41547"/>
    <cellStyle name="Note 4 7 2 4 4" xfId="41548"/>
    <cellStyle name="Note 4 7 2 5" xfId="41549"/>
    <cellStyle name="Note 4 7 2 5 2" xfId="41550"/>
    <cellStyle name="Note 4 7 2 6" xfId="41551"/>
    <cellStyle name="Note 4 7 2 7" xfId="41552"/>
    <cellStyle name="Note 4 7 2 8" xfId="41553"/>
    <cellStyle name="Note 4 7 2 9" xfId="41554"/>
    <cellStyle name="Note 4 7 3" xfId="41555"/>
    <cellStyle name="Note 4 7 3 2" xfId="41556"/>
    <cellStyle name="Note 4 7 3 2 2" xfId="41557"/>
    <cellStyle name="Note 4 7 3 2 3" xfId="41558"/>
    <cellStyle name="Note 4 7 3 3" xfId="41559"/>
    <cellStyle name="Note 4 7 3 4" xfId="41560"/>
    <cellStyle name="Note 4 7 3 5" xfId="41561"/>
    <cellStyle name="Note 4 7 3 6" xfId="41562"/>
    <cellStyle name="Note 4 7 4" xfId="41563"/>
    <cellStyle name="Note 4 7 4 2" xfId="41564"/>
    <cellStyle name="Note 4 7 4 2 2" xfId="41565"/>
    <cellStyle name="Note 4 7 4 3" xfId="41566"/>
    <cellStyle name="Note 4 7 4 4" xfId="41567"/>
    <cellStyle name="Note 4 7 4 5" xfId="41568"/>
    <cellStyle name="Note 4 7 5" xfId="41569"/>
    <cellStyle name="Note 4 7 5 2" xfId="41570"/>
    <cellStyle name="Note 4 7 5 2 2" xfId="41571"/>
    <cellStyle name="Note 4 7 5 3" xfId="41572"/>
    <cellStyle name="Note 4 7 5 4" xfId="41573"/>
    <cellStyle name="Note 4 7 5 5" xfId="41574"/>
    <cellStyle name="Note 4 7 6" xfId="41575"/>
    <cellStyle name="Note 4 7 6 2" xfId="41576"/>
    <cellStyle name="Note 4 7 7" xfId="41577"/>
    <cellStyle name="Note 4 7 8" xfId="41578"/>
    <cellStyle name="Note 4 7 9" xfId="41579"/>
    <cellStyle name="Note 4 8" xfId="41580"/>
    <cellStyle name="Note 4 8 10" xfId="41581"/>
    <cellStyle name="Note 4 8 2" xfId="41582"/>
    <cellStyle name="Note 4 8 2 2" xfId="41583"/>
    <cellStyle name="Note 4 8 2 2 2" xfId="41584"/>
    <cellStyle name="Note 4 8 2 2 2 2" xfId="41585"/>
    <cellStyle name="Note 4 8 2 2 2 3" xfId="41586"/>
    <cellStyle name="Note 4 8 2 2 3" xfId="41587"/>
    <cellStyle name="Note 4 8 2 2 4" xfId="41588"/>
    <cellStyle name="Note 4 8 2 2 5" xfId="41589"/>
    <cellStyle name="Note 4 8 2 2 6" xfId="41590"/>
    <cellStyle name="Note 4 8 2 3" xfId="41591"/>
    <cellStyle name="Note 4 8 2 3 2" xfId="41592"/>
    <cellStyle name="Note 4 8 2 3 2 2" xfId="41593"/>
    <cellStyle name="Note 4 8 2 3 3" xfId="41594"/>
    <cellStyle name="Note 4 8 2 3 4" xfId="41595"/>
    <cellStyle name="Note 4 8 2 3 5" xfId="41596"/>
    <cellStyle name="Note 4 8 2 4" xfId="41597"/>
    <cellStyle name="Note 4 8 2 4 2" xfId="41598"/>
    <cellStyle name="Note 4 8 2 4 3" xfId="41599"/>
    <cellStyle name="Note 4 8 2 4 4" xfId="41600"/>
    <cellStyle name="Note 4 8 2 5" xfId="41601"/>
    <cellStyle name="Note 4 8 2 5 2" xfId="41602"/>
    <cellStyle name="Note 4 8 2 6" xfId="41603"/>
    <cellStyle name="Note 4 8 2 7" xfId="41604"/>
    <cellStyle name="Note 4 8 2 8" xfId="41605"/>
    <cellStyle name="Note 4 8 2 9" xfId="41606"/>
    <cellStyle name="Note 4 8 3" xfId="41607"/>
    <cellStyle name="Note 4 8 3 2" xfId="41608"/>
    <cellStyle name="Note 4 8 3 2 2" xfId="41609"/>
    <cellStyle name="Note 4 8 3 2 3" xfId="41610"/>
    <cellStyle name="Note 4 8 3 3" xfId="41611"/>
    <cellStyle name="Note 4 8 3 4" xfId="41612"/>
    <cellStyle name="Note 4 8 3 5" xfId="41613"/>
    <cellStyle name="Note 4 8 3 6" xfId="41614"/>
    <cellStyle name="Note 4 8 4" xfId="41615"/>
    <cellStyle name="Note 4 8 4 2" xfId="41616"/>
    <cellStyle name="Note 4 8 4 2 2" xfId="41617"/>
    <cellStyle name="Note 4 8 4 3" xfId="41618"/>
    <cellStyle name="Note 4 8 4 4" xfId="41619"/>
    <cellStyle name="Note 4 8 4 5" xfId="41620"/>
    <cellStyle name="Note 4 8 5" xfId="41621"/>
    <cellStyle name="Note 4 8 5 2" xfId="41622"/>
    <cellStyle name="Note 4 8 5 2 2" xfId="41623"/>
    <cellStyle name="Note 4 8 5 3" xfId="41624"/>
    <cellStyle name="Note 4 8 5 4" xfId="41625"/>
    <cellStyle name="Note 4 8 5 5" xfId="41626"/>
    <cellStyle name="Note 4 8 6" xfId="41627"/>
    <cellStyle name="Note 4 8 6 2" xfId="41628"/>
    <cellStyle name="Note 4 8 7" xfId="41629"/>
    <cellStyle name="Note 4 8 8" xfId="41630"/>
    <cellStyle name="Note 4 8 9" xfId="41631"/>
    <cellStyle name="Note 4 9" xfId="41632"/>
    <cellStyle name="Note 4 9 10" xfId="41633"/>
    <cellStyle name="Note 4 9 2" xfId="41634"/>
    <cellStyle name="Note 4 9 2 2" xfId="41635"/>
    <cellStyle name="Note 4 9 2 2 2" xfId="41636"/>
    <cellStyle name="Note 4 9 2 2 2 2" xfId="41637"/>
    <cellStyle name="Note 4 9 2 2 2 3" xfId="41638"/>
    <cellStyle name="Note 4 9 2 2 3" xfId="41639"/>
    <cellStyle name="Note 4 9 2 2 4" xfId="41640"/>
    <cellStyle name="Note 4 9 2 2 5" xfId="41641"/>
    <cellStyle name="Note 4 9 2 2 6" xfId="41642"/>
    <cellStyle name="Note 4 9 2 3" xfId="41643"/>
    <cellStyle name="Note 4 9 2 3 2" xfId="41644"/>
    <cellStyle name="Note 4 9 2 3 2 2" xfId="41645"/>
    <cellStyle name="Note 4 9 2 3 3" xfId="41646"/>
    <cellStyle name="Note 4 9 2 3 4" xfId="41647"/>
    <cellStyle name="Note 4 9 2 3 5" xfId="41648"/>
    <cellStyle name="Note 4 9 2 4" xfId="41649"/>
    <cellStyle name="Note 4 9 2 4 2" xfId="41650"/>
    <cellStyle name="Note 4 9 2 4 3" xfId="41651"/>
    <cellStyle name="Note 4 9 2 4 4" xfId="41652"/>
    <cellStyle name="Note 4 9 2 5" xfId="41653"/>
    <cellStyle name="Note 4 9 2 5 2" xfId="41654"/>
    <cellStyle name="Note 4 9 2 6" xfId="41655"/>
    <cellStyle name="Note 4 9 2 7" xfId="41656"/>
    <cellStyle name="Note 4 9 2 8" xfId="41657"/>
    <cellStyle name="Note 4 9 2 9" xfId="41658"/>
    <cellStyle name="Note 4 9 3" xfId="41659"/>
    <cellStyle name="Note 4 9 3 2" xfId="41660"/>
    <cellStyle name="Note 4 9 3 2 2" xfId="41661"/>
    <cellStyle name="Note 4 9 3 2 3" xfId="41662"/>
    <cellStyle name="Note 4 9 3 3" xfId="41663"/>
    <cellStyle name="Note 4 9 3 4" xfId="41664"/>
    <cellStyle name="Note 4 9 3 5" xfId="41665"/>
    <cellStyle name="Note 4 9 3 6" xfId="41666"/>
    <cellStyle name="Note 4 9 4" xfId="41667"/>
    <cellStyle name="Note 4 9 4 2" xfId="41668"/>
    <cellStyle name="Note 4 9 4 2 2" xfId="41669"/>
    <cellStyle name="Note 4 9 4 3" xfId="41670"/>
    <cellStyle name="Note 4 9 4 4" xfId="41671"/>
    <cellStyle name="Note 4 9 4 5" xfId="41672"/>
    <cellStyle name="Note 4 9 5" xfId="41673"/>
    <cellStyle name="Note 4 9 5 2" xfId="41674"/>
    <cellStyle name="Note 4 9 5 3" xfId="41675"/>
    <cellStyle name="Note 4 9 5 4" xfId="41676"/>
    <cellStyle name="Note 4 9 6" xfId="41677"/>
    <cellStyle name="Note 4 9 6 2" xfId="41678"/>
    <cellStyle name="Note 4 9 7" xfId="41679"/>
    <cellStyle name="Note 4 9 8" xfId="41680"/>
    <cellStyle name="Note 4 9 9" xfId="41681"/>
    <cellStyle name="Note 5" xfId="41682"/>
    <cellStyle name="Note 5 10" xfId="41683"/>
    <cellStyle name="Note 5 11" xfId="41684"/>
    <cellStyle name="Note 5 2" xfId="41685"/>
    <cellStyle name="Note 5 2 10" xfId="41686"/>
    <cellStyle name="Note 5 2 2" xfId="41687"/>
    <cellStyle name="Note 5 2 2 2" xfId="41688"/>
    <cellStyle name="Note 5 2 2 2 2" xfId="41689"/>
    <cellStyle name="Note 5 2 2 2 2 2" xfId="41690"/>
    <cellStyle name="Note 5 2 2 2 2 3" xfId="41691"/>
    <cellStyle name="Note 5 2 2 2 3" xfId="41692"/>
    <cellStyle name="Note 5 2 2 2 4" xfId="41693"/>
    <cellStyle name="Note 5 2 2 2 5" xfId="41694"/>
    <cellStyle name="Note 5 2 2 2 6" xfId="41695"/>
    <cellStyle name="Note 5 2 2 3" xfId="41696"/>
    <cellStyle name="Note 5 2 2 3 2" xfId="41697"/>
    <cellStyle name="Note 5 2 2 3 2 2" xfId="41698"/>
    <cellStyle name="Note 5 2 2 3 3" xfId="41699"/>
    <cellStyle name="Note 5 2 2 3 4" xfId="41700"/>
    <cellStyle name="Note 5 2 2 3 5" xfId="41701"/>
    <cellStyle name="Note 5 2 2 4" xfId="41702"/>
    <cellStyle name="Note 5 2 2 4 2" xfId="41703"/>
    <cellStyle name="Note 5 2 2 4 3" xfId="41704"/>
    <cellStyle name="Note 5 2 2 4 4" xfId="41705"/>
    <cellStyle name="Note 5 2 2 5" xfId="41706"/>
    <cellStyle name="Note 5 2 2 5 2" xfId="41707"/>
    <cellStyle name="Note 5 2 2 6" xfId="41708"/>
    <cellStyle name="Note 5 2 2 7" xfId="41709"/>
    <cellStyle name="Note 5 2 2 8" xfId="41710"/>
    <cellStyle name="Note 5 2 2 9" xfId="41711"/>
    <cellStyle name="Note 5 2 3" xfId="41712"/>
    <cellStyle name="Note 5 2 3 2" xfId="41713"/>
    <cellStyle name="Note 5 2 3 2 2" xfId="41714"/>
    <cellStyle name="Note 5 2 3 2 3" xfId="41715"/>
    <cellStyle name="Note 5 2 3 3" xfId="41716"/>
    <cellStyle name="Note 5 2 3 4" xfId="41717"/>
    <cellStyle name="Note 5 2 3 5" xfId="41718"/>
    <cellStyle name="Note 5 2 3 6" xfId="41719"/>
    <cellStyle name="Note 5 2 4" xfId="41720"/>
    <cellStyle name="Note 5 2 4 2" xfId="41721"/>
    <cellStyle name="Note 5 2 4 2 2" xfId="41722"/>
    <cellStyle name="Note 5 2 4 3" xfId="41723"/>
    <cellStyle name="Note 5 2 4 4" xfId="41724"/>
    <cellStyle name="Note 5 2 4 5" xfId="41725"/>
    <cellStyle name="Note 5 2 5" xfId="41726"/>
    <cellStyle name="Note 5 2 5 2" xfId="41727"/>
    <cellStyle name="Note 5 2 5 3" xfId="41728"/>
    <cellStyle name="Note 5 2 5 4" xfId="41729"/>
    <cellStyle name="Note 5 2 6" xfId="41730"/>
    <cellStyle name="Note 5 2 6 2" xfId="41731"/>
    <cellStyle name="Note 5 2 7" xfId="41732"/>
    <cellStyle name="Note 5 2 8" xfId="41733"/>
    <cellStyle name="Note 5 2 9" xfId="41734"/>
    <cellStyle name="Note 5 3" xfId="41735"/>
    <cellStyle name="Note 5 3 2" xfId="41736"/>
    <cellStyle name="Note 5 3 2 2" xfId="41737"/>
    <cellStyle name="Note 5 3 2 2 2" xfId="41738"/>
    <cellStyle name="Note 5 3 2 2 3" xfId="41739"/>
    <cellStyle name="Note 5 3 2 3" xfId="41740"/>
    <cellStyle name="Note 5 3 2 4" xfId="41741"/>
    <cellStyle name="Note 5 3 2 5" xfId="41742"/>
    <cellStyle name="Note 5 3 2 6" xfId="41743"/>
    <cellStyle name="Note 5 3 3" xfId="41744"/>
    <cellStyle name="Note 5 3 3 2" xfId="41745"/>
    <cellStyle name="Note 5 3 3 2 2" xfId="41746"/>
    <cellStyle name="Note 5 3 3 3" xfId="41747"/>
    <cellStyle name="Note 5 3 3 4" xfId="41748"/>
    <cellStyle name="Note 5 3 3 5" xfId="41749"/>
    <cellStyle name="Note 5 3 4" xfId="41750"/>
    <cellStyle name="Note 5 3 4 2" xfId="41751"/>
    <cellStyle name="Note 5 3 4 3" xfId="41752"/>
    <cellStyle name="Note 5 3 4 4" xfId="41753"/>
    <cellStyle name="Note 5 3 5" xfId="41754"/>
    <cellStyle name="Note 5 3 5 2" xfId="41755"/>
    <cellStyle name="Note 5 3 6" xfId="41756"/>
    <cellStyle name="Note 5 3 7" xfId="41757"/>
    <cellStyle name="Note 5 3 8" xfId="41758"/>
    <cellStyle name="Note 5 3 9" xfId="41759"/>
    <cellStyle name="Note 5 4" xfId="41760"/>
    <cellStyle name="Note 5 4 2" xfId="41761"/>
    <cellStyle name="Note 5 4 2 2" xfId="41762"/>
    <cellStyle name="Note 5 4 2 3" xfId="41763"/>
    <cellStyle name="Note 5 4 3" xfId="41764"/>
    <cellStyle name="Note 5 4 4" xfId="41765"/>
    <cellStyle name="Note 5 4 5" xfId="41766"/>
    <cellStyle name="Note 5 4 6" xfId="41767"/>
    <cellStyle name="Note 5 5" xfId="41768"/>
    <cellStyle name="Note 5 5 2" xfId="41769"/>
    <cellStyle name="Note 5 5 2 2" xfId="41770"/>
    <cellStyle name="Note 5 5 3" xfId="41771"/>
    <cellStyle name="Note 5 5 4" xfId="41772"/>
    <cellStyle name="Note 5 5 5" xfId="41773"/>
    <cellStyle name="Note 5 6" xfId="41774"/>
    <cellStyle name="Note 5 6 2" xfId="41775"/>
    <cellStyle name="Note 5 6 2 2" xfId="41776"/>
    <cellStyle name="Note 5 6 3" xfId="41777"/>
    <cellStyle name="Note 5 6 4" xfId="41778"/>
    <cellStyle name="Note 5 6 5" xfId="41779"/>
    <cellStyle name="Note 5 7" xfId="41780"/>
    <cellStyle name="Note 5 7 2" xfId="41781"/>
    <cellStyle name="Note 5 8" xfId="41782"/>
    <cellStyle name="Note 5 9" xfId="41783"/>
    <cellStyle name="Note 6" xfId="41784"/>
    <cellStyle name="Note 6 10" xfId="41785"/>
    <cellStyle name="Note 6 11" xfId="41786"/>
    <cellStyle name="Note 6 2" xfId="41787"/>
    <cellStyle name="Note 6 2 10" xfId="41788"/>
    <cellStyle name="Note 6 2 2" xfId="41789"/>
    <cellStyle name="Note 6 2 2 2" xfId="41790"/>
    <cellStyle name="Note 6 2 2 2 2" xfId="41791"/>
    <cellStyle name="Note 6 2 2 2 2 2" xfId="41792"/>
    <cellStyle name="Note 6 2 2 2 2 3" xfId="41793"/>
    <cellStyle name="Note 6 2 2 2 3" xfId="41794"/>
    <cellStyle name="Note 6 2 2 2 4" xfId="41795"/>
    <cellStyle name="Note 6 2 2 2 5" xfId="41796"/>
    <cellStyle name="Note 6 2 2 2 6" xfId="41797"/>
    <cellStyle name="Note 6 2 2 3" xfId="41798"/>
    <cellStyle name="Note 6 2 2 3 2" xfId="41799"/>
    <cellStyle name="Note 6 2 2 3 2 2" xfId="41800"/>
    <cellStyle name="Note 6 2 2 3 3" xfId="41801"/>
    <cellStyle name="Note 6 2 2 3 4" xfId="41802"/>
    <cellStyle name="Note 6 2 2 3 5" xfId="41803"/>
    <cellStyle name="Note 6 2 2 4" xfId="41804"/>
    <cellStyle name="Note 6 2 2 4 2" xfId="41805"/>
    <cellStyle name="Note 6 2 2 4 3" xfId="41806"/>
    <cellStyle name="Note 6 2 2 4 4" xfId="41807"/>
    <cellStyle name="Note 6 2 2 5" xfId="41808"/>
    <cellStyle name="Note 6 2 2 5 2" xfId="41809"/>
    <cellStyle name="Note 6 2 2 6" xfId="41810"/>
    <cellStyle name="Note 6 2 2 7" xfId="41811"/>
    <cellStyle name="Note 6 2 2 8" xfId="41812"/>
    <cellStyle name="Note 6 2 2 9" xfId="41813"/>
    <cellStyle name="Note 6 2 3" xfId="41814"/>
    <cellStyle name="Note 6 2 3 2" xfId="41815"/>
    <cellStyle name="Note 6 2 3 2 2" xfId="41816"/>
    <cellStyle name="Note 6 2 3 2 3" xfId="41817"/>
    <cellStyle name="Note 6 2 3 3" xfId="41818"/>
    <cellStyle name="Note 6 2 3 4" xfId="41819"/>
    <cellStyle name="Note 6 2 3 5" xfId="41820"/>
    <cellStyle name="Note 6 2 3 6" xfId="41821"/>
    <cellStyle name="Note 6 2 4" xfId="41822"/>
    <cellStyle name="Note 6 2 4 2" xfId="41823"/>
    <cellStyle name="Note 6 2 4 2 2" xfId="41824"/>
    <cellStyle name="Note 6 2 4 3" xfId="41825"/>
    <cellStyle name="Note 6 2 4 4" xfId="41826"/>
    <cellStyle name="Note 6 2 4 5" xfId="41827"/>
    <cellStyle name="Note 6 2 5" xfId="41828"/>
    <cellStyle name="Note 6 2 5 2" xfId="41829"/>
    <cellStyle name="Note 6 2 5 3" xfId="41830"/>
    <cellStyle name="Note 6 2 5 4" xfId="41831"/>
    <cellStyle name="Note 6 2 6" xfId="41832"/>
    <cellStyle name="Note 6 2 6 2" xfId="41833"/>
    <cellStyle name="Note 6 2 7" xfId="41834"/>
    <cellStyle name="Note 6 2 8" xfId="41835"/>
    <cellStyle name="Note 6 2 9" xfId="41836"/>
    <cellStyle name="Note 6 3" xfId="41837"/>
    <cellStyle name="Note 6 3 2" xfId="41838"/>
    <cellStyle name="Note 6 3 2 2" xfId="41839"/>
    <cellStyle name="Note 6 3 2 2 2" xfId="41840"/>
    <cellStyle name="Note 6 3 2 2 3" xfId="41841"/>
    <cellStyle name="Note 6 3 2 3" xfId="41842"/>
    <cellStyle name="Note 6 3 2 4" xfId="41843"/>
    <cellStyle name="Note 6 3 2 5" xfId="41844"/>
    <cellStyle name="Note 6 3 2 6" xfId="41845"/>
    <cellStyle name="Note 6 3 3" xfId="41846"/>
    <cellStyle name="Note 6 3 3 2" xfId="41847"/>
    <cellStyle name="Note 6 3 3 2 2" xfId="41848"/>
    <cellStyle name="Note 6 3 3 3" xfId="41849"/>
    <cellStyle name="Note 6 3 3 4" xfId="41850"/>
    <cellStyle name="Note 6 3 3 5" xfId="41851"/>
    <cellStyle name="Note 6 3 4" xfId="41852"/>
    <cellStyle name="Note 6 3 4 2" xfId="41853"/>
    <cellStyle name="Note 6 3 4 3" xfId="41854"/>
    <cellStyle name="Note 6 3 4 4" xfId="41855"/>
    <cellStyle name="Note 6 3 5" xfId="41856"/>
    <cellStyle name="Note 6 3 5 2" xfId="41857"/>
    <cellStyle name="Note 6 3 6" xfId="41858"/>
    <cellStyle name="Note 6 3 7" xfId="41859"/>
    <cellStyle name="Note 6 3 8" xfId="41860"/>
    <cellStyle name="Note 6 3 9" xfId="41861"/>
    <cellStyle name="Note 6 4" xfId="41862"/>
    <cellStyle name="Note 6 4 2" xfId="41863"/>
    <cellStyle name="Note 6 4 2 2" xfId="41864"/>
    <cellStyle name="Note 6 4 2 3" xfId="41865"/>
    <cellStyle name="Note 6 4 3" xfId="41866"/>
    <cellStyle name="Note 6 4 4" xfId="41867"/>
    <cellStyle name="Note 6 4 5" xfId="41868"/>
    <cellStyle name="Note 6 4 6" xfId="41869"/>
    <cellStyle name="Note 6 5" xfId="41870"/>
    <cellStyle name="Note 6 5 2" xfId="41871"/>
    <cellStyle name="Note 6 5 2 2" xfId="41872"/>
    <cellStyle name="Note 6 5 3" xfId="41873"/>
    <cellStyle name="Note 6 5 4" xfId="41874"/>
    <cellStyle name="Note 6 5 5" xfId="41875"/>
    <cellStyle name="Note 6 6" xfId="41876"/>
    <cellStyle name="Note 6 6 2" xfId="41877"/>
    <cellStyle name="Note 6 6 2 2" xfId="41878"/>
    <cellStyle name="Note 6 6 3" xfId="41879"/>
    <cellStyle name="Note 6 6 4" xfId="41880"/>
    <cellStyle name="Note 6 6 5" xfId="41881"/>
    <cellStyle name="Note 6 7" xfId="41882"/>
    <cellStyle name="Note 6 7 2" xfId="41883"/>
    <cellStyle name="Note 6 8" xfId="41884"/>
    <cellStyle name="Note 6 9" xfId="41885"/>
    <cellStyle name="Note 7" xfId="41886"/>
    <cellStyle name="Note 7 10" xfId="41887"/>
    <cellStyle name="Note 7 11" xfId="41888"/>
    <cellStyle name="Note 7 2" xfId="41889"/>
    <cellStyle name="Note 7 3" xfId="41890"/>
    <cellStyle name="Note 7 3 2" xfId="41891"/>
    <cellStyle name="Note 7 3 2 2" xfId="41892"/>
    <cellStyle name="Note 7 3 2 2 2" xfId="41893"/>
    <cellStyle name="Note 7 3 2 2 3" xfId="41894"/>
    <cellStyle name="Note 7 3 2 3" xfId="41895"/>
    <cellStyle name="Note 7 3 2 4" xfId="41896"/>
    <cellStyle name="Note 7 3 2 5" xfId="41897"/>
    <cellStyle name="Note 7 3 2 6" xfId="41898"/>
    <cellStyle name="Note 7 3 3" xfId="41899"/>
    <cellStyle name="Note 7 3 3 2" xfId="41900"/>
    <cellStyle name="Note 7 3 3 2 2" xfId="41901"/>
    <cellStyle name="Note 7 3 3 3" xfId="41902"/>
    <cellStyle name="Note 7 3 3 4" xfId="41903"/>
    <cellStyle name="Note 7 3 3 5" xfId="41904"/>
    <cellStyle name="Note 7 3 4" xfId="41905"/>
    <cellStyle name="Note 7 3 4 2" xfId="41906"/>
    <cellStyle name="Note 7 3 4 3" xfId="41907"/>
    <cellStyle name="Note 7 3 4 4" xfId="41908"/>
    <cellStyle name="Note 7 3 5" xfId="41909"/>
    <cellStyle name="Note 7 3 5 2" xfId="41910"/>
    <cellStyle name="Note 7 3 6" xfId="41911"/>
    <cellStyle name="Note 7 3 7" xfId="41912"/>
    <cellStyle name="Note 7 3 8" xfId="41913"/>
    <cellStyle name="Note 7 3 9" xfId="41914"/>
    <cellStyle name="Note 7 4" xfId="41915"/>
    <cellStyle name="Note 7 4 2" xfId="41916"/>
    <cellStyle name="Note 7 4 2 2" xfId="41917"/>
    <cellStyle name="Note 7 4 2 3" xfId="41918"/>
    <cellStyle name="Note 7 4 3" xfId="41919"/>
    <cellStyle name="Note 7 4 4" xfId="41920"/>
    <cellStyle name="Note 7 4 5" xfId="41921"/>
    <cellStyle name="Note 7 4 6" xfId="41922"/>
    <cellStyle name="Note 7 5" xfId="41923"/>
    <cellStyle name="Note 7 5 2" xfId="41924"/>
    <cellStyle name="Note 7 5 2 2" xfId="41925"/>
    <cellStyle name="Note 7 5 3" xfId="41926"/>
    <cellStyle name="Note 7 5 4" xfId="41927"/>
    <cellStyle name="Note 7 5 5" xfId="41928"/>
    <cellStyle name="Note 7 6" xfId="41929"/>
    <cellStyle name="Note 7 6 2" xfId="41930"/>
    <cellStyle name="Note 7 6 3" xfId="41931"/>
    <cellStyle name="Note 7 6 4" xfId="41932"/>
    <cellStyle name="Note 7 7" xfId="41933"/>
    <cellStyle name="Note 7 7 2" xfId="41934"/>
    <cellStyle name="Note 7 8" xfId="41935"/>
    <cellStyle name="Note 7 9" xfId="41936"/>
    <cellStyle name="Note 8" xfId="41937"/>
    <cellStyle name="Note 9" xfId="41938"/>
    <cellStyle name="Percent [2]" xfId="41939"/>
    <cellStyle name="Percent 10" xfId="41940"/>
    <cellStyle name="Percent 11" xfId="41941"/>
    <cellStyle name="Percent 11 2" xfId="41942"/>
    <cellStyle name="Percent 12" xfId="41943"/>
    <cellStyle name="Percent 13" xfId="41944"/>
    <cellStyle name="Percent 14" xfId="41945"/>
    <cellStyle name="Percent 15" xfId="41946"/>
    <cellStyle name="Percent 16" xfId="41947"/>
    <cellStyle name="Percent 17" xfId="41948"/>
    <cellStyle name="Percent 18" xfId="41949"/>
    <cellStyle name="Percent 19" xfId="41950"/>
    <cellStyle name="Percent 2" xfId="41951"/>
    <cellStyle name="Percent 2 10" xfId="41952"/>
    <cellStyle name="Percent 2 10 2" xfId="41953"/>
    <cellStyle name="Percent 2 10 3" xfId="41954"/>
    <cellStyle name="Percent 2 10 4" xfId="41955"/>
    <cellStyle name="Percent 2 10 5" xfId="41956"/>
    <cellStyle name="Percent 2 10 6" xfId="41957"/>
    <cellStyle name="Percent 2 11" xfId="41958"/>
    <cellStyle name="Percent 2 11 2" xfId="41959"/>
    <cellStyle name="Percent 2 11 3" xfId="41960"/>
    <cellStyle name="Percent 2 11 4" xfId="41961"/>
    <cellStyle name="Percent 2 11 5" xfId="41962"/>
    <cellStyle name="Percent 2 11 6" xfId="41963"/>
    <cellStyle name="Percent 2 12" xfId="41964"/>
    <cellStyle name="Percent 2 12 2" xfId="41965"/>
    <cellStyle name="Percent 2 12 3" xfId="41966"/>
    <cellStyle name="Percent 2 12 4" xfId="41967"/>
    <cellStyle name="Percent 2 12 5" xfId="41968"/>
    <cellStyle name="Percent 2 12 6" xfId="41969"/>
    <cellStyle name="Percent 2 13" xfId="41970"/>
    <cellStyle name="Percent 2 13 2" xfId="41971"/>
    <cellStyle name="Percent 2 13 3" xfId="41972"/>
    <cellStyle name="Percent 2 13 4" xfId="41973"/>
    <cellStyle name="Percent 2 13 5" xfId="41974"/>
    <cellStyle name="Percent 2 13 6" xfId="41975"/>
    <cellStyle name="Percent 2 14" xfId="41976"/>
    <cellStyle name="Percent 2 14 2" xfId="41977"/>
    <cellStyle name="Percent 2 14 3" xfId="41978"/>
    <cellStyle name="Percent 2 14 4" xfId="41979"/>
    <cellStyle name="Percent 2 14 5" xfId="41980"/>
    <cellStyle name="Percent 2 14 6" xfId="41981"/>
    <cellStyle name="Percent 2 15" xfId="41982"/>
    <cellStyle name="Percent 2 15 2" xfId="41983"/>
    <cellStyle name="Percent 2 15 3" xfId="41984"/>
    <cellStyle name="Percent 2 15 4" xfId="41985"/>
    <cellStyle name="Percent 2 15 5" xfId="41986"/>
    <cellStyle name="Percent 2 15 6" xfId="41987"/>
    <cellStyle name="Percent 2 16" xfId="41988"/>
    <cellStyle name="Percent 2 16 2" xfId="41989"/>
    <cellStyle name="Percent 2 16 3" xfId="41990"/>
    <cellStyle name="Percent 2 16 4" xfId="41991"/>
    <cellStyle name="Percent 2 16 5" xfId="41992"/>
    <cellStyle name="Percent 2 16 6" xfId="41993"/>
    <cellStyle name="Percent 2 17" xfId="41994"/>
    <cellStyle name="Percent 2 17 2" xfId="41995"/>
    <cellStyle name="Percent 2 17 3" xfId="41996"/>
    <cellStyle name="Percent 2 17 4" xfId="41997"/>
    <cellStyle name="Percent 2 17 5" xfId="41998"/>
    <cellStyle name="Percent 2 17 6" xfId="41999"/>
    <cellStyle name="Percent 2 18" xfId="42000"/>
    <cellStyle name="Percent 2 18 2" xfId="42001"/>
    <cellStyle name="Percent 2 18 3" xfId="42002"/>
    <cellStyle name="Percent 2 18 4" xfId="42003"/>
    <cellStyle name="Percent 2 18 5" xfId="42004"/>
    <cellStyle name="Percent 2 18 6" xfId="42005"/>
    <cellStyle name="Percent 2 19" xfId="42006"/>
    <cellStyle name="Percent 2 19 2" xfId="42007"/>
    <cellStyle name="Percent 2 19 3" xfId="42008"/>
    <cellStyle name="Percent 2 19 4" xfId="42009"/>
    <cellStyle name="Percent 2 19 5" xfId="42010"/>
    <cellStyle name="Percent 2 19 6" xfId="42011"/>
    <cellStyle name="Percent 2 2" xfId="42012"/>
    <cellStyle name="Percent 2 2 10" xfId="42013"/>
    <cellStyle name="Percent 2 2 11" xfId="42014"/>
    <cellStyle name="Percent 2 2 12" xfId="42015"/>
    <cellStyle name="Percent 2 2 13" xfId="42016"/>
    <cellStyle name="Percent 2 2 14" xfId="42017"/>
    <cellStyle name="Percent 2 2 15" xfId="42018"/>
    <cellStyle name="Percent 2 2 16" xfId="42019"/>
    <cellStyle name="Percent 2 2 17" xfId="42020"/>
    <cellStyle name="Percent 2 2 18" xfId="42021"/>
    <cellStyle name="Percent 2 2 19" xfId="42022"/>
    <cellStyle name="Percent 2 2 2" xfId="42023"/>
    <cellStyle name="Percent 2 2 20" xfId="42024"/>
    <cellStyle name="Percent 2 2 21" xfId="42025"/>
    <cellStyle name="Percent 2 2 22" xfId="42026"/>
    <cellStyle name="Percent 2 2 23" xfId="42027"/>
    <cellStyle name="Percent 2 2 24" xfId="42028"/>
    <cellStyle name="Percent 2 2 25" xfId="42029"/>
    <cellStyle name="Percent 2 2 26" xfId="42030"/>
    <cellStyle name="Percent 2 2 27" xfId="42031"/>
    <cellStyle name="Percent 2 2 28" xfId="42032"/>
    <cellStyle name="Percent 2 2 29" xfId="42033"/>
    <cellStyle name="Percent 2 2 3" xfId="42034"/>
    <cellStyle name="Percent 2 2 3 2" xfId="42035"/>
    <cellStyle name="Percent 2 2 30" xfId="42036"/>
    <cellStyle name="Percent 2 2 31" xfId="42037"/>
    <cellStyle name="Percent 2 2 32" xfId="42038"/>
    <cellStyle name="Percent 2 2 33" xfId="42039"/>
    <cellStyle name="Percent 2 2 34" xfId="42040"/>
    <cellStyle name="Percent 2 2 35" xfId="42041"/>
    <cellStyle name="Percent 2 2 36" xfId="42042"/>
    <cellStyle name="Percent 2 2 4" xfId="42043"/>
    <cellStyle name="Percent 2 2 4 2" xfId="42044"/>
    <cellStyle name="Percent 2 2 5" xfId="42045"/>
    <cellStyle name="Percent 2 2 5 2" xfId="42046"/>
    <cellStyle name="Percent 2 2 6" xfId="42047"/>
    <cellStyle name="Percent 2 2 6 2" xfId="42048"/>
    <cellStyle name="Percent 2 2 7" xfId="42049"/>
    <cellStyle name="Percent 2 2 7 2" xfId="42050"/>
    <cellStyle name="Percent 2 2 8" xfId="42051"/>
    <cellStyle name="Percent 2 2 8 2" xfId="42052"/>
    <cellStyle name="Percent 2 2 9" xfId="42053"/>
    <cellStyle name="Percent 2 20" xfId="42054"/>
    <cellStyle name="Percent 2 21" xfId="42055"/>
    <cellStyle name="Percent 2 22" xfId="42056"/>
    <cellStyle name="Percent 2 23" xfId="42057"/>
    <cellStyle name="Percent 2 24" xfId="42058"/>
    <cellStyle name="Percent 2 25" xfId="42059"/>
    <cellStyle name="Percent 2 3" xfId="42060"/>
    <cellStyle name="Percent 2 3 2" xfId="42061"/>
    <cellStyle name="Percent 2 3 3" xfId="42062"/>
    <cellStyle name="Percent 2 3 4" xfId="42063"/>
    <cellStyle name="Percent 2 3 5" xfId="42064"/>
    <cellStyle name="Percent 2 3 6" xfId="42065"/>
    <cellStyle name="Percent 2 4" xfId="42066"/>
    <cellStyle name="Percent 2 4 2" xfId="42067"/>
    <cellStyle name="Percent 2 4 3" xfId="42068"/>
    <cellStyle name="Percent 2 4 4" xfId="42069"/>
    <cellStyle name="Percent 2 4 5" xfId="42070"/>
    <cellStyle name="Percent 2 4 6" xfId="42071"/>
    <cellStyle name="Percent 2 4 7" xfId="42072"/>
    <cellStyle name="Percent 2 5" xfId="42073"/>
    <cellStyle name="Percent 2 5 2" xfId="42074"/>
    <cellStyle name="Percent 2 5 3" xfId="42075"/>
    <cellStyle name="Percent 2 5 4" xfId="42076"/>
    <cellStyle name="Percent 2 5 5" xfId="42077"/>
    <cellStyle name="Percent 2 5 6" xfId="42078"/>
    <cellStyle name="Percent 2 5 7" xfId="42079"/>
    <cellStyle name="Percent 2 6" xfId="42080"/>
    <cellStyle name="Percent 2 6 2" xfId="42081"/>
    <cellStyle name="Percent 2 6 3" xfId="42082"/>
    <cellStyle name="Percent 2 6 4" xfId="42083"/>
    <cellStyle name="Percent 2 6 5" xfId="42084"/>
    <cellStyle name="Percent 2 6 6" xfId="42085"/>
    <cellStyle name="Percent 2 6 7" xfId="42086"/>
    <cellStyle name="Percent 2 7" xfId="42087"/>
    <cellStyle name="Percent 2 7 2" xfId="42088"/>
    <cellStyle name="Percent 2 7 3" xfId="42089"/>
    <cellStyle name="Percent 2 7 4" xfId="42090"/>
    <cellStyle name="Percent 2 7 5" xfId="42091"/>
    <cellStyle name="Percent 2 7 6" xfId="42092"/>
    <cellStyle name="Percent 2 7 7" xfId="42093"/>
    <cellStyle name="Percent 2 8" xfId="42094"/>
    <cellStyle name="Percent 2 8 2" xfId="42095"/>
    <cellStyle name="Percent 2 8 3" xfId="42096"/>
    <cellStyle name="Percent 2 8 4" xfId="42097"/>
    <cellStyle name="Percent 2 8 5" xfId="42098"/>
    <cellStyle name="Percent 2 8 6" xfId="42099"/>
    <cellStyle name="Percent 2 8 7" xfId="42100"/>
    <cellStyle name="Percent 2 9" xfId="42101"/>
    <cellStyle name="Percent 2 9 2" xfId="42102"/>
    <cellStyle name="Percent 2 9 3" xfId="42103"/>
    <cellStyle name="Percent 2 9 4" xfId="42104"/>
    <cellStyle name="Percent 2 9 5" xfId="42105"/>
    <cellStyle name="Percent 2 9 6" xfId="42106"/>
    <cellStyle name="Percent 20" xfId="42107"/>
    <cellStyle name="Percent 21" xfId="42108"/>
    <cellStyle name="Percent 22" xfId="42109"/>
    <cellStyle name="Percent 23" xfId="42110"/>
    <cellStyle name="Percent 24" xfId="42111"/>
    <cellStyle name="Percent 25" xfId="42112"/>
    <cellStyle name="Percent 26" xfId="42113"/>
    <cellStyle name="Percent 27" xfId="42114"/>
    <cellStyle name="Percent 28" xfId="42115"/>
    <cellStyle name="Percent 29" xfId="42116"/>
    <cellStyle name="Percent 3" xfId="42117"/>
    <cellStyle name="Percent 3 2" xfId="42118"/>
    <cellStyle name="Percent 3 2 2" xfId="42119"/>
    <cellStyle name="Percent 3 3" xfId="42120"/>
    <cellStyle name="Percent 30" xfId="42121"/>
    <cellStyle name="Percent 31" xfId="42122"/>
    <cellStyle name="Percent 32" xfId="42123"/>
    <cellStyle name="Percent 33" xfId="42124"/>
    <cellStyle name="Percent 34" xfId="42125"/>
    <cellStyle name="Percent 35" xfId="42126"/>
    <cellStyle name="Percent 36" xfId="42127"/>
    <cellStyle name="Percent 37" xfId="42128"/>
    <cellStyle name="Percent 38" xfId="42129"/>
    <cellStyle name="Percent 39" xfId="42130"/>
    <cellStyle name="Percent 4" xfId="42131"/>
    <cellStyle name="Percent 4 10" xfId="42132"/>
    <cellStyle name="Percent 4 2" xfId="42133"/>
    <cellStyle name="Percent 4 2 2" xfId="42134"/>
    <cellStyle name="Percent 4 2 2 2" xfId="42135"/>
    <cellStyle name="Percent 4 2 2 2 2" xfId="42136"/>
    <cellStyle name="Percent 4 2 2 2 3" xfId="42137"/>
    <cellStyle name="Percent 4 2 2 3" xfId="42138"/>
    <cellStyle name="Percent 4 2 2 4" xfId="42139"/>
    <cellStyle name="Percent 4 2 2 5" xfId="42140"/>
    <cellStyle name="Percent 4 2 2 6" xfId="42141"/>
    <cellStyle name="Percent 4 2 3" xfId="42142"/>
    <cellStyle name="Percent 4 2 3 2" xfId="42143"/>
    <cellStyle name="Percent 4 2 3 2 2" xfId="42144"/>
    <cellStyle name="Percent 4 2 3 3" xfId="42145"/>
    <cellStyle name="Percent 4 2 3 4" xfId="42146"/>
    <cellStyle name="Percent 4 2 3 5" xfId="42147"/>
    <cellStyle name="Percent 4 2 4" xfId="42148"/>
    <cellStyle name="Percent 4 2 4 2" xfId="42149"/>
    <cellStyle name="Percent 4 2 4 3" xfId="42150"/>
    <cellStyle name="Percent 4 2 4 4" xfId="42151"/>
    <cellStyle name="Percent 4 2 5" xfId="42152"/>
    <cellStyle name="Percent 4 2 5 2" xfId="42153"/>
    <cellStyle name="Percent 4 2 6" xfId="42154"/>
    <cellStyle name="Percent 4 2 7" xfId="42155"/>
    <cellStyle name="Percent 4 2 8" xfId="42156"/>
    <cellStyle name="Percent 4 2 9" xfId="42157"/>
    <cellStyle name="Percent 4 3" xfId="42158"/>
    <cellStyle name="Percent 4 3 2" xfId="42159"/>
    <cellStyle name="Percent 4 3 2 2" xfId="42160"/>
    <cellStyle name="Percent 4 3 2 3" xfId="42161"/>
    <cellStyle name="Percent 4 3 3" xfId="42162"/>
    <cellStyle name="Percent 4 3 4" xfId="42163"/>
    <cellStyle name="Percent 4 3 5" xfId="42164"/>
    <cellStyle name="Percent 4 3 6" xfId="42165"/>
    <cellStyle name="Percent 4 4" xfId="42166"/>
    <cellStyle name="Percent 4 4 2" xfId="42167"/>
    <cellStyle name="Percent 4 4 2 2" xfId="42168"/>
    <cellStyle name="Percent 4 4 3" xfId="42169"/>
    <cellStyle name="Percent 4 4 4" xfId="42170"/>
    <cellStyle name="Percent 4 4 5" xfId="42171"/>
    <cellStyle name="Percent 4 4 6" xfId="42172"/>
    <cellStyle name="Percent 4 5" xfId="42173"/>
    <cellStyle name="Percent 4 5 2" xfId="42174"/>
    <cellStyle name="Percent 4 5 3" xfId="42175"/>
    <cellStyle name="Percent 4 5 4" xfId="42176"/>
    <cellStyle name="Percent 4 5 5" xfId="42177"/>
    <cellStyle name="Percent 4 6" xfId="42178"/>
    <cellStyle name="Percent 4 6 2" xfId="42179"/>
    <cellStyle name="Percent 4 7" xfId="42180"/>
    <cellStyle name="Percent 4 7 2" xfId="42181"/>
    <cellStyle name="Percent 4 8" xfId="42182"/>
    <cellStyle name="Percent 4 9" xfId="42183"/>
    <cellStyle name="Percent 40" xfId="42184"/>
    <cellStyle name="Percent 41" xfId="42185"/>
    <cellStyle name="Percent 42" xfId="42186"/>
    <cellStyle name="Percent 43" xfId="42187"/>
    <cellStyle name="Percent 44" xfId="42188"/>
    <cellStyle name="Percent 45" xfId="42189"/>
    <cellStyle name="Percent 46" xfId="42190"/>
    <cellStyle name="Percent 47" xfId="42191"/>
    <cellStyle name="Percent 48" xfId="42192"/>
    <cellStyle name="Percent 49" xfId="42193"/>
    <cellStyle name="Percent 5" xfId="42194"/>
    <cellStyle name="Percent 5 2" xfId="42195"/>
    <cellStyle name="Percent 5 2 2" xfId="42196"/>
    <cellStyle name="Percent 5 2 2 2" xfId="42197"/>
    <cellStyle name="Percent 5 2 2 3" xfId="42198"/>
    <cellStyle name="Percent 5 2 3" xfId="42199"/>
    <cellStyle name="Percent 5 2 4" xfId="42200"/>
    <cellStyle name="Percent 5 2 5" xfId="42201"/>
    <cellStyle name="Percent 5 2 6" xfId="42202"/>
    <cellStyle name="Percent 5 3" xfId="42203"/>
    <cellStyle name="Percent 5 3 2" xfId="42204"/>
    <cellStyle name="Percent 5 3 2 2" xfId="42205"/>
    <cellStyle name="Percent 5 3 3" xfId="42206"/>
    <cellStyle name="Percent 5 3 4" xfId="42207"/>
    <cellStyle name="Percent 5 3 5" xfId="42208"/>
    <cellStyle name="Percent 5 4" xfId="42209"/>
    <cellStyle name="Percent 5 4 2" xfId="42210"/>
    <cellStyle name="Percent 5 4 3" xfId="42211"/>
    <cellStyle name="Percent 5 4 4" xfId="42212"/>
    <cellStyle name="Percent 5 5" xfId="42213"/>
    <cellStyle name="Percent 5 5 2" xfId="42214"/>
    <cellStyle name="Percent 5 6" xfId="42215"/>
    <cellStyle name="Percent 5 7" xfId="42216"/>
    <cellStyle name="Percent 5 8" xfId="42217"/>
    <cellStyle name="Percent 5 9" xfId="42218"/>
    <cellStyle name="Percent 50" xfId="42219"/>
    <cellStyle name="Percent 51" xfId="42220"/>
    <cellStyle name="Percent 52" xfId="42324"/>
    <cellStyle name="Percent 53" xfId="42325"/>
    <cellStyle name="Percent 6" xfId="42221"/>
    <cellStyle name="Percent 6 2" xfId="42222"/>
    <cellStyle name="Percent 6 2 2" xfId="42223"/>
    <cellStyle name="Percent 6 2 2 2" xfId="42224"/>
    <cellStyle name="Percent 6 2 3" xfId="42225"/>
    <cellStyle name="Percent 6 2 4" xfId="42226"/>
    <cellStyle name="Percent 6 2 5" xfId="42227"/>
    <cellStyle name="Percent 6 3" xfId="42228"/>
    <cellStyle name="Percent 6 3 2" xfId="42229"/>
    <cellStyle name="Percent 6 3 3" xfId="42230"/>
    <cellStyle name="Percent 6 3 4" xfId="42231"/>
    <cellStyle name="Percent 6 4" xfId="42232"/>
    <cellStyle name="Percent 6 4 2" xfId="42233"/>
    <cellStyle name="Percent 6 5" xfId="42234"/>
    <cellStyle name="Percent 6 6" xfId="42235"/>
    <cellStyle name="Percent 6 7" xfId="42236"/>
    <cellStyle name="Percent 6 8" xfId="42237"/>
    <cellStyle name="Percent 7" xfId="42238"/>
    <cellStyle name="Percent 7 2" xfId="42239"/>
    <cellStyle name="Percent 7 2 2" xfId="42240"/>
    <cellStyle name="Percent 7 2 2 2" xfId="42241"/>
    <cellStyle name="Percent 7 2 3" xfId="42242"/>
    <cellStyle name="Percent 7 2 4" xfId="42243"/>
    <cellStyle name="Percent 7 2 5" xfId="42244"/>
    <cellStyle name="Percent 7 3" xfId="42245"/>
    <cellStyle name="Percent 7 3 2" xfId="42246"/>
    <cellStyle name="Percent 7 3 3" xfId="42247"/>
    <cellStyle name="Percent 7 3 4" xfId="42248"/>
    <cellStyle name="Percent 7 4" xfId="42249"/>
    <cellStyle name="Percent 7 4 2" xfId="42250"/>
    <cellStyle name="Percent 7 5" xfId="42251"/>
    <cellStyle name="Percent 7 6" xfId="42252"/>
    <cellStyle name="Percent 7 7" xfId="42253"/>
    <cellStyle name="Percent 7 8" xfId="42254"/>
    <cellStyle name="Percent 8" xfId="42255"/>
    <cellStyle name="Percent 8 2" xfId="42256"/>
    <cellStyle name="Percent 8 2 2" xfId="42257"/>
    <cellStyle name="Percent 8 2 3" xfId="42258"/>
    <cellStyle name="Percent 8 2 4" xfId="42259"/>
    <cellStyle name="Percent 8 3" xfId="42260"/>
    <cellStyle name="Percent 8 3 2" xfId="42261"/>
    <cellStyle name="Percent 8 4" xfId="42262"/>
    <cellStyle name="Percent 8 5" xfId="42263"/>
    <cellStyle name="Percent 8 6" xfId="42264"/>
    <cellStyle name="Percent 8 7" xfId="42265"/>
    <cellStyle name="Percent 9" xfId="42266"/>
    <cellStyle name="Percent 9 2" xfId="42267"/>
    <cellStyle name="Percent 9 2 2" xfId="42268"/>
    <cellStyle name="Percent 9 2 3" xfId="42269"/>
    <cellStyle name="Percent 9 2 4" xfId="42270"/>
    <cellStyle name="Percent 9 3" xfId="42271"/>
    <cellStyle name="Percent 9 3 2" xfId="42272"/>
    <cellStyle name="Percent 9 4" xfId="42273"/>
    <cellStyle name="Percent 9 5" xfId="42274"/>
    <cellStyle name="Percent 9 6" xfId="42275"/>
    <cellStyle name="PSChar" xfId="42276"/>
    <cellStyle name="PSDate" xfId="42277"/>
    <cellStyle name="PSDec" xfId="42278"/>
    <cellStyle name="PSdesc" xfId="42279"/>
    <cellStyle name="PSHeading" xfId="42280"/>
    <cellStyle name="PSInt" xfId="42281"/>
    <cellStyle name="PSSpacer" xfId="42282"/>
    <cellStyle name="PStest" xfId="42283"/>
    <cellStyle name="R00A" xfId="42284"/>
    <cellStyle name="R00B" xfId="42285"/>
    <cellStyle name="R00L" xfId="42286"/>
    <cellStyle name="R01A" xfId="42287"/>
    <cellStyle name="R01B" xfId="42288"/>
    <cellStyle name="R01H" xfId="42289"/>
    <cellStyle name="R01L" xfId="42290"/>
    <cellStyle name="R02A" xfId="42291"/>
    <cellStyle name="R02B" xfId="42292"/>
    <cellStyle name="R02H" xfId="42293"/>
    <cellStyle name="R02L" xfId="42294"/>
    <cellStyle name="R03A" xfId="42295"/>
    <cellStyle name="R03B" xfId="42296"/>
    <cellStyle name="R03H" xfId="42297"/>
    <cellStyle name="R03L" xfId="42298"/>
    <cellStyle name="R04A" xfId="42299"/>
    <cellStyle name="R04B" xfId="42300"/>
    <cellStyle name="R04H" xfId="42301"/>
    <cellStyle name="R04L" xfId="42302"/>
    <cellStyle name="R05A" xfId="42303"/>
    <cellStyle name="R05B" xfId="42304"/>
    <cellStyle name="R05H" xfId="42305"/>
    <cellStyle name="R05L" xfId="42306"/>
    <cellStyle name="R06A" xfId="42307"/>
    <cellStyle name="R06B" xfId="42308"/>
    <cellStyle name="R06H" xfId="42309"/>
    <cellStyle name="R06L" xfId="42310"/>
    <cellStyle name="R07A" xfId="42311"/>
    <cellStyle name="R07B" xfId="42312"/>
    <cellStyle name="R07H" xfId="42313"/>
    <cellStyle name="R07L" xfId="42314"/>
    <cellStyle name="Staff_Days" xfId="42315"/>
    <cellStyle name="STYL1 - Style1" xfId="42316"/>
    <cellStyle name="Total 2" xfId="42317"/>
  </cellStyles>
  <dxfs count="35">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indexed="65"/>
        </patternFill>
      </fill>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alignment horizontal="center" vertical="bottom" textRotation="0" indent="0" justifyLastLine="0" shrinkToFit="0" readingOrder="1"/>
    </dxf>
    <dxf>
      <border diagonalUp="0" diagonalDown="0" outline="0">
        <left/>
        <right style="medium">
          <color indexed="64"/>
        </right>
        <top/>
        <bottom/>
      </border>
    </dxf>
    <dxf>
      <alignment horizontal="general" textRotation="0" wrapText="1"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ill>
        <patternFill patternType="none">
          <fgColor indexed="64"/>
          <bgColor indexed="65"/>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border diagonalUp="0" diagonalDown="0" outline="0">
        <left/>
        <right/>
        <top/>
        <bottom/>
      </border>
    </dxf>
    <dxf>
      <fill>
        <patternFill patternType="none">
          <fgColor indexed="64"/>
          <bgColor indexed="65"/>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outline="0">
        <left/>
        <right/>
        <top/>
        <bottom/>
      </border>
    </dxf>
    <dxf>
      <fill>
        <patternFill patternType="none">
          <fgColor indexed="64"/>
          <bgColor indexed="65"/>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border diagonalUp="0" diagonalDown="0" outline="0">
        <left/>
        <right/>
        <top/>
        <bottom/>
      </border>
    </dxf>
    <dxf>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1" indent="0" justifyLastLine="0" shrinkToFit="0" readingOrder="0"/>
      <border diagonalUp="0" diagonalDown="0" outline="0">
        <left/>
        <right/>
        <top/>
        <bottom/>
      </border>
    </dxf>
    <dxf>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outline="0">
        <left style="medium">
          <color indexed="64"/>
        </left>
        <right/>
        <top/>
        <bottom/>
      </border>
    </dxf>
    <dxf>
      <fill>
        <patternFill patternType="none">
          <fgColor indexed="64"/>
          <bgColor indexed="65"/>
        </patternFill>
      </fill>
      <alignment horizontal="center" vertical="top" textRotation="0" wrapText="0" indent="0" justifyLastLine="0" shrinkToFit="0" readingOrder="1"/>
      <border diagonalUp="0" diagonalDown="0">
        <left style="medium">
          <color indexed="64"/>
        </left>
        <right/>
        <top style="thin">
          <color auto="1"/>
        </top>
        <bottom style="thin">
          <color auto="1"/>
        </bottom>
        <vertical/>
        <horizontal style="thin">
          <color auto="1"/>
        </horizontal>
      </border>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1"/>
    </dxf>
  </dxfs>
  <tableStyles count="0" defaultTableStyle="TableStyleMedium2" defaultPivotStyle="PivotStyleLight16"/>
  <colors>
    <mruColors>
      <color rgb="FFF2F3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tes/Transmission/Rate17/Draft%20Data/2017%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tes/Transmission/Rate18/Western%20SPP%20Estimat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WAUGP-ATRR 2018 est"/>
      <sheetName val="WAUGP-AS1 2018 est"/>
      <sheetName val="Facilities 2018 est"/>
      <sheetName val="FACILITIES - Included per AI"/>
      <sheetName val="FACILITIES - Excluded per AI "/>
      <sheetName val="Facilities Changes 2018"/>
      <sheetName val="Cost Data 2018 est"/>
      <sheetName val="WAUW-AS3 2018 est"/>
      <sheetName val="WAUW-AS5&amp;6 2018 est"/>
      <sheetName val="Annual Costs 2018 est"/>
      <sheetName val="SSCD Facilities 2018 est"/>
    </sheetNames>
    <sheetDataSet>
      <sheetData sheetId="0"/>
      <sheetData sheetId="1"/>
      <sheetData sheetId="2"/>
      <sheetData sheetId="3"/>
      <sheetData sheetId="4"/>
      <sheetData sheetId="5"/>
      <sheetData sheetId="6"/>
      <sheetData sheetId="7">
        <row r="6">
          <cell r="E6">
            <v>7324884.6349999998</v>
          </cell>
        </row>
      </sheetData>
      <sheetData sheetId="8"/>
      <sheetData sheetId="9"/>
      <sheetData sheetId="10"/>
      <sheetData sheetId="11"/>
    </sheetDataSet>
  </externalBook>
</externalLink>
</file>

<file path=xl/tables/table1.xml><?xml version="1.0" encoding="utf-8"?>
<table xmlns="http://schemas.openxmlformats.org/spreadsheetml/2006/main" id="5" name="Table14242" displayName="Table14242" ref="A3:N782" totalsRowCount="1" headerRowDxfId="34">
  <tableColumns count="14">
    <tableColumn id="1" name="FID" dataDxfId="33" totalsRowDxfId="32"/>
    <tableColumn id="14" name="Line No." dataDxfId="31" totalsRowDxfId="30"/>
    <tableColumn id="2" name="Facility" dataDxfId="29" totalsRowDxfId="28"/>
    <tableColumn id="3" name="Specific Plant Included" dataDxfId="27" totalsRowDxfId="26"/>
    <tableColumn id="4" name="East or West" dataDxfId="25" totalsRowDxfId="24"/>
    <tableColumn id="5" name="Costs" dataDxfId="23" totalsRowDxfId="22" dataCellStyle="Currency"/>
    <tableColumn id="6" name="1" dataDxfId="21" totalsRowDxfId="20"/>
    <tableColumn id="7" name="1(b)" dataDxfId="19" totalsRowDxfId="18"/>
    <tableColumn id="8" name="2" dataDxfId="17" totalsRowDxfId="16"/>
    <tableColumn id="9" name="3" dataDxfId="15" totalsRowDxfId="14"/>
    <tableColumn id="10" name="4" dataDxfId="13" totalsRowDxfId="12"/>
    <tableColumn id="11" name="5" dataDxfId="11" totalsRowDxfId="10"/>
    <tableColumn id="12" name="6" dataDxfId="9" totalsRowDxfId="8" dataCellStyle="Currency"/>
    <tableColumn id="13" name="Further Description" dataDxfId="7" totalsRowDxfId="6"/>
  </tableColumns>
  <tableStyleInfo name="TableStyleLight1" showFirstColumn="0" showLastColumn="0" showRowStripes="1" showColumnStripes="0"/>
</table>
</file>

<file path=xl/tables/table2.xml><?xml version="1.0" encoding="utf-8"?>
<table xmlns="http://schemas.openxmlformats.org/spreadsheetml/2006/main" id="6" name="Table1353" displayName="Table1353" ref="B2:E164" totalsRowShown="0" headerRowDxfId="5" dataDxfId="4">
  <tableColumns count="4">
    <tableColumn id="1" name="Column1" dataDxfId="3"/>
    <tableColumn id="2" name="Facility" dataDxfId="2"/>
    <tableColumn id="3" name="Specific Plant NOT Included" dataDxfId="1"/>
    <tableColumn id="13" name="Further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view="pageBreakPreview" topLeftCell="A13" zoomScale="110" zoomScaleNormal="100" zoomScaleSheetLayoutView="110" workbookViewId="0">
      <selection activeCell="B16" sqref="B16"/>
    </sheetView>
  </sheetViews>
  <sheetFormatPr defaultRowHeight="15"/>
  <cols>
    <col min="1" max="1" width="35.85546875" bestFit="1" customWidth="1"/>
    <col min="2" max="2" width="87.7109375" customWidth="1"/>
  </cols>
  <sheetData>
    <row r="1" spans="1:3" ht="46.5">
      <c r="A1" s="667" t="s">
        <v>1211</v>
      </c>
      <c r="B1" s="667"/>
    </row>
    <row r="2" spans="1:3" ht="46.5">
      <c r="A2" s="667" t="s">
        <v>2199</v>
      </c>
      <c r="B2" s="667"/>
    </row>
    <row r="3" spans="1:3" ht="46.5">
      <c r="A3" s="667" t="s">
        <v>2200</v>
      </c>
      <c r="B3" s="667"/>
    </row>
    <row r="4" spans="1:3" ht="46.5">
      <c r="A4" s="489"/>
      <c r="B4" s="489"/>
    </row>
    <row r="5" spans="1:3" ht="46.5">
      <c r="A5" s="667" t="s">
        <v>2222</v>
      </c>
      <c r="B5" s="667"/>
    </row>
    <row r="6" spans="1:3" ht="46.5">
      <c r="A6" s="489"/>
      <c r="B6" s="489"/>
    </row>
    <row r="7" spans="1:3" ht="46.5">
      <c r="A7" s="667" t="s">
        <v>2223</v>
      </c>
      <c r="B7" s="667"/>
    </row>
    <row r="8" spans="1:3">
      <c r="A8" s="665" t="s">
        <v>1211</v>
      </c>
      <c r="B8" s="665"/>
    </row>
    <row r="9" spans="1:3">
      <c r="A9" s="665" t="s">
        <v>2201</v>
      </c>
      <c r="B9" s="665"/>
      <c r="C9" s="490"/>
    </row>
    <row r="10" spans="1:3">
      <c r="A10" s="491" t="s">
        <v>2224</v>
      </c>
      <c r="B10" s="491" t="s">
        <v>2230</v>
      </c>
    </row>
    <row r="11" spans="1:3">
      <c r="A11" s="491" t="s">
        <v>2225</v>
      </c>
      <c r="B11" s="491" t="s">
        <v>2231</v>
      </c>
    </row>
    <row r="12" spans="1:3">
      <c r="A12" s="491" t="s">
        <v>2226</v>
      </c>
      <c r="B12" s="491" t="s">
        <v>2232</v>
      </c>
    </row>
    <row r="13" spans="1:3">
      <c r="A13" s="491" t="s">
        <v>2202</v>
      </c>
      <c r="B13" s="491" t="s">
        <v>2203</v>
      </c>
    </row>
    <row r="14" spans="1:3">
      <c r="A14" s="491" t="s">
        <v>2204</v>
      </c>
      <c r="B14" s="491" t="s">
        <v>2205</v>
      </c>
    </row>
    <row r="15" spans="1:3">
      <c r="A15" s="491" t="s">
        <v>2353</v>
      </c>
      <c r="B15" s="491" t="s">
        <v>2354</v>
      </c>
    </row>
    <row r="16" spans="1:3">
      <c r="A16" s="491" t="s">
        <v>2227</v>
      </c>
      <c r="B16" s="491" t="s">
        <v>2233</v>
      </c>
    </row>
    <row r="17" spans="1:2">
      <c r="A17" s="491" t="s">
        <v>2228</v>
      </c>
      <c r="B17" s="491" t="s">
        <v>2234</v>
      </c>
    </row>
    <row r="18" spans="1:2">
      <c r="A18" s="491" t="s">
        <v>2229</v>
      </c>
      <c r="B18" s="491" t="s">
        <v>2235</v>
      </c>
    </row>
    <row r="19" spans="1:2">
      <c r="A19" s="491"/>
      <c r="B19" s="491"/>
    </row>
    <row r="20" spans="1:2" ht="18" customHeight="1">
      <c r="A20" s="665" t="s">
        <v>1211</v>
      </c>
      <c r="B20" s="665"/>
    </row>
    <row r="21" spans="1:2" ht="13.15" customHeight="1">
      <c r="A21" s="666" t="s">
        <v>2206</v>
      </c>
      <c r="B21" s="666"/>
    </row>
    <row r="22" spans="1:2" s="422" customFormat="1" ht="52.15" customHeight="1">
      <c r="A22" s="494" t="s">
        <v>2208</v>
      </c>
      <c r="B22" s="493" t="s">
        <v>2209</v>
      </c>
    </row>
    <row r="23" spans="1:2" ht="64.900000000000006" customHeight="1">
      <c r="A23" s="494" t="s">
        <v>2214</v>
      </c>
      <c r="B23" s="493" t="s">
        <v>2239</v>
      </c>
    </row>
    <row r="24" spans="1:2" ht="30" customHeight="1">
      <c r="A24" s="494" t="s">
        <v>2210</v>
      </c>
      <c r="B24" s="492" t="s">
        <v>2207</v>
      </c>
    </row>
    <row r="25" spans="1:2" ht="54" customHeight="1">
      <c r="A25" s="492" t="s">
        <v>2236</v>
      </c>
      <c r="B25" s="493" t="s">
        <v>2240</v>
      </c>
    </row>
    <row r="26" spans="1:2" ht="64.900000000000006" customHeight="1">
      <c r="A26" s="492" t="s">
        <v>2237</v>
      </c>
      <c r="B26" s="493" t="s">
        <v>2241</v>
      </c>
    </row>
    <row r="27" spans="1:2" ht="30" customHeight="1">
      <c r="A27" s="494" t="s">
        <v>2238</v>
      </c>
      <c r="B27" s="492" t="s">
        <v>2207</v>
      </c>
    </row>
  </sheetData>
  <mergeCells count="9">
    <mergeCell ref="A9:B9"/>
    <mergeCell ref="A20:B20"/>
    <mergeCell ref="A21:B21"/>
    <mergeCell ref="A1:B1"/>
    <mergeCell ref="A2:B2"/>
    <mergeCell ref="A3:B3"/>
    <mergeCell ref="A5:B5"/>
    <mergeCell ref="A7:B7"/>
    <mergeCell ref="A8:B8"/>
  </mergeCells>
  <printOptions horizontalCentered="1" verticalCentered="1"/>
  <pageMargins left="0.7" right="0.7" top="0.75" bottom="0.75" header="0.3" footer="0.3"/>
  <pageSetup scale="99" fitToHeight="0" orientation="landscape" r:id="rId1"/>
  <headerFooter>
    <oddFooter>&amp;L&amp;F</oddFooter>
  </headerFooter>
  <rowBreaks count="1" manualBreakCount="1">
    <brk id="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3"/>
  <sheetViews>
    <sheetView view="pageBreakPreview" zoomScale="120" zoomScaleNormal="100" zoomScaleSheetLayoutView="120" workbookViewId="0">
      <selection activeCell="C17" sqref="C17"/>
    </sheetView>
  </sheetViews>
  <sheetFormatPr defaultColWidth="9.140625" defaultRowHeight="12.75"/>
  <cols>
    <col min="1" max="1" width="9.140625" style="251"/>
    <col min="2" max="2" width="44.28515625" style="251" customWidth="1"/>
    <col min="3" max="3" width="39.28515625" style="251" customWidth="1"/>
    <col min="4" max="4" width="18.7109375" style="251" customWidth="1"/>
    <col min="5" max="16384" width="9.140625" style="251"/>
  </cols>
  <sheetData>
    <row r="1" spans="1:4">
      <c r="A1" s="247" t="s">
        <v>2243</v>
      </c>
      <c r="B1" s="252"/>
      <c r="C1" s="252"/>
      <c r="D1" s="282"/>
    </row>
    <row r="2" spans="1:4">
      <c r="A2" s="254" t="s">
        <v>1380</v>
      </c>
      <c r="B2" s="253"/>
      <c r="C2" s="253"/>
      <c r="D2" s="283"/>
    </row>
    <row r="3" spans="1:4">
      <c r="A3" s="64"/>
      <c r="B3" s="255" t="s">
        <v>3</v>
      </c>
      <c r="C3" s="256" t="s">
        <v>1379</v>
      </c>
      <c r="D3" s="257" t="s">
        <v>987</v>
      </c>
    </row>
    <row r="4" spans="1:4" ht="13.5" thickBot="1">
      <c r="A4" s="258" t="s">
        <v>986</v>
      </c>
      <c r="B4" s="259">
        <v>-1</v>
      </c>
      <c r="C4" s="259">
        <v>-2</v>
      </c>
      <c r="D4" s="260">
        <v>-3</v>
      </c>
    </row>
    <row r="5" spans="1:4">
      <c r="A5" s="261">
        <v>1</v>
      </c>
      <c r="B5" s="262" t="s">
        <v>1357</v>
      </c>
      <c r="C5" s="263">
        <v>0.15225</v>
      </c>
      <c r="D5" s="264" t="s">
        <v>1202</v>
      </c>
    </row>
    <row r="6" spans="1:4" ht="13.5" thickBot="1">
      <c r="A6" s="261">
        <v>2</v>
      </c>
      <c r="B6" s="265" t="s">
        <v>1356</v>
      </c>
      <c r="C6" s="266">
        <f>'Cost Data 2018 est'!G17</f>
        <v>452683256.50759184</v>
      </c>
      <c r="D6" s="267" t="s">
        <v>1201</v>
      </c>
    </row>
    <row r="7" spans="1:4" ht="13.5" thickTop="1">
      <c r="A7" s="261">
        <v>3</v>
      </c>
      <c r="B7" s="265" t="s">
        <v>1355</v>
      </c>
      <c r="C7" s="268">
        <f>C5*C6</f>
        <v>68921025.80328086</v>
      </c>
      <c r="D7" s="287" t="s">
        <v>1354</v>
      </c>
    </row>
    <row r="8" spans="1:4" ht="13.5" thickBot="1">
      <c r="A8" s="261">
        <v>4</v>
      </c>
      <c r="B8" s="269" t="s">
        <v>1353</v>
      </c>
      <c r="C8" s="270">
        <v>2500000</v>
      </c>
      <c r="D8" s="287"/>
    </row>
    <row r="9" spans="1:4" ht="13.5" thickTop="1">
      <c r="A9" s="261">
        <v>5</v>
      </c>
      <c r="B9" s="269" t="s">
        <v>1378</v>
      </c>
      <c r="C9" s="271">
        <f>C7/C8</f>
        <v>27.568410321312346</v>
      </c>
      <c r="D9" s="287" t="s">
        <v>1351</v>
      </c>
    </row>
    <row r="10" spans="1:4">
      <c r="A10" s="261">
        <v>6</v>
      </c>
      <c r="B10" s="269" t="s">
        <v>1377</v>
      </c>
      <c r="C10" s="268">
        <v>-27586</v>
      </c>
      <c r="D10" s="287"/>
    </row>
    <row r="11" spans="1:4">
      <c r="A11" s="261">
        <v>7</v>
      </c>
      <c r="B11" s="269" t="s">
        <v>1370</v>
      </c>
      <c r="C11" s="272">
        <f>C9/12</f>
        <v>2.297367526776029</v>
      </c>
      <c r="D11" s="287"/>
    </row>
    <row r="12" spans="1:4">
      <c r="A12" s="261">
        <v>8</v>
      </c>
      <c r="B12" s="273" t="s">
        <v>1376</v>
      </c>
      <c r="C12" s="274">
        <v>147000</v>
      </c>
      <c r="D12" s="275" t="s">
        <v>1200</v>
      </c>
    </row>
    <row r="13" spans="1:4">
      <c r="A13" s="261">
        <v>9</v>
      </c>
      <c r="B13" s="273" t="s">
        <v>1375</v>
      </c>
      <c r="C13" s="274">
        <v>97500</v>
      </c>
      <c r="D13" s="275" t="s">
        <v>1199</v>
      </c>
    </row>
    <row r="14" spans="1:4">
      <c r="A14" s="261">
        <v>10</v>
      </c>
      <c r="B14" s="273" t="s">
        <v>1374</v>
      </c>
      <c r="C14" s="276">
        <f xml:space="preserve"> (0.03*C12) + (0.03 *C13)</f>
        <v>7335</v>
      </c>
      <c r="D14" s="287" t="s">
        <v>1373</v>
      </c>
    </row>
    <row r="15" spans="1:4">
      <c r="A15" s="261">
        <v>11</v>
      </c>
      <c r="B15" s="277" t="s">
        <v>1372</v>
      </c>
      <c r="C15" s="278">
        <f>C9*C14</f>
        <v>202214.28970682606</v>
      </c>
      <c r="D15" s="287" t="s">
        <v>1371</v>
      </c>
    </row>
    <row r="16" spans="1:4">
      <c r="A16" s="261">
        <v>12</v>
      </c>
      <c r="B16" s="507" t="s">
        <v>2275</v>
      </c>
      <c r="C16" s="268">
        <f>C10</f>
        <v>-27586</v>
      </c>
      <c r="D16" s="283"/>
    </row>
    <row r="17" spans="1:4">
      <c r="A17" s="261">
        <v>13</v>
      </c>
      <c r="B17" s="507" t="s">
        <v>2276</v>
      </c>
      <c r="C17" s="268">
        <f>C15+C16</f>
        <v>174628.28970682606</v>
      </c>
      <c r="D17" s="283" t="s">
        <v>2277</v>
      </c>
    </row>
    <row r="18" spans="1:4">
      <c r="A18" s="279" t="s">
        <v>1202</v>
      </c>
      <c r="B18" s="512" t="s">
        <v>1369</v>
      </c>
      <c r="C18" s="253"/>
      <c r="D18" s="283"/>
    </row>
    <row r="19" spans="1:4">
      <c r="A19" s="279"/>
      <c r="B19" s="512" t="s">
        <v>2265</v>
      </c>
      <c r="C19" s="253"/>
      <c r="D19" s="283"/>
    </row>
    <row r="20" spans="1:4">
      <c r="A20" s="279" t="s">
        <v>1201</v>
      </c>
      <c r="B20" s="512" t="s">
        <v>1368</v>
      </c>
      <c r="C20" s="253"/>
      <c r="D20" s="283"/>
    </row>
    <row r="21" spans="1:4">
      <c r="A21" s="279"/>
      <c r="B21" s="512" t="s">
        <v>1367</v>
      </c>
      <c r="C21" s="253"/>
      <c r="D21" s="283"/>
    </row>
    <row r="22" spans="1:4">
      <c r="A22" s="279" t="s">
        <v>1200</v>
      </c>
      <c r="B22" s="512" t="s">
        <v>2266</v>
      </c>
      <c r="C22" s="253"/>
      <c r="D22" s="283"/>
    </row>
    <row r="23" spans="1:4" ht="13.5" thickBot="1">
      <c r="A23" s="280" t="s">
        <v>1199</v>
      </c>
      <c r="B23" s="513" t="s">
        <v>1366</v>
      </c>
      <c r="C23" s="281"/>
      <c r="D23" s="342"/>
    </row>
  </sheetData>
  <pageMargins left="0.7" right="0.7" top="0.75" bottom="0.75" header="0.3" footer="0.3"/>
  <pageSetup orientation="landscape" r:id="rId1"/>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W258"/>
  <sheetViews>
    <sheetView view="pageBreakPreview" topLeftCell="A28" zoomScale="120" zoomScaleNormal="75" zoomScaleSheetLayoutView="120" workbookViewId="0">
      <selection activeCell="C221" sqref="C221"/>
    </sheetView>
  </sheetViews>
  <sheetFormatPr defaultColWidth="9.140625" defaultRowHeight="12.75"/>
  <cols>
    <col min="1" max="1" width="7.7109375" style="39" customWidth="1"/>
    <col min="2" max="2" width="54.28515625" style="39" customWidth="1"/>
    <col min="3" max="3" width="24.85546875" style="39" customWidth="1"/>
    <col min="4" max="4" width="20" style="39" customWidth="1"/>
    <col min="5" max="5" width="13.140625" style="42" customWidth="1"/>
    <col min="6" max="6" width="14.140625" style="41" customWidth="1"/>
    <col min="7" max="7" width="13.42578125" style="39" customWidth="1"/>
    <col min="8" max="8" width="17.28515625" style="39" customWidth="1"/>
    <col min="9" max="9" width="15.5703125" style="39" customWidth="1"/>
    <col min="10" max="10" width="34" style="40" customWidth="1"/>
    <col min="11" max="11" width="21.28515625" style="40" customWidth="1"/>
    <col min="12" max="12" width="20.85546875" style="40" customWidth="1"/>
    <col min="13" max="13" width="19.7109375" style="40" customWidth="1"/>
    <col min="14" max="14" width="22.42578125" style="40" customWidth="1"/>
    <col min="15" max="15" width="15.5703125" style="40" customWidth="1"/>
    <col min="16" max="16384" width="9.140625" style="39"/>
  </cols>
  <sheetData>
    <row r="1" spans="1:12">
      <c r="A1" s="247" t="s">
        <v>1211</v>
      </c>
      <c r="B1" s="141"/>
      <c r="C1" s="141"/>
      <c r="D1" s="141"/>
      <c r="E1" s="216"/>
      <c r="F1" s="246"/>
      <c r="G1" s="246"/>
      <c r="H1" s="246"/>
      <c r="I1" s="245"/>
      <c r="J1" s="43"/>
    </row>
    <row r="2" spans="1:12">
      <c r="A2" s="38" t="s">
        <v>1210</v>
      </c>
      <c r="B2" s="100"/>
      <c r="C2" s="100"/>
      <c r="D2" s="241"/>
      <c r="E2" s="61"/>
      <c r="F2" s="80"/>
      <c r="G2" s="59"/>
      <c r="H2" s="80"/>
      <c r="I2" s="198"/>
      <c r="J2" s="43"/>
      <c r="L2" s="43"/>
    </row>
    <row r="3" spans="1:12">
      <c r="A3" s="244" t="s">
        <v>1209</v>
      </c>
      <c r="B3" s="100"/>
      <c r="C3" s="100"/>
      <c r="D3" s="241"/>
      <c r="E3" s="61"/>
      <c r="F3" s="80"/>
      <c r="G3" s="59"/>
      <c r="H3" s="80"/>
      <c r="I3" s="198"/>
      <c r="J3" s="43"/>
      <c r="L3" s="43"/>
    </row>
    <row r="4" spans="1:12">
      <c r="A4" s="243" t="s">
        <v>2242</v>
      </c>
      <c r="B4" s="242"/>
      <c r="C4" s="100"/>
      <c r="D4" s="241"/>
      <c r="E4" s="61"/>
      <c r="F4" s="80"/>
      <c r="G4" s="59"/>
      <c r="H4" s="240" t="s">
        <v>1208</v>
      </c>
      <c r="I4" s="198"/>
      <c r="J4" s="43"/>
      <c r="L4" s="43"/>
    </row>
    <row r="5" spans="1:12">
      <c r="A5" s="66" t="s">
        <v>1207</v>
      </c>
      <c r="B5" s="59"/>
      <c r="C5" s="240" t="s">
        <v>987</v>
      </c>
      <c r="D5" s="240" t="s">
        <v>1206</v>
      </c>
      <c r="E5" s="240" t="s">
        <v>1205</v>
      </c>
      <c r="F5" s="80"/>
      <c r="G5" s="59"/>
      <c r="H5" s="240" t="s">
        <v>1204</v>
      </c>
      <c r="I5" s="57"/>
      <c r="J5" s="43"/>
      <c r="L5" s="43"/>
    </row>
    <row r="6" spans="1:12" ht="13.5" thickBot="1">
      <c r="A6" s="71" t="s">
        <v>1203</v>
      </c>
      <c r="B6" s="99" t="s">
        <v>1202</v>
      </c>
      <c r="C6" s="99" t="s">
        <v>1201</v>
      </c>
      <c r="D6" s="99" t="s">
        <v>1200</v>
      </c>
      <c r="E6" s="54"/>
      <c r="F6" s="239" t="s">
        <v>1199</v>
      </c>
      <c r="G6" s="52"/>
      <c r="H6" s="238" t="s">
        <v>1198</v>
      </c>
      <c r="I6" s="50"/>
      <c r="J6" s="43"/>
      <c r="L6" s="43"/>
    </row>
    <row r="7" spans="1:12" ht="13.5" thickBot="1">
      <c r="A7" s="143">
        <v>1</v>
      </c>
      <c r="B7" s="237" t="s">
        <v>1197</v>
      </c>
      <c r="C7" s="236" t="str">
        <f>"(line "&amp;A98&amp;")"</f>
        <v>(line 76)</v>
      </c>
      <c r="D7" s="235"/>
      <c r="E7" s="234"/>
      <c r="F7" s="138"/>
      <c r="G7" s="139"/>
      <c r="H7" s="233">
        <f>+H98</f>
        <v>150606141.56408596</v>
      </c>
      <c r="I7" s="232"/>
      <c r="J7" s="43"/>
      <c r="L7" s="43"/>
    </row>
    <row r="8" spans="1:12" ht="13.5" thickTop="1">
      <c r="A8" s="69"/>
      <c r="B8" s="63" t="s">
        <v>1041</v>
      </c>
      <c r="C8" s="231" t="s">
        <v>1196</v>
      </c>
      <c r="D8" s="230"/>
      <c r="E8" s="195"/>
      <c r="F8" s="80"/>
      <c r="G8" s="59"/>
      <c r="H8" s="229"/>
      <c r="I8" s="57"/>
      <c r="J8" s="43"/>
      <c r="L8" s="43"/>
    </row>
    <row r="9" spans="1:12">
      <c r="A9" s="69">
        <f>A7+1</f>
        <v>2</v>
      </c>
      <c r="B9" s="63" t="s">
        <v>2211</v>
      </c>
      <c r="C9" s="224"/>
      <c r="D9" s="227">
        <v>5064000</v>
      </c>
      <c r="E9" s="195" t="s">
        <v>489</v>
      </c>
      <c r="F9" s="126">
        <v>1</v>
      </c>
      <c r="G9" s="59"/>
      <c r="H9" s="496">
        <f>D9*F9</f>
        <v>5064000</v>
      </c>
      <c r="I9" s="57"/>
      <c r="J9" s="43"/>
      <c r="L9" s="43"/>
    </row>
    <row r="10" spans="1:12">
      <c r="A10" s="69">
        <f t="shared" ref="A10:A18" si="0">A9+1</f>
        <v>3</v>
      </c>
      <c r="B10" s="63" t="s">
        <v>2212</v>
      </c>
      <c r="C10" s="224"/>
      <c r="D10" s="227">
        <v>747000</v>
      </c>
      <c r="E10" s="195" t="s">
        <v>489</v>
      </c>
      <c r="F10" s="126">
        <v>1</v>
      </c>
      <c r="G10" s="59"/>
      <c r="H10" s="228">
        <f>D10*F10</f>
        <v>747000</v>
      </c>
      <c r="I10" s="57"/>
      <c r="J10" s="43"/>
      <c r="L10" s="43"/>
    </row>
    <row r="11" spans="1:12">
      <c r="A11" s="69">
        <f t="shared" si="0"/>
        <v>4</v>
      </c>
      <c r="B11" s="63" t="s">
        <v>1195</v>
      </c>
      <c r="C11" s="224"/>
      <c r="D11" s="227">
        <v>0</v>
      </c>
      <c r="E11" s="195" t="s">
        <v>489</v>
      </c>
      <c r="F11" s="126">
        <v>1</v>
      </c>
      <c r="G11" s="59"/>
      <c r="H11" s="159">
        <f>D11*F11</f>
        <v>0</v>
      </c>
      <c r="I11" s="57"/>
      <c r="J11" s="43"/>
      <c r="L11" s="43"/>
    </row>
    <row r="12" spans="1:12">
      <c r="A12" s="69">
        <f t="shared" si="0"/>
        <v>5</v>
      </c>
      <c r="B12" s="63" t="s">
        <v>1194</v>
      </c>
      <c r="C12" s="224"/>
      <c r="D12" s="227">
        <f>'WAUGP-AS1 2018 est'!C15</f>
        <v>11607517.828646723</v>
      </c>
      <c r="E12" s="195" t="s">
        <v>489</v>
      </c>
      <c r="F12" s="126">
        <v>1</v>
      </c>
      <c r="G12" s="59"/>
      <c r="H12" s="159">
        <f>D12*F12</f>
        <v>11607517.828646723</v>
      </c>
      <c r="I12" s="57"/>
      <c r="J12" s="43"/>
      <c r="L12" s="43"/>
    </row>
    <row r="13" spans="1:12">
      <c r="A13" s="69">
        <f t="shared" si="0"/>
        <v>6</v>
      </c>
      <c r="B13" s="84" t="s">
        <v>1193</v>
      </c>
      <c r="C13" s="170" t="str">
        <f>"(line "&amp;A152&amp;")"</f>
        <v>(line 115)</v>
      </c>
      <c r="D13" s="226">
        <f>H152</f>
        <v>103100</v>
      </c>
      <c r="E13" s="195" t="s">
        <v>1089</v>
      </c>
      <c r="F13" s="120">
        <v>1</v>
      </c>
      <c r="G13" s="58"/>
      <c r="H13" s="159">
        <f>+F13*D13</f>
        <v>103100</v>
      </c>
      <c r="I13" s="57"/>
      <c r="J13" s="43"/>
      <c r="L13" s="43"/>
    </row>
    <row r="14" spans="1:12">
      <c r="A14" s="69">
        <f t="shared" si="0"/>
        <v>7</v>
      </c>
      <c r="B14" s="84" t="s">
        <v>1192</v>
      </c>
      <c r="C14" s="170" t="str">
        <f>"(line "&amp;A156&amp;")"</f>
        <v>(line 119)</v>
      </c>
      <c r="D14" s="226">
        <f>H156</f>
        <v>0</v>
      </c>
      <c r="E14" s="195" t="str">
        <f>+E13</f>
        <v>TP</v>
      </c>
      <c r="F14" s="120">
        <f>+F13</f>
        <v>1</v>
      </c>
      <c r="G14" s="58"/>
      <c r="H14" s="159">
        <v>0</v>
      </c>
      <c r="I14" s="57"/>
      <c r="J14" s="43"/>
      <c r="L14" s="43"/>
    </row>
    <row r="15" spans="1:12">
      <c r="A15" s="69">
        <f t="shared" si="0"/>
        <v>8</v>
      </c>
      <c r="B15" s="63" t="s">
        <v>1191</v>
      </c>
      <c r="C15" s="224"/>
      <c r="D15" s="225"/>
      <c r="E15" s="192"/>
      <c r="F15" s="80"/>
      <c r="G15" s="59"/>
      <c r="H15" s="189">
        <f>SUM(H9:H14)</f>
        <v>17521617.828646723</v>
      </c>
      <c r="I15" s="188"/>
      <c r="J15" s="43"/>
      <c r="L15" s="43"/>
    </row>
    <row r="16" spans="1:12">
      <c r="A16" s="69">
        <f t="shared" si="0"/>
        <v>9</v>
      </c>
      <c r="B16" s="63" t="s">
        <v>2294</v>
      </c>
      <c r="C16" s="224"/>
      <c r="D16" s="223"/>
      <c r="E16" s="192"/>
      <c r="F16" s="80"/>
      <c r="G16" s="59"/>
      <c r="H16" s="496">
        <v>195354</v>
      </c>
      <c r="I16" s="57"/>
      <c r="J16" s="43"/>
      <c r="L16" s="43"/>
    </row>
    <row r="17" spans="1:12">
      <c r="A17" s="69">
        <f t="shared" si="0"/>
        <v>10</v>
      </c>
      <c r="B17" s="514" t="s">
        <v>2295</v>
      </c>
      <c r="C17" s="224"/>
      <c r="D17" s="223"/>
      <c r="E17" s="192"/>
      <c r="F17" s="80"/>
      <c r="G17" s="59"/>
      <c r="H17" s="496">
        <v>0</v>
      </c>
      <c r="I17" s="57"/>
      <c r="J17" s="43"/>
      <c r="L17" s="43"/>
    </row>
    <row r="18" spans="1:12" ht="13.5" thickBot="1">
      <c r="A18" s="69">
        <f t="shared" si="0"/>
        <v>11</v>
      </c>
      <c r="B18" s="81" t="s">
        <v>1190</v>
      </c>
      <c r="C18" s="187" t="str">
        <f>"(line "&amp;A7&amp;" - line "&amp;A15&amp;" + line "&amp;A16&amp;" + line "&amp;A17&amp;")"</f>
        <v>(line 1 - line 8 + line 9 + line 10)</v>
      </c>
      <c r="D18" s="222" t="s">
        <v>242</v>
      </c>
      <c r="E18" s="186"/>
      <c r="F18" s="74"/>
      <c r="G18" s="51"/>
      <c r="H18" s="221">
        <f>+H7-H15+H16</f>
        <v>133279877.73543924</v>
      </c>
      <c r="I18" s="183"/>
      <c r="J18" s="43"/>
      <c r="L18" s="43"/>
    </row>
    <row r="19" spans="1:12">
      <c r="A19" s="143"/>
      <c r="B19" s="142" t="s">
        <v>1189</v>
      </c>
      <c r="C19" s="220"/>
      <c r="D19" s="220"/>
      <c r="E19" s="219"/>
      <c r="F19" s="218"/>
      <c r="G19" s="217"/>
      <c r="H19" s="216" t="s">
        <v>1188</v>
      </c>
      <c r="I19" s="215"/>
      <c r="J19" s="43"/>
      <c r="L19" s="43"/>
    </row>
    <row r="20" spans="1:12">
      <c r="A20" s="69"/>
      <c r="B20" s="84" t="s">
        <v>1187</v>
      </c>
      <c r="C20" s="170" t="s">
        <v>1186</v>
      </c>
      <c r="D20" s="170"/>
      <c r="E20" s="195"/>
      <c r="F20" s="159"/>
      <c r="G20" s="194"/>
      <c r="H20" s="58"/>
      <c r="I20" s="70"/>
      <c r="J20" s="43"/>
      <c r="L20" s="43"/>
    </row>
    <row r="21" spans="1:12">
      <c r="A21" s="69">
        <f>A18+1</f>
        <v>12</v>
      </c>
      <c r="B21" s="84" t="s">
        <v>1087</v>
      </c>
      <c r="C21" s="197" t="s">
        <v>1185</v>
      </c>
      <c r="D21" s="214">
        <f>F204</f>
        <v>1014181514.3900001</v>
      </c>
      <c r="E21" s="195" t="s">
        <v>489</v>
      </c>
      <c r="F21" s="175" t="s">
        <v>242</v>
      </c>
      <c r="G21" s="194"/>
      <c r="H21" s="58" t="s">
        <v>242</v>
      </c>
      <c r="I21" s="70"/>
    </row>
    <row r="22" spans="1:12">
      <c r="A22" s="69">
        <f>A21+1</f>
        <v>13</v>
      </c>
      <c r="B22" s="84" t="s">
        <v>1086</v>
      </c>
      <c r="C22" s="197" t="s">
        <v>1185</v>
      </c>
      <c r="D22" s="214">
        <f>F205</f>
        <v>1438721122.2149999</v>
      </c>
      <c r="E22" s="195" t="s">
        <v>1089</v>
      </c>
      <c r="F22" s="175">
        <f>H111</f>
        <v>1</v>
      </c>
      <c r="G22" s="194"/>
      <c r="H22" s="60">
        <f>+F22*D22</f>
        <v>1438721122.2149999</v>
      </c>
      <c r="I22" s="70"/>
    </row>
    <row r="23" spans="1:12">
      <c r="A23" s="69">
        <f>A22+1</f>
        <v>14</v>
      </c>
      <c r="B23" s="84" t="s">
        <v>1085</v>
      </c>
      <c r="C23" s="197" t="s">
        <v>1185</v>
      </c>
      <c r="D23" s="214">
        <f>F206</f>
        <v>41839984.700000092</v>
      </c>
      <c r="E23" s="195" t="s">
        <v>489</v>
      </c>
      <c r="F23" s="175" t="s">
        <v>242</v>
      </c>
      <c r="G23" s="194"/>
      <c r="H23" s="60" t="s">
        <v>242</v>
      </c>
      <c r="I23" s="213"/>
    </row>
    <row r="24" spans="1:12" ht="25.5">
      <c r="A24" s="69">
        <f>A23+1</f>
        <v>15</v>
      </c>
      <c r="B24" s="114" t="s">
        <v>1184</v>
      </c>
      <c r="C24" s="204" t="s">
        <v>1183</v>
      </c>
      <c r="D24" s="212">
        <v>0</v>
      </c>
      <c r="E24" s="202" t="s">
        <v>1129</v>
      </c>
      <c r="F24" s="201">
        <f>H119</f>
        <v>1</v>
      </c>
      <c r="G24" s="200"/>
      <c r="H24" s="199">
        <f>+F24*D24</f>
        <v>0</v>
      </c>
      <c r="I24" s="70"/>
    </row>
    <row r="25" spans="1:12">
      <c r="A25" s="69">
        <f>A24+1</f>
        <v>16</v>
      </c>
      <c r="B25" s="84" t="s">
        <v>1143</v>
      </c>
      <c r="C25" s="170"/>
      <c r="D25" s="211">
        <v>0</v>
      </c>
      <c r="E25" s="195" t="s">
        <v>1064</v>
      </c>
      <c r="F25" s="175">
        <f>I132</f>
        <v>0</v>
      </c>
      <c r="G25" s="194"/>
      <c r="H25" s="60">
        <f>+F25*D25</f>
        <v>0</v>
      </c>
      <c r="I25" s="70"/>
    </row>
    <row r="26" spans="1:12">
      <c r="A26" s="69">
        <f>A25+1</f>
        <v>17</v>
      </c>
      <c r="B26" s="84" t="s">
        <v>1182</v>
      </c>
      <c r="C26" s="170" t="str">
        <f>"(sum lines "&amp;A21&amp;" to "&amp;A25&amp;")"</f>
        <v>(sum lines 12 to 16)</v>
      </c>
      <c r="D26" s="154">
        <f>SUM(D21:D25)</f>
        <v>2494742621.3050003</v>
      </c>
      <c r="E26" s="195" t="s">
        <v>1181</v>
      </c>
      <c r="F26" s="205">
        <f>IF(H26&gt;0,H26/D26,0)</f>
        <v>0.57670122357648446</v>
      </c>
      <c r="G26" s="194"/>
      <c r="H26" s="151">
        <f>SUM(H21:H25)</f>
        <v>1438721122.2149999</v>
      </c>
      <c r="I26" s="209"/>
    </row>
    <row r="27" spans="1:12">
      <c r="A27" s="69"/>
      <c r="B27" s="84" t="s">
        <v>1180</v>
      </c>
      <c r="C27" s="161"/>
      <c r="D27" s="170"/>
      <c r="E27" s="206"/>
      <c r="F27" s="159"/>
      <c r="G27" s="58"/>
      <c r="H27" s="159"/>
      <c r="I27" s="165"/>
    </row>
    <row r="28" spans="1:12">
      <c r="A28" s="69">
        <f>A26+1</f>
        <v>18</v>
      </c>
      <c r="B28" s="100" t="str">
        <f>+B21</f>
        <v xml:space="preserve">  Production</v>
      </c>
      <c r="C28" s="197" t="s">
        <v>1139</v>
      </c>
      <c r="D28" s="170">
        <f>F213</f>
        <v>552202357.33097553</v>
      </c>
      <c r="E28" s="195" t="str">
        <f>+E21</f>
        <v>NA</v>
      </c>
      <c r="F28" s="175" t="str">
        <f>+F21</f>
        <v xml:space="preserve"> </v>
      </c>
      <c r="G28" s="194"/>
      <c r="H28" s="60" t="s">
        <v>242</v>
      </c>
      <c r="I28" s="165"/>
    </row>
    <row r="29" spans="1:12">
      <c r="A29" s="69">
        <f>A28+1</f>
        <v>19</v>
      </c>
      <c r="B29" s="100" t="str">
        <f>+B22</f>
        <v xml:space="preserve">  Transmission</v>
      </c>
      <c r="C29" s="197" t="s">
        <v>1139</v>
      </c>
      <c r="D29" s="170">
        <f>F214</f>
        <v>714648443.70918894</v>
      </c>
      <c r="E29" s="195" t="str">
        <f>+E22</f>
        <v>TP</v>
      </c>
      <c r="F29" s="175">
        <f>H111</f>
        <v>1</v>
      </c>
      <c r="G29" s="194"/>
      <c r="H29" s="60">
        <f>+F29*D29</f>
        <v>714648443.70918894</v>
      </c>
      <c r="I29" s="165"/>
    </row>
    <row r="30" spans="1:12">
      <c r="A30" s="69">
        <f>A29+1</f>
        <v>20</v>
      </c>
      <c r="B30" s="100" t="str">
        <f>+B23</f>
        <v xml:space="preserve">  Distribution</v>
      </c>
      <c r="C30" s="197" t="s">
        <v>1139</v>
      </c>
      <c r="D30" s="170">
        <f>F215</f>
        <v>20618439.14242506</v>
      </c>
      <c r="E30" s="195" t="str">
        <f>+E23</f>
        <v>NA</v>
      </c>
      <c r="F30" s="175" t="str">
        <f>+F23</f>
        <v xml:space="preserve"> </v>
      </c>
      <c r="G30" s="194"/>
      <c r="H30" s="60" t="s">
        <v>242</v>
      </c>
      <c r="I30" s="165"/>
    </row>
    <row r="31" spans="1:12" ht="25.5">
      <c r="A31" s="69">
        <f>A30+1</f>
        <v>21</v>
      </c>
      <c r="B31" s="210" t="str">
        <f>+B24</f>
        <v xml:space="preserve">  General &amp; Intangible</v>
      </c>
      <c r="C31" s="204" t="s">
        <v>1179</v>
      </c>
      <c r="D31" s="203">
        <v>0</v>
      </c>
      <c r="E31" s="202" t="str">
        <f>+E24</f>
        <v>W/S</v>
      </c>
      <c r="F31" s="201">
        <f>+F24</f>
        <v>1</v>
      </c>
      <c r="G31" s="200"/>
      <c r="H31" s="199">
        <f>+F31*D31</f>
        <v>0</v>
      </c>
      <c r="I31" s="165"/>
    </row>
    <row r="32" spans="1:12">
      <c r="A32" s="69">
        <f>A31+1</f>
        <v>22</v>
      </c>
      <c r="B32" s="100" t="str">
        <f>+B25</f>
        <v xml:space="preserve">  Common</v>
      </c>
      <c r="C32" s="170"/>
      <c r="D32" s="207">
        <v>0</v>
      </c>
      <c r="E32" s="195" t="str">
        <f>+E25</f>
        <v>CE</v>
      </c>
      <c r="F32" s="175">
        <f>+F25</f>
        <v>0</v>
      </c>
      <c r="G32" s="194"/>
      <c r="H32" s="60">
        <f>+F32*D32</f>
        <v>0</v>
      </c>
      <c r="I32" s="70"/>
    </row>
    <row r="33" spans="1:12">
      <c r="A33" s="69">
        <f>A32+1</f>
        <v>23</v>
      </c>
      <c r="B33" s="84" t="s">
        <v>1178</v>
      </c>
      <c r="C33" s="161" t="str">
        <f>"(sum lines "&amp;A28&amp;" to "&amp;A32&amp;")"</f>
        <v>(sum lines 18 to 22)</v>
      </c>
      <c r="D33" s="154">
        <f>SUM(D28:D32)</f>
        <v>1287469240.1825895</v>
      </c>
      <c r="E33" s="206"/>
      <c r="F33" s="159"/>
      <c r="G33" s="194"/>
      <c r="H33" s="151">
        <f>SUM(H28:H32)</f>
        <v>714648443.70918894</v>
      </c>
      <c r="I33" s="209"/>
    </row>
    <row r="34" spans="1:12">
      <c r="A34" s="69"/>
      <c r="B34" s="84" t="s">
        <v>1177</v>
      </c>
      <c r="C34" s="170"/>
      <c r="D34" s="170"/>
      <c r="E34" s="195"/>
      <c r="F34" s="159"/>
      <c r="G34" s="58"/>
      <c r="H34" s="159"/>
      <c r="I34" s="165"/>
    </row>
    <row r="35" spans="1:12">
      <c r="A35" s="69">
        <f>A33+1</f>
        <v>24</v>
      </c>
      <c r="B35" s="100" t="str">
        <f>+B28</f>
        <v xml:space="preserve">  Production</v>
      </c>
      <c r="C35" s="170" t="str">
        <f>"(line "&amp;A21&amp; " - line "&amp;A28&amp;")"</f>
        <v>(line 12 - line 18)</v>
      </c>
      <c r="D35" s="170">
        <f>D21-D28</f>
        <v>461979157.05902457</v>
      </c>
      <c r="E35" s="195"/>
      <c r="F35" s="205"/>
      <c r="G35" s="194"/>
      <c r="H35" s="60" t="s">
        <v>242</v>
      </c>
      <c r="I35" s="165"/>
    </row>
    <row r="36" spans="1:12">
      <c r="A36" s="69">
        <f>A35+1</f>
        <v>25</v>
      </c>
      <c r="B36" s="100" t="str">
        <f>+B29</f>
        <v xml:space="preserve">  Transmission</v>
      </c>
      <c r="C36" s="170" t="str">
        <f>"(line "&amp;A22&amp;" - line "&amp;A29&amp;")"</f>
        <v>(line 13 - line 19)</v>
      </c>
      <c r="D36" s="170">
        <f>D22-D29</f>
        <v>724072678.50581098</v>
      </c>
      <c r="E36" s="195"/>
      <c r="F36" s="175"/>
      <c r="G36" s="194"/>
      <c r="H36" s="60">
        <f>H22-H29</f>
        <v>724072678.50581098</v>
      </c>
      <c r="I36" s="165"/>
    </row>
    <row r="37" spans="1:12">
      <c r="A37" s="69">
        <f>A36+1</f>
        <v>26</v>
      </c>
      <c r="B37" s="100" t="str">
        <f>+B30</f>
        <v xml:space="preserve">  Distribution</v>
      </c>
      <c r="C37" s="170" t="str">
        <f>"(line "&amp;A23&amp;" - line "&amp;A30&amp;")"</f>
        <v>(line 14 - line 20)</v>
      </c>
      <c r="D37" s="170">
        <f>D23-D30</f>
        <v>21221545.557575032</v>
      </c>
      <c r="E37" s="195"/>
      <c r="F37" s="205"/>
      <c r="G37" s="194"/>
      <c r="H37" s="60" t="s">
        <v>242</v>
      </c>
      <c r="I37" s="165"/>
    </row>
    <row r="38" spans="1:12">
      <c r="A38" s="69">
        <f>A37+1</f>
        <v>27</v>
      </c>
      <c r="B38" s="100" t="str">
        <f>+B31</f>
        <v xml:space="preserve">  General &amp; Intangible</v>
      </c>
      <c r="C38" s="170" t="str">
        <f>"(line "&amp;A24&amp;" - line "&amp;A31&amp;")"</f>
        <v>(line 15 - line 21)</v>
      </c>
      <c r="D38" s="170">
        <f>D24-D31</f>
        <v>0</v>
      </c>
      <c r="E38" s="195"/>
      <c r="F38" s="205"/>
      <c r="G38" s="194"/>
      <c r="H38" s="60">
        <f>H24-H31</f>
        <v>0</v>
      </c>
      <c r="I38" s="70"/>
    </row>
    <row r="39" spans="1:12">
      <c r="A39" s="69">
        <f>A38+1</f>
        <v>28</v>
      </c>
      <c r="B39" s="100" t="str">
        <f>+B32</f>
        <v xml:space="preserve">  Common</v>
      </c>
      <c r="C39" s="170" t="str">
        <f>"(line "&amp;A25&amp;" - line "&amp;A32&amp;")"</f>
        <v>(line 16 - line 22)</v>
      </c>
      <c r="D39" s="170">
        <f>D25-D32</f>
        <v>0</v>
      </c>
      <c r="E39" s="195"/>
      <c r="F39" s="205"/>
      <c r="G39" s="194"/>
      <c r="H39" s="60">
        <f>H25-H32</f>
        <v>0</v>
      </c>
      <c r="I39" s="70"/>
      <c r="J39" s="43"/>
      <c r="L39" s="43"/>
    </row>
    <row r="40" spans="1:12">
      <c r="A40" s="69">
        <f>A39+1</f>
        <v>29</v>
      </c>
      <c r="B40" s="84" t="s">
        <v>1176</v>
      </c>
      <c r="C40" s="170" t="str">
        <f>"(sum lines "&amp;A35&amp;" to "&amp;A39&amp;")"</f>
        <v>(sum lines 24 to 28)</v>
      </c>
      <c r="D40" s="154">
        <f>SUM(D35:D39)</f>
        <v>1207273381.1224105</v>
      </c>
      <c r="E40" s="195" t="s">
        <v>1175</v>
      </c>
      <c r="F40" s="205">
        <f>IF(H40&gt;0,H40/D40,0)</f>
        <v>0.59975867092558233</v>
      </c>
      <c r="G40" s="194"/>
      <c r="H40" s="151">
        <f>SUM(H35:H39)</f>
        <v>724072678.50581098</v>
      </c>
      <c r="I40" s="209"/>
      <c r="J40" s="43"/>
      <c r="L40" s="43"/>
    </row>
    <row r="41" spans="1:12">
      <c r="A41" s="69"/>
      <c r="B41" s="84" t="s">
        <v>1174</v>
      </c>
      <c r="C41" s="161" t="s">
        <v>1173</v>
      </c>
      <c r="D41" s="170"/>
      <c r="E41" s="206"/>
      <c r="F41" s="159"/>
      <c r="G41" s="58"/>
      <c r="H41" s="159"/>
      <c r="I41" s="70"/>
      <c r="J41" s="43"/>
      <c r="L41" s="43"/>
    </row>
    <row r="42" spans="1:12">
      <c r="A42" s="69">
        <f>A40+1</f>
        <v>30</v>
      </c>
      <c r="B42" s="84" t="s">
        <v>1172</v>
      </c>
      <c r="C42" s="170" t="s">
        <v>1116</v>
      </c>
      <c r="D42" s="207">
        <v>0</v>
      </c>
      <c r="E42" s="195"/>
      <c r="F42" s="175">
        <v>0</v>
      </c>
      <c r="G42" s="194"/>
      <c r="H42" s="60">
        <v>0</v>
      </c>
      <c r="I42" s="70"/>
      <c r="J42" s="43"/>
      <c r="L42" s="43"/>
    </row>
    <row r="43" spans="1:12">
      <c r="A43" s="69">
        <f t="shared" ref="A43:A48" si="1">A42+1</f>
        <v>31</v>
      </c>
      <c r="B43" s="84" t="s">
        <v>1171</v>
      </c>
      <c r="C43" s="170" t="s">
        <v>1116</v>
      </c>
      <c r="D43" s="207">
        <v>0</v>
      </c>
      <c r="E43" s="195" t="s">
        <v>1113</v>
      </c>
      <c r="F43" s="175">
        <f>+F40</f>
        <v>0.59975867092558233</v>
      </c>
      <c r="G43" s="194"/>
      <c r="H43" s="60">
        <f>D43*F43</f>
        <v>0</v>
      </c>
      <c r="I43" s="165"/>
      <c r="J43" s="43"/>
      <c r="L43" s="43"/>
    </row>
    <row r="44" spans="1:12">
      <c r="A44" s="69">
        <f t="shared" si="1"/>
        <v>32</v>
      </c>
      <c r="B44" s="84" t="s">
        <v>1170</v>
      </c>
      <c r="C44" s="170" t="s">
        <v>1116</v>
      </c>
      <c r="D44" s="207">
        <v>0</v>
      </c>
      <c r="E44" s="195" t="s">
        <v>1113</v>
      </c>
      <c r="F44" s="175">
        <f>+F43</f>
        <v>0.59975867092558233</v>
      </c>
      <c r="G44" s="194"/>
      <c r="H44" s="60">
        <f>D44*F44</f>
        <v>0</v>
      </c>
      <c r="I44" s="208"/>
      <c r="J44" s="43"/>
      <c r="L44" s="43"/>
    </row>
    <row r="45" spans="1:12">
      <c r="A45" s="69">
        <f t="shared" si="1"/>
        <v>33</v>
      </c>
      <c r="B45" s="84" t="s">
        <v>1169</v>
      </c>
      <c r="C45" s="170"/>
      <c r="D45" s="207">
        <v>0</v>
      </c>
      <c r="E45" s="195" t="str">
        <f>+E44</f>
        <v>NP</v>
      </c>
      <c r="F45" s="175">
        <f>+F44</f>
        <v>0.59975867092558233</v>
      </c>
      <c r="G45" s="194"/>
      <c r="H45" s="60">
        <f>D45*F45</f>
        <v>0</v>
      </c>
      <c r="I45" s="165"/>
      <c r="J45" s="43"/>
      <c r="L45" s="43"/>
    </row>
    <row r="46" spans="1:12">
      <c r="A46" s="69">
        <f t="shared" si="1"/>
        <v>34</v>
      </c>
      <c r="B46" s="84" t="s">
        <v>1168</v>
      </c>
      <c r="C46" s="170" t="s">
        <v>1116</v>
      </c>
      <c r="D46" s="207">
        <v>0</v>
      </c>
      <c r="E46" s="195" t="s">
        <v>1113</v>
      </c>
      <c r="F46" s="175">
        <f>+F44</f>
        <v>0.59975867092558233</v>
      </c>
      <c r="G46" s="194"/>
      <c r="H46" s="60">
        <f>D46*F46</f>
        <v>0</v>
      </c>
      <c r="I46" s="57"/>
      <c r="J46" s="43"/>
      <c r="L46" s="43"/>
    </row>
    <row r="47" spans="1:12">
      <c r="A47" s="69">
        <f t="shared" si="1"/>
        <v>35</v>
      </c>
      <c r="B47" s="84" t="s">
        <v>1167</v>
      </c>
      <c r="C47" s="170" t="str">
        <f>"(sum lines "&amp;A42&amp;" to "&amp;A46&amp;")"</f>
        <v>(sum lines 30 to 34)</v>
      </c>
      <c r="D47" s="154">
        <f>SUM(D42:D46)</f>
        <v>0</v>
      </c>
      <c r="E47" s="195"/>
      <c r="F47" s="159"/>
      <c r="G47" s="194"/>
      <c r="H47" s="151">
        <f>SUM(H42:H46)</f>
        <v>0</v>
      </c>
      <c r="I47" s="174"/>
      <c r="J47" s="43"/>
      <c r="L47" s="43"/>
    </row>
    <row r="48" spans="1:12">
      <c r="A48" s="69">
        <f t="shared" si="1"/>
        <v>36</v>
      </c>
      <c r="B48" s="84" t="s">
        <v>1166</v>
      </c>
      <c r="C48" s="161" t="s">
        <v>1165</v>
      </c>
      <c r="D48" s="207">
        <v>0</v>
      </c>
      <c r="E48" s="206" t="str">
        <f>+E29</f>
        <v>TP</v>
      </c>
      <c r="F48" s="175">
        <f>+F29</f>
        <v>1</v>
      </c>
      <c r="G48" s="58"/>
      <c r="H48" s="159">
        <f>+F48*D48</f>
        <v>0</v>
      </c>
      <c r="I48" s="57"/>
      <c r="J48" s="43"/>
      <c r="L48" s="43"/>
    </row>
    <row r="49" spans="1:21">
      <c r="A49" s="69"/>
      <c r="B49" s="84" t="s">
        <v>1164</v>
      </c>
      <c r="C49" s="197" t="s">
        <v>1163</v>
      </c>
      <c r="D49" s="170"/>
      <c r="E49" s="195"/>
      <c r="F49" s="159"/>
      <c r="G49" s="194"/>
      <c r="H49" s="60"/>
      <c r="I49" s="89"/>
      <c r="J49" s="43"/>
    </row>
    <row r="50" spans="1:21">
      <c r="A50" s="69">
        <f>A48+1</f>
        <v>37</v>
      </c>
      <c r="B50" s="84" t="s">
        <v>1162</v>
      </c>
      <c r="C50" s="170" t="s">
        <v>1161</v>
      </c>
      <c r="D50" s="170">
        <f>D69/8</f>
        <v>22538017.625</v>
      </c>
      <c r="E50" s="195"/>
      <c r="F50" s="205"/>
      <c r="G50" s="194"/>
      <c r="H50" s="60">
        <v>0</v>
      </c>
      <c r="I50" s="198"/>
      <c r="J50" s="43"/>
      <c r="L50" s="43"/>
    </row>
    <row r="51" spans="1:21" ht="25.5">
      <c r="A51" s="69">
        <f>A50+1</f>
        <v>38</v>
      </c>
      <c r="B51" s="114" t="s">
        <v>1160</v>
      </c>
      <c r="C51" s="204" t="s">
        <v>1159</v>
      </c>
      <c r="D51" s="203">
        <v>0</v>
      </c>
      <c r="E51" s="202" t="s">
        <v>940</v>
      </c>
      <c r="F51" s="201">
        <f>H112</f>
        <v>0</v>
      </c>
      <c r="G51" s="200"/>
      <c r="H51" s="199">
        <f>+F51*D51</f>
        <v>0</v>
      </c>
      <c r="I51" s="198"/>
      <c r="J51" s="43"/>
      <c r="L51" s="43"/>
    </row>
    <row r="52" spans="1:21">
      <c r="A52" s="69">
        <f>A51+1</f>
        <v>39</v>
      </c>
      <c r="B52" s="84" t="s">
        <v>1158</v>
      </c>
      <c r="C52" s="197" t="s">
        <v>1157</v>
      </c>
      <c r="D52" s="196">
        <v>0</v>
      </c>
      <c r="E52" s="195" t="s">
        <v>730</v>
      </c>
      <c r="F52" s="175">
        <f>+F26</f>
        <v>0.57670122357648446</v>
      </c>
      <c r="G52" s="194"/>
      <c r="H52" s="60">
        <f>+F52*D52</f>
        <v>0</v>
      </c>
      <c r="I52" s="86"/>
      <c r="J52" s="43"/>
      <c r="L52" s="43"/>
    </row>
    <row r="53" spans="1:21">
      <c r="A53" s="69">
        <f>A52+1</f>
        <v>40</v>
      </c>
      <c r="B53" s="84" t="s">
        <v>1156</v>
      </c>
      <c r="C53" s="170" t="str">
        <f>"(sum lines "&amp;A50&amp;" to "&amp;A52&amp;")"</f>
        <v>(sum lines 37 to 39)</v>
      </c>
      <c r="D53" s="193">
        <f>D50+D51+D52</f>
        <v>22538017.625</v>
      </c>
      <c r="E53" s="192"/>
      <c r="F53" s="191"/>
      <c r="G53" s="190"/>
      <c r="H53" s="189">
        <f>H50+H51+H52</f>
        <v>0</v>
      </c>
      <c r="I53" s="188"/>
      <c r="J53" s="43"/>
      <c r="L53" s="43"/>
    </row>
    <row r="54" spans="1:21" ht="13.5" thickBot="1">
      <c r="A54" s="77">
        <f>A53+1</f>
        <v>41</v>
      </c>
      <c r="B54" s="81" t="s">
        <v>1155</v>
      </c>
      <c r="C54" s="187" t="str">
        <f>"(sum lines "&amp;A40&amp;", "&amp;A47&amp;", "&amp;A48&amp;", "&amp;A53&amp;")"</f>
        <v>(sum lines 29, 35, 36, 40)</v>
      </c>
      <c r="D54" s="187">
        <f>+D53+D48+D47+D40</f>
        <v>1229811398.7474105</v>
      </c>
      <c r="E54" s="186"/>
      <c r="F54" s="185"/>
      <c r="G54" s="184"/>
      <c r="H54" s="74">
        <f>+H53+H48+H47+H40</f>
        <v>724072678.50581098</v>
      </c>
      <c r="I54" s="183"/>
      <c r="J54" s="43"/>
      <c r="L54" s="45"/>
    </row>
    <row r="55" spans="1:21">
      <c r="A55" s="143"/>
      <c r="B55" s="141" t="s">
        <v>513</v>
      </c>
      <c r="C55" s="182"/>
      <c r="D55" s="182"/>
      <c r="E55" s="181"/>
      <c r="F55" s="179"/>
      <c r="G55" s="180"/>
      <c r="H55" s="179"/>
      <c r="I55" s="178"/>
      <c r="M55" s="44"/>
      <c r="N55" s="44"/>
      <c r="O55" s="44"/>
      <c r="P55" s="134"/>
      <c r="Q55" s="134"/>
      <c r="R55" s="134"/>
      <c r="S55" s="134"/>
      <c r="T55" s="134"/>
      <c r="U55" s="134"/>
    </row>
    <row r="56" spans="1:21">
      <c r="A56" s="69"/>
      <c r="B56" s="84" t="s">
        <v>1154</v>
      </c>
      <c r="C56" s="155" t="s">
        <v>1153</v>
      </c>
      <c r="D56" s="155"/>
      <c r="E56" s="153"/>
      <c r="F56" s="162"/>
      <c r="G56" s="84"/>
      <c r="H56" s="162"/>
      <c r="I56" s="70"/>
    </row>
    <row r="57" spans="1:21" s="173" customFormat="1">
      <c r="A57" s="69">
        <f>A54+1</f>
        <v>42</v>
      </c>
      <c r="B57" s="84" t="s">
        <v>1138</v>
      </c>
      <c r="C57" s="155"/>
      <c r="D57" s="161">
        <f>C194</f>
        <v>60656044.030000001</v>
      </c>
      <c r="E57" s="153" t="s">
        <v>1076</v>
      </c>
      <c r="F57" s="175">
        <f>H124</f>
        <v>0.95642011007600736</v>
      </c>
      <c r="G57" s="58"/>
      <c r="H57" s="159">
        <f>+F57*D57</f>
        <v>58012660.307947747</v>
      </c>
      <c r="I57" s="70"/>
    </row>
    <row r="58" spans="1:21">
      <c r="A58" s="69">
        <f>A57+1</f>
        <v>43</v>
      </c>
      <c r="B58" s="84" t="s">
        <v>1137</v>
      </c>
      <c r="C58" s="155"/>
      <c r="D58" s="161">
        <f>D194</f>
        <v>46472157</v>
      </c>
      <c r="E58" s="153" t="s">
        <v>1072</v>
      </c>
      <c r="F58" s="175">
        <f>H127</f>
        <v>9.4015303736764578E-3</v>
      </c>
      <c r="G58" s="58"/>
      <c r="H58" s="159">
        <f>+F58*D58</f>
        <v>436909.39556576102</v>
      </c>
      <c r="I58" s="70"/>
    </row>
    <row r="59" spans="1:21">
      <c r="A59" s="69">
        <f>A58+1</f>
        <v>44</v>
      </c>
      <c r="B59" s="84" t="s">
        <v>1136</v>
      </c>
      <c r="C59" s="155" t="s">
        <v>1152</v>
      </c>
      <c r="D59" s="161">
        <f>E194</f>
        <v>46357568</v>
      </c>
      <c r="E59" s="153" t="s">
        <v>1068</v>
      </c>
      <c r="F59" s="175">
        <f>H130</f>
        <v>0.10023237202895278</v>
      </c>
      <c r="G59" s="58"/>
      <c r="H59" s="159">
        <f>+F59*D59</f>
        <v>4646529.0021334765</v>
      </c>
      <c r="I59" s="70"/>
    </row>
    <row r="60" spans="1:21">
      <c r="A60" s="69">
        <f>A59+1</f>
        <v>45</v>
      </c>
      <c r="B60" s="84" t="s">
        <v>1151</v>
      </c>
      <c r="C60" s="155" t="s">
        <v>1150</v>
      </c>
      <c r="D60" s="161"/>
      <c r="E60" s="153" t="s">
        <v>489</v>
      </c>
      <c r="F60" s="175">
        <v>1</v>
      </c>
      <c r="G60" s="58"/>
      <c r="H60" s="159">
        <f>+F60*D60</f>
        <v>0</v>
      </c>
      <c r="I60" s="70"/>
    </row>
    <row r="61" spans="1:21">
      <c r="A61" s="69"/>
      <c r="B61" s="84" t="s">
        <v>1149</v>
      </c>
      <c r="C61" s="155" t="s">
        <v>1148</v>
      </c>
      <c r="D61" s="161"/>
      <c r="E61" s="160"/>
      <c r="F61" s="162"/>
      <c r="G61" s="84"/>
      <c r="H61" s="162"/>
      <c r="I61" s="70"/>
    </row>
    <row r="62" spans="1:21">
      <c r="A62" s="69">
        <f>A60+1</f>
        <v>46</v>
      </c>
      <c r="B62" s="84" t="s">
        <v>1138</v>
      </c>
      <c r="C62" s="155"/>
      <c r="D62" s="161">
        <f>C196</f>
        <v>19695955.969999999</v>
      </c>
      <c r="E62" s="153" t="str">
        <f>E57</f>
        <v>PTP/UGP</v>
      </c>
      <c r="F62" s="175">
        <f>F57</f>
        <v>0.95642011007600736</v>
      </c>
      <c r="G62" s="58"/>
      <c r="H62" s="159">
        <f t="shared" ref="H62:H68" si="2">+F62*D62</f>
        <v>18837608.376879591</v>
      </c>
      <c r="I62" s="165"/>
    </row>
    <row r="63" spans="1:21">
      <c r="A63" s="69">
        <f t="shared" ref="A63:A69" si="3">A62+1</f>
        <v>47</v>
      </c>
      <c r="B63" s="84" t="s">
        <v>1137</v>
      </c>
      <c r="C63" s="155"/>
      <c r="D63" s="161">
        <f>D196</f>
        <v>7122416</v>
      </c>
      <c r="E63" s="153" t="str">
        <f>E58</f>
        <v>PTP/RMR</v>
      </c>
      <c r="F63" s="175">
        <f>F58</f>
        <v>9.4015303736764578E-3</v>
      </c>
      <c r="G63" s="58"/>
      <c r="H63" s="159">
        <f t="shared" si="2"/>
        <v>66961.610357959187</v>
      </c>
      <c r="I63" s="165"/>
    </row>
    <row r="64" spans="1:21">
      <c r="A64" s="69">
        <f t="shared" si="3"/>
        <v>48</v>
      </c>
      <c r="B64" s="84" t="s">
        <v>1147</v>
      </c>
      <c r="C64" s="161"/>
      <c r="D64" s="176">
        <v>0</v>
      </c>
      <c r="E64" s="153" t="s">
        <v>1129</v>
      </c>
      <c r="F64" s="175">
        <f>H119</f>
        <v>1</v>
      </c>
      <c r="G64" s="58"/>
      <c r="H64" s="159">
        <f t="shared" si="2"/>
        <v>0</v>
      </c>
      <c r="I64" s="165"/>
    </row>
    <row r="65" spans="1:15">
      <c r="A65" s="69">
        <f t="shared" si="3"/>
        <v>49</v>
      </c>
      <c r="B65" s="84" t="s">
        <v>1146</v>
      </c>
      <c r="C65" s="161" t="s">
        <v>1144</v>
      </c>
      <c r="D65" s="176">
        <v>0</v>
      </c>
      <c r="E65" s="153" t="str">
        <f>+E64</f>
        <v>W/S</v>
      </c>
      <c r="F65" s="175">
        <f>H119</f>
        <v>1</v>
      </c>
      <c r="G65" s="58"/>
      <c r="H65" s="159">
        <f t="shared" si="2"/>
        <v>0</v>
      </c>
      <c r="I65" s="165"/>
    </row>
    <row r="66" spans="1:15">
      <c r="A66" s="69">
        <f t="shared" si="3"/>
        <v>50</v>
      </c>
      <c r="B66" s="84" t="s">
        <v>1145</v>
      </c>
      <c r="C66" s="161" t="s">
        <v>1144</v>
      </c>
      <c r="D66" s="176">
        <v>0</v>
      </c>
      <c r="E66" s="153" t="s">
        <v>940</v>
      </c>
      <c r="F66" s="175">
        <f>H112</f>
        <v>0</v>
      </c>
      <c r="G66" s="58"/>
      <c r="H66" s="159">
        <f t="shared" si="2"/>
        <v>0</v>
      </c>
      <c r="I66" s="165"/>
    </row>
    <row r="67" spans="1:15">
      <c r="A67" s="69">
        <f t="shared" si="3"/>
        <v>51</v>
      </c>
      <c r="B67" s="84" t="s">
        <v>1143</v>
      </c>
      <c r="C67" s="161"/>
      <c r="D67" s="176">
        <v>0</v>
      </c>
      <c r="E67" s="153" t="s">
        <v>1064</v>
      </c>
      <c r="F67" s="175">
        <f>I132</f>
        <v>0</v>
      </c>
      <c r="G67" s="58"/>
      <c r="H67" s="159">
        <f t="shared" si="2"/>
        <v>0</v>
      </c>
      <c r="I67" s="70"/>
    </row>
    <row r="68" spans="1:15">
      <c r="A68" s="69">
        <f t="shared" si="3"/>
        <v>52</v>
      </c>
      <c r="B68" s="84" t="s">
        <v>1142</v>
      </c>
      <c r="C68" s="161"/>
      <c r="D68" s="177">
        <v>0</v>
      </c>
      <c r="E68" s="153" t="s">
        <v>489</v>
      </c>
      <c r="F68" s="175">
        <v>1</v>
      </c>
      <c r="G68" s="58"/>
      <c r="H68" s="159">
        <f t="shared" si="2"/>
        <v>0</v>
      </c>
      <c r="I68" s="70"/>
    </row>
    <row r="69" spans="1:15" ht="25.5">
      <c r="A69" s="69">
        <f t="shared" si="3"/>
        <v>53</v>
      </c>
      <c r="B69" s="84" t="s">
        <v>1141</v>
      </c>
      <c r="C69" s="169" t="str">
        <f>"(sum lines "&amp;A57&amp;", "&amp;A58&amp;", "&amp;A59&amp;", "&amp;A62&amp;", "&amp;A63&amp;", "&amp;A66&amp;", "&amp;A67&amp;" less "&amp;A60&amp;", "&amp;A64&amp;", "&amp;A65&amp;")"</f>
        <v>(sum lines 42, 43, 44, 46, 47, 50, 51 less 45, 48, 49)</v>
      </c>
      <c r="D69" s="154">
        <f>+D57+D58+D59-D60+D62+D63-D64-D65+D66+D67+D68</f>
        <v>180304141</v>
      </c>
      <c r="E69" s="153"/>
      <c r="F69" s="159"/>
      <c r="G69" s="58"/>
      <c r="H69" s="151">
        <f>+H57+H58+H59-H60+H62+H63-H64-H65+H66+H67+H68</f>
        <v>82000668.692884535</v>
      </c>
      <c r="I69" s="174"/>
    </row>
    <row r="70" spans="1:15">
      <c r="A70" s="69"/>
      <c r="B70" s="84" t="s">
        <v>1140</v>
      </c>
      <c r="C70" s="161"/>
      <c r="D70" s="170"/>
      <c r="E70" s="83"/>
      <c r="F70" s="159"/>
      <c r="G70" s="58"/>
      <c r="H70" s="159"/>
      <c r="I70" s="165"/>
    </row>
    <row r="71" spans="1:15">
      <c r="A71" s="69">
        <f>A69+1</f>
        <v>54</v>
      </c>
      <c r="B71" s="100" t="str">
        <f>+B56</f>
        <v xml:space="preserve">  Transmission </v>
      </c>
      <c r="C71" s="155" t="s">
        <v>1139</v>
      </c>
      <c r="D71" s="161"/>
      <c r="E71" s="153"/>
      <c r="F71" s="175"/>
      <c r="G71" s="58"/>
      <c r="H71" s="159"/>
      <c r="I71" s="165"/>
    </row>
    <row r="72" spans="1:15">
      <c r="A72" s="69">
        <f t="shared" ref="A72:A77" si="4">A71+1</f>
        <v>55</v>
      </c>
      <c r="B72" s="84" t="s">
        <v>1138</v>
      </c>
      <c r="C72" s="155"/>
      <c r="D72" s="163">
        <f>'Cost Data 2018 est'!C36</f>
        <v>33273126</v>
      </c>
      <c r="E72" s="153" t="str">
        <f>E57</f>
        <v>PTP/UGP</v>
      </c>
      <c r="F72" s="175">
        <f>F57</f>
        <v>0.95642011007600736</v>
      </c>
      <c r="G72" s="58"/>
      <c r="H72" s="159">
        <f>+F72*D72</f>
        <v>31823086.831492864</v>
      </c>
      <c r="I72" s="165"/>
    </row>
    <row r="73" spans="1:15">
      <c r="A73" s="69">
        <f t="shared" si="4"/>
        <v>56</v>
      </c>
      <c r="B73" s="84" t="s">
        <v>1137</v>
      </c>
      <c r="C73" s="155"/>
      <c r="D73" s="163">
        <f>'Cost Data 2018 est'!E36</f>
        <v>18424185</v>
      </c>
      <c r="E73" s="153" t="str">
        <f>E58</f>
        <v>PTP/RMR</v>
      </c>
      <c r="F73" s="175">
        <f>F58</f>
        <v>9.4015303736764578E-3</v>
      </c>
      <c r="G73" s="58"/>
      <c r="H73" s="159">
        <f>+F73*D73</f>
        <v>173215.53488773419</v>
      </c>
      <c r="I73" s="165"/>
    </row>
    <row r="74" spans="1:15">
      <c r="A74" s="69">
        <f t="shared" si="4"/>
        <v>57</v>
      </c>
      <c r="B74" s="84" t="s">
        <v>1136</v>
      </c>
      <c r="C74" s="155"/>
      <c r="D74" s="163">
        <f>'Cost Data 2018 est'!G36</f>
        <v>10645769</v>
      </c>
      <c r="E74" s="153" t="s">
        <v>1068</v>
      </c>
      <c r="F74" s="175">
        <f>F59</f>
        <v>0.10023237202895278</v>
      </c>
      <c r="G74" s="58"/>
      <c r="H74" s="159">
        <f>+F74*D74</f>
        <v>1067050.6789422927</v>
      </c>
      <c r="I74" s="165"/>
    </row>
    <row r="75" spans="1:15">
      <c r="A75" s="69">
        <f t="shared" si="4"/>
        <v>58</v>
      </c>
      <c r="B75" s="84" t="s">
        <v>1135</v>
      </c>
      <c r="C75" s="155"/>
      <c r="D75" s="176">
        <v>0</v>
      </c>
      <c r="E75" s="153" t="s">
        <v>1129</v>
      </c>
      <c r="F75" s="175">
        <f>H119</f>
        <v>1</v>
      </c>
      <c r="G75" s="58"/>
      <c r="H75" s="159">
        <f>+F75*D75</f>
        <v>0</v>
      </c>
      <c r="I75" s="165"/>
    </row>
    <row r="76" spans="1:15">
      <c r="A76" s="69">
        <f t="shared" si="4"/>
        <v>59</v>
      </c>
      <c r="B76" s="100" t="str">
        <f>+B67</f>
        <v xml:space="preserve">  Common</v>
      </c>
      <c r="C76" s="161"/>
      <c r="D76" s="176">
        <v>0</v>
      </c>
      <c r="E76" s="153" t="s">
        <v>1064</v>
      </c>
      <c r="F76" s="175">
        <f>+F67</f>
        <v>0</v>
      </c>
      <c r="G76" s="58"/>
      <c r="H76" s="159">
        <f>+F76*D76</f>
        <v>0</v>
      </c>
      <c r="I76" s="165"/>
      <c r="J76" s="45"/>
      <c r="L76" s="45"/>
    </row>
    <row r="77" spans="1:15">
      <c r="A77" s="69">
        <f t="shared" si="4"/>
        <v>60</v>
      </c>
      <c r="B77" s="84" t="s">
        <v>1134</v>
      </c>
      <c r="C77" s="161" t="str">
        <f>"(sum lines "&amp;A71&amp;" to "&amp;A76&amp;")"</f>
        <v>(sum lines 54 to 59)</v>
      </c>
      <c r="D77" s="154">
        <f>SUM(D71:D76)</f>
        <v>62343080</v>
      </c>
      <c r="E77" s="153"/>
      <c r="F77" s="159"/>
      <c r="G77" s="58"/>
      <c r="H77" s="151">
        <f>SUM(H71:H76)</f>
        <v>33063353.045322891</v>
      </c>
      <c r="I77" s="174"/>
      <c r="J77" s="45"/>
      <c r="L77" s="45"/>
    </row>
    <row r="78" spans="1:15">
      <c r="A78" s="69"/>
      <c r="B78" s="84" t="s">
        <v>1133</v>
      </c>
      <c r="C78" s="155" t="s">
        <v>1132</v>
      </c>
      <c r="D78" s="170"/>
      <c r="E78" s="83"/>
      <c r="F78" s="159"/>
      <c r="G78" s="58"/>
      <c r="H78" s="159"/>
      <c r="I78" s="70"/>
      <c r="J78" s="45"/>
      <c r="L78" s="45"/>
    </row>
    <row r="79" spans="1:15" s="173" customFormat="1">
      <c r="A79" s="69"/>
      <c r="B79" s="84" t="s">
        <v>1131</v>
      </c>
      <c r="C79" s="155"/>
      <c r="D79" s="155"/>
      <c r="E79" s="153"/>
      <c r="F79" s="162"/>
      <c r="G79" s="58"/>
      <c r="H79" s="162"/>
      <c r="I79" s="86"/>
      <c r="J79" s="45"/>
      <c r="K79" s="40"/>
      <c r="L79" s="45"/>
      <c r="M79" s="49"/>
      <c r="N79" s="49"/>
      <c r="O79" s="49"/>
    </row>
    <row r="80" spans="1:15">
      <c r="A80" s="69">
        <f>A77+1</f>
        <v>61</v>
      </c>
      <c r="B80" s="84" t="s">
        <v>1130</v>
      </c>
      <c r="C80" s="161"/>
      <c r="D80" s="163">
        <v>0</v>
      </c>
      <c r="E80" s="153" t="s">
        <v>1129</v>
      </c>
      <c r="F80" s="152">
        <f>+F75</f>
        <v>1</v>
      </c>
      <c r="G80" s="58"/>
      <c r="H80" s="159">
        <f>+F80*D80</f>
        <v>0</v>
      </c>
      <c r="I80" s="86"/>
      <c r="J80" s="45"/>
      <c r="L80" s="45"/>
    </row>
    <row r="81" spans="1:12">
      <c r="A81" s="69">
        <f>A80+1</f>
        <v>62</v>
      </c>
      <c r="B81" s="84" t="s">
        <v>1128</v>
      </c>
      <c r="C81" s="161"/>
      <c r="D81" s="163">
        <v>0</v>
      </c>
      <c r="E81" s="153" t="str">
        <f>+E80</f>
        <v>W/S</v>
      </c>
      <c r="F81" s="152">
        <f>+F80</f>
        <v>1</v>
      </c>
      <c r="G81" s="58"/>
      <c r="H81" s="159">
        <f>+F81*D81</f>
        <v>0</v>
      </c>
      <c r="I81" s="86"/>
      <c r="J81" s="172"/>
      <c r="K81" s="49"/>
      <c r="L81" s="172"/>
    </row>
    <row r="82" spans="1:12">
      <c r="A82" s="69"/>
      <c r="B82" s="84" t="s">
        <v>1127</v>
      </c>
      <c r="C82" s="161"/>
      <c r="D82" s="155"/>
      <c r="E82" s="153"/>
      <c r="F82" s="162"/>
      <c r="G82" s="58"/>
      <c r="H82" s="162"/>
      <c r="I82" s="86"/>
      <c r="J82" s="45"/>
      <c r="L82" s="45"/>
    </row>
    <row r="83" spans="1:12">
      <c r="A83" s="69">
        <f>A81+1</f>
        <v>63</v>
      </c>
      <c r="B83" s="84" t="s">
        <v>1126</v>
      </c>
      <c r="C83" s="161"/>
      <c r="D83" s="163">
        <v>0</v>
      </c>
      <c r="E83" s="153" t="s">
        <v>730</v>
      </c>
      <c r="F83" s="152">
        <f>+F26</f>
        <v>0.57670122357648446</v>
      </c>
      <c r="G83" s="58"/>
      <c r="H83" s="159">
        <f>+F83*D83</f>
        <v>0</v>
      </c>
      <c r="I83" s="86"/>
      <c r="J83" s="45"/>
      <c r="L83" s="45"/>
    </row>
    <row r="84" spans="1:12">
      <c r="A84" s="69">
        <f>A83+1</f>
        <v>64</v>
      </c>
      <c r="B84" s="84" t="s">
        <v>1125</v>
      </c>
      <c r="C84" s="161"/>
      <c r="D84" s="163">
        <v>0</v>
      </c>
      <c r="E84" s="153"/>
      <c r="F84" s="152">
        <v>0</v>
      </c>
      <c r="G84" s="58"/>
      <c r="H84" s="159">
        <v>0</v>
      </c>
      <c r="I84" s="86"/>
      <c r="J84" s="45"/>
      <c r="L84" s="45"/>
    </row>
    <row r="85" spans="1:12">
      <c r="A85" s="69">
        <f>A84+1</f>
        <v>65</v>
      </c>
      <c r="B85" s="84" t="s">
        <v>1124</v>
      </c>
      <c r="C85" s="161"/>
      <c r="D85" s="163">
        <v>0</v>
      </c>
      <c r="E85" s="153" t="str">
        <f>+E83</f>
        <v>GP</v>
      </c>
      <c r="F85" s="152">
        <f>+F83</f>
        <v>0.57670122357648446</v>
      </c>
      <c r="G85" s="58"/>
      <c r="H85" s="159">
        <f>+F85*D85</f>
        <v>0</v>
      </c>
      <c r="I85" s="86"/>
      <c r="J85" s="45"/>
      <c r="L85" s="45"/>
    </row>
    <row r="86" spans="1:12">
      <c r="A86" s="69">
        <f>A85+1</f>
        <v>66</v>
      </c>
      <c r="B86" s="84" t="s">
        <v>1123</v>
      </c>
      <c r="C86" s="161"/>
      <c r="D86" s="163">
        <v>0</v>
      </c>
      <c r="E86" s="153" t="s">
        <v>730</v>
      </c>
      <c r="F86" s="152">
        <f>+F85</f>
        <v>0.57670122357648446</v>
      </c>
      <c r="G86" s="58"/>
      <c r="H86" s="159">
        <f>+F86*D86</f>
        <v>0</v>
      </c>
      <c r="I86" s="86"/>
      <c r="J86" s="45"/>
      <c r="L86" s="45"/>
    </row>
    <row r="87" spans="1:12">
      <c r="A87" s="69">
        <f>A86+1</f>
        <v>67</v>
      </c>
      <c r="B87" s="84" t="s">
        <v>1122</v>
      </c>
      <c r="C87" s="161" t="str">
        <f>"(sum lines "&amp;A80&amp;" to "&amp;A86&amp;")"</f>
        <v>(sum lines 61 to 66)</v>
      </c>
      <c r="D87" s="154">
        <f>SUM(D80:D86)</f>
        <v>0</v>
      </c>
      <c r="E87" s="153"/>
      <c r="F87" s="152"/>
      <c r="G87" s="58"/>
      <c r="H87" s="151">
        <f>SUM(H80:H86)</f>
        <v>0</v>
      </c>
      <c r="I87" s="171"/>
      <c r="J87" s="45"/>
      <c r="L87" s="45"/>
    </row>
    <row r="88" spans="1:12">
      <c r="A88" s="69"/>
      <c r="B88" s="84" t="s">
        <v>1121</v>
      </c>
      <c r="C88" s="157" t="s">
        <v>1120</v>
      </c>
      <c r="D88" s="170"/>
      <c r="E88" s="83" t="s">
        <v>489</v>
      </c>
      <c r="F88" s="152"/>
      <c r="G88" s="58"/>
      <c r="H88" s="159"/>
      <c r="I88" s="86"/>
      <c r="J88" s="45"/>
      <c r="L88" s="45"/>
    </row>
    <row r="89" spans="1:12">
      <c r="A89" s="69">
        <f>A87+1</f>
        <v>68</v>
      </c>
      <c r="B89" s="158" t="s">
        <v>1119</v>
      </c>
      <c r="C89" s="169"/>
      <c r="D89" s="168">
        <f>IF(D168&gt;0,1-(((1-D169)*(1-D168))/(1-D169*D168*D170)),0)</f>
        <v>0</v>
      </c>
      <c r="E89" s="153"/>
      <c r="F89" s="152"/>
      <c r="G89" s="58"/>
      <c r="H89" s="162"/>
      <c r="I89" s="70"/>
      <c r="J89" s="45"/>
      <c r="L89" s="45"/>
    </row>
    <row r="90" spans="1:12" ht="15">
      <c r="A90" s="69">
        <f>A89+1</f>
        <v>69</v>
      </c>
      <c r="B90" s="84" t="s">
        <v>1118</v>
      </c>
      <c r="C90" s="169"/>
      <c r="D90" s="168">
        <f>IF(H143&gt;0,(D89/(1-D89))*(1-H141/H143),0)</f>
        <v>0</v>
      </c>
      <c r="E90" s="153"/>
      <c r="F90" s="167"/>
      <c r="G90" s="58"/>
      <c r="H90" s="162"/>
      <c r="I90" s="86"/>
      <c r="J90" s="45"/>
      <c r="L90" s="45"/>
    </row>
    <row r="91" spans="1:12" ht="25.5">
      <c r="A91" s="69"/>
      <c r="B91" s="166" t="str">
        <f>"     where WCLTD= (line "&amp;A141&amp;") and R= (line "&amp;A143&amp;") and FIT, SIT &amp; p are as given in footnote I."</f>
        <v xml:space="preserve">     where WCLTD= (line 107) and R= (line 109) and FIT, SIT &amp; p are as given in footnote I.</v>
      </c>
      <c r="C91" s="161"/>
      <c r="D91" s="161"/>
      <c r="E91" s="153"/>
      <c r="F91" s="152"/>
      <c r="G91" s="58"/>
      <c r="H91" s="162"/>
      <c r="I91" s="165"/>
      <c r="J91" s="45"/>
      <c r="L91" s="45"/>
    </row>
    <row r="92" spans="1:12">
      <c r="A92" s="69">
        <f>A90+1</f>
        <v>70</v>
      </c>
      <c r="B92" s="158" t="str">
        <f>"      1 / (1 - T)  = (from line "&amp;A89&amp;")"</f>
        <v xml:space="preserve">      1 / (1 - T)  = (from line 68)</v>
      </c>
      <c r="C92" s="161"/>
      <c r="D92" s="164">
        <f>IF(D89&gt;0,1/(1-D89),0)</f>
        <v>0</v>
      </c>
      <c r="E92" s="153"/>
      <c r="F92" s="152"/>
      <c r="G92" s="58"/>
      <c r="H92" s="162"/>
      <c r="I92" s="57"/>
      <c r="J92" s="45"/>
      <c r="L92" s="45"/>
    </row>
    <row r="93" spans="1:12">
      <c r="A93" s="69">
        <f t="shared" ref="A93:A98" si="5">A92+1</f>
        <v>71</v>
      </c>
      <c r="B93" s="84" t="s">
        <v>1117</v>
      </c>
      <c r="C93" s="161" t="s">
        <v>1116</v>
      </c>
      <c r="D93" s="163">
        <v>0</v>
      </c>
      <c r="E93" s="153"/>
      <c r="F93" s="152"/>
      <c r="G93" s="58"/>
      <c r="H93" s="162">
        <v>0</v>
      </c>
      <c r="I93" s="57"/>
      <c r="J93" s="43"/>
      <c r="L93" s="45"/>
    </row>
    <row r="94" spans="1:12">
      <c r="A94" s="69">
        <f t="shared" si="5"/>
        <v>72</v>
      </c>
      <c r="B94" s="158" t="s">
        <v>1115</v>
      </c>
      <c r="C94" s="157" t="str">
        <f>"(line "&amp;A90&amp;" * line "&amp;A97&amp;")"</f>
        <v>(line 69 * line 75)</v>
      </c>
      <c r="D94" s="161">
        <f>D90*D97</f>
        <v>0</v>
      </c>
      <c r="E94" s="153" t="s">
        <v>489</v>
      </c>
      <c r="F94" s="152"/>
      <c r="G94" s="58"/>
      <c r="H94" s="159">
        <f>D90*H97</f>
        <v>0</v>
      </c>
      <c r="I94" s="57"/>
      <c r="J94" s="43"/>
      <c r="L94" s="43"/>
    </row>
    <row r="95" spans="1:12">
      <c r="A95" s="69">
        <f t="shared" si="5"/>
        <v>73</v>
      </c>
      <c r="B95" s="84" t="s">
        <v>1114</v>
      </c>
      <c r="C95" s="157" t="str">
        <f>"(line "&amp;A92&amp;" * line "&amp;A93&amp;")"</f>
        <v>(line 70 * line 71)</v>
      </c>
      <c r="D95" s="161">
        <f>D92*D93</f>
        <v>0</v>
      </c>
      <c r="E95" s="160" t="s">
        <v>1113</v>
      </c>
      <c r="F95" s="152">
        <f>F40</f>
        <v>0.59975867092558233</v>
      </c>
      <c r="G95" s="58"/>
      <c r="H95" s="159">
        <f>F95*D95</f>
        <v>0</v>
      </c>
      <c r="I95" s="57"/>
      <c r="J95" s="43"/>
      <c r="L95" s="43"/>
    </row>
    <row r="96" spans="1:12">
      <c r="A96" s="69">
        <f t="shared" si="5"/>
        <v>74</v>
      </c>
      <c r="B96" s="158" t="s">
        <v>1112</v>
      </c>
      <c r="C96" s="157" t="str">
        <f>"(line "&amp;A94&amp;" + line "&amp;A95&amp;")"</f>
        <v>(line 72 + line 73)</v>
      </c>
      <c r="D96" s="156">
        <f>+D94+D95</f>
        <v>0</v>
      </c>
      <c r="E96" s="83" t="s">
        <v>242</v>
      </c>
      <c r="F96" s="152" t="s">
        <v>242</v>
      </c>
      <c r="G96" s="58"/>
      <c r="H96" s="151">
        <f>+H94+H95</f>
        <v>0</v>
      </c>
      <c r="I96" s="150"/>
      <c r="J96" s="43"/>
      <c r="L96" s="43"/>
    </row>
    <row r="97" spans="1:12">
      <c r="A97" s="69">
        <f t="shared" si="5"/>
        <v>75</v>
      </c>
      <c r="B97" s="84" t="s">
        <v>1111</v>
      </c>
      <c r="C97" s="155" t="str">
        <f>"(line "&amp;A54&amp;" * line "&amp;A138&amp;")"</f>
        <v>(line 41 * line 106)</v>
      </c>
      <c r="D97" s="154">
        <f>+$H143*D54</f>
        <v>60367012.034912668</v>
      </c>
      <c r="E97" s="153" t="s">
        <v>489</v>
      </c>
      <c r="F97" s="152"/>
      <c r="G97" s="58"/>
      <c r="H97" s="151">
        <f>+$H143*H54</f>
        <v>35542119.825878531</v>
      </c>
      <c r="I97" s="150"/>
      <c r="J97" s="43"/>
      <c r="L97" s="45"/>
    </row>
    <row r="98" spans="1:12" ht="13.5" thickBot="1">
      <c r="A98" s="77">
        <f t="shared" si="5"/>
        <v>76</v>
      </c>
      <c r="B98" s="81" t="s">
        <v>1110</v>
      </c>
      <c r="C98" s="149" t="str">
        <f>"(sum lines "&amp;A69&amp;", "&amp;A77&amp;" ,"&amp;A87&amp;", "&amp;A96&amp;", "&amp;A97&amp;")"</f>
        <v>(sum lines 53, 60 ,67, 74, 75)</v>
      </c>
      <c r="D98" s="148">
        <f>+D97+D96+D87+D77+D69</f>
        <v>303014233.03491271</v>
      </c>
      <c r="E98" s="147"/>
      <c r="F98" s="146"/>
      <c r="G98" s="51"/>
      <c r="H98" s="145">
        <f>+H97+H96+H87+H77+H69</f>
        <v>150606141.56408596</v>
      </c>
      <c r="I98" s="144"/>
      <c r="J98" s="45"/>
      <c r="L98" s="45"/>
    </row>
    <row r="99" spans="1:12">
      <c r="A99" s="143"/>
      <c r="B99" s="141"/>
      <c r="C99" s="142" t="s">
        <v>1109</v>
      </c>
      <c r="D99" s="141"/>
      <c r="E99" s="140"/>
      <c r="F99" s="138"/>
      <c r="G99" s="139"/>
      <c r="H99" s="138"/>
      <c r="I99" s="137"/>
      <c r="J99" s="47"/>
      <c r="L99" s="47"/>
    </row>
    <row r="100" spans="1:12">
      <c r="A100" s="69"/>
      <c r="B100" s="84" t="s">
        <v>1108</v>
      </c>
      <c r="C100" s="59"/>
      <c r="D100" s="59"/>
      <c r="E100" s="61"/>
      <c r="F100" s="80"/>
      <c r="G100" s="59"/>
      <c r="H100" s="80"/>
      <c r="I100" s="70"/>
      <c r="J100" s="45"/>
      <c r="L100" s="47" t="s">
        <v>242</v>
      </c>
    </row>
    <row r="101" spans="1:12">
      <c r="A101" s="69">
        <f>A98+1</f>
        <v>77</v>
      </c>
      <c r="B101" s="63" t="s">
        <v>1107</v>
      </c>
      <c r="C101" s="59" t="str">
        <f>"(line "&amp;A22&amp;", column 3)"</f>
        <v>(line 13, column 3)</v>
      </c>
      <c r="D101" s="58"/>
      <c r="E101" s="83"/>
      <c r="F101" s="60"/>
      <c r="G101" s="58"/>
      <c r="H101" s="60">
        <f>+D22</f>
        <v>1438721122.2149999</v>
      </c>
      <c r="I101" s="70"/>
      <c r="J101" s="45"/>
      <c r="L101" s="45"/>
    </row>
    <row r="102" spans="1:12">
      <c r="A102" s="69">
        <f>A101+1</f>
        <v>78</v>
      </c>
      <c r="B102" s="63" t="s">
        <v>1106</v>
      </c>
      <c r="C102" s="84" t="s">
        <v>1105</v>
      </c>
      <c r="D102" s="84"/>
      <c r="E102" s="93"/>
      <c r="F102" s="92"/>
      <c r="G102" s="84"/>
      <c r="H102" s="136">
        <v>0</v>
      </c>
      <c r="I102" s="70"/>
      <c r="J102" s="45"/>
      <c r="L102" s="45"/>
    </row>
    <row r="103" spans="1:12" ht="13.5" thickBot="1">
      <c r="A103" s="69">
        <f>A102+1</f>
        <v>79</v>
      </c>
      <c r="B103" s="55" t="s">
        <v>1104</v>
      </c>
      <c r="C103" s="52" t="s">
        <v>1103</v>
      </c>
      <c r="D103" s="51"/>
      <c r="E103" s="83"/>
      <c r="F103" s="60"/>
      <c r="G103" s="58"/>
      <c r="H103" s="135">
        <v>0</v>
      </c>
      <c r="I103" s="86"/>
      <c r="J103" s="45"/>
      <c r="L103" s="45"/>
    </row>
    <row r="104" spans="1:12">
      <c r="A104" s="69">
        <f>A103+1</f>
        <v>80</v>
      </c>
      <c r="B104" s="63" t="s">
        <v>1102</v>
      </c>
      <c r="C104" s="59" t="str">
        <f>"(line "&amp;A101&amp;" less line "&amp;A102&amp;" and "&amp;A103&amp;")"</f>
        <v>(line 77 less line 78 and 79)</v>
      </c>
      <c r="D104" s="58"/>
      <c r="E104" s="83"/>
      <c r="F104" s="60"/>
      <c r="G104" s="58"/>
      <c r="H104" s="60">
        <f>H101-H102-H103</f>
        <v>1438721122.2149999</v>
      </c>
      <c r="I104" s="86"/>
      <c r="J104" s="45"/>
      <c r="L104" s="45"/>
    </row>
    <row r="105" spans="1:12">
      <c r="A105" s="69">
        <f>A104+1</f>
        <v>81</v>
      </c>
      <c r="B105" s="63" t="s">
        <v>1101</v>
      </c>
      <c r="C105" s="59" t="str">
        <f>"(line "&amp;A104&amp;" / line "&amp;A101&amp;")"</f>
        <v>(line 80 / line 77)</v>
      </c>
      <c r="D105" s="131"/>
      <c r="E105" s="133"/>
      <c r="F105" s="132"/>
      <c r="G105" s="58" t="s">
        <v>1100</v>
      </c>
      <c r="H105" s="126">
        <f>IF(H101&gt;0,H104/H101,0)</f>
        <v>1</v>
      </c>
      <c r="I105" s="86"/>
      <c r="J105" s="45"/>
      <c r="L105" s="45"/>
    </row>
    <row r="106" spans="1:12">
      <c r="A106" s="69"/>
      <c r="B106" s="84" t="s">
        <v>1099</v>
      </c>
      <c r="C106" s="84"/>
      <c r="D106" s="84"/>
      <c r="E106" s="93"/>
      <c r="F106" s="92"/>
      <c r="G106" s="84"/>
      <c r="H106" s="84"/>
      <c r="I106" s="70"/>
      <c r="J106" s="45"/>
      <c r="L106" s="45"/>
    </row>
    <row r="107" spans="1:12">
      <c r="A107" s="69">
        <f>A105+1</f>
        <v>82</v>
      </c>
      <c r="B107" s="134" t="s">
        <v>1098</v>
      </c>
      <c r="C107" s="59" t="str">
        <f>"(sum lines "&amp;A57&amp;" to "&amp;A59&amp;", column 3)"</f>
        <v>(sum lines 42 to 44, column 3)</v>
      </c>
      <c r="D107" s="59"/>
      <c r="E107" s="61"/>
      <c r="F107" s="80"/>
      <c r="G107" s="59"/>
      <c r="H107" s="58"/>
      <c r="I107" s="70"/>
      <c r="J107" s="45"/>
      <c r="L107" s="45"/>
    </row>
    <row r="108" spans="1:12" ht="13.5" thickBot="1">
      <c r="A108" s="69">
        <f>A107+1</f>
        <v>83</v>
      </c>
      <c r="B108" s="55" t="s">
        <v>1097</v>
      </c>
      <c r="C108" s="52" t="s">
        <v>1096</v>
      </c>
      <c r="D108" s="51"/>
      <c r="E108" s="75"/>
      <c r="F108" s="60"/>
      <c r="G108" s="58"/>
      <c r="H108" s="90">
        <v>0</v>
      </c>
      <c r="I108" s="70"/>
      <c r="J108" s="45"/>
      <c r="L108" s="45"/>
    </row>
    <row r="109" spans="1:12">
      <c r="A109" s="69">
        <f>A108+1</f>
        <v>84</v>
      </c>
      <c r="B109" s="63" t="s">
        <v>1095</v>
      </c>
      <c r="C109" s="130" t="str">
        <f>"(line "&amp;A107&amp;" - line "&amp;A108&amp;")"</f>
        <v>(line 82 - line 83)</v>
      </c>
      <c r="D109" s="131"/>
      <c r="E109" s="133"/>
      <c r="F109" s="132"/>
      <c r="G109" s="131"/>
      <c r="H109" s="60">
        <f>+H107-H108</f>
        <v>0</v>
      </c>
      <c r="I109" s="70"/>
      <c r="J109" s="45"/>
      <c r="L109" s="45"/>
    </row>
    <row r="110" spans="1:12" ht="25.5">
      <c r="A110" s="69">
        <f>A109+1</f>
        <v>85</v>
      </c>
      <c r="B110" s="495" t="s">
        <v>1094</v>
      </c>
      <c r="C110" s="130" t="str">
        <f>"(line "&amp;A109&amp;"/ line "&amp;A107&amp;")"</f>
        <v>(line 84/ line 82)</v>
      </c>
      <c r="D110" s="58"/>
      <c r="E110" s="83"/>
      <c r="F110" s="60"/>
      <c r="G110" s="58"/>
      <c r="H110" s="126">
        <f>IF(H107&gt;0,H109/H107,0)</f>
        <v>0</v>
      </c>
      <c r="I110" s="70"/>
      <c r="J110" s="47"/>
      <c r="L110" s="47" t="s">
        <v>242</v>
      </c>
    </row>
    <row r="111" spans="1:12">
      <c r="A111" s="69">
        <f>A110+1</f>
        <v>86</v>
      </c>
      <c r="B111" s="63" t="s">
        <v>1093</v>
      </c>
      <c r="C111" s="59" t="str">
        <f>"(line "&amp;A105&amp;")"</f>
        <v>(line 81)</v>
      </c>
      <c r="D111" s="58"/>
      <c r="E111" s="83"/>
      <c r="F111" s="60"/>
      <c r="G111" s="63" t="s">
        <v>1089</v>
      </c>
      <c r="H111" s="126">
        <f>H105</f>
        <v>1</v>
      </c>
      <c r="I111" s="70"/>
      <c r="J111" s="47"/>
      <c r="L111" s="47"/>
    </row>
    <row r="112" spans="1:12">
      <c r="A112" s="69">
        <f>A111+1</f>
        <v>87</v>
      </c>
      <c r="B112" s="63" t="s">
        <v>1092</v>
      </c>
      <c r="C112" s="130" t="str">
        <f>"(line "&amp;A111&amp;" * line "&amp;A110&amp;")"</f>
        <v>(line 86 * line 85)</v>
      </c>
      <c r="D112" s="59"/>
      <c r="E112" s="61"/>
      <c r="F112" s="80"/>
      <c r="G112" s="63" t="s">
        <v>1091</v>
      </c>
      <c r="H112" s="120">
        <f>+H111*H110</f>
        <v>0</v>
      </c>
      <c r="I112" s="70"/>
      <c r="J112" s="47"/>
      <c r="L112" s="47"/>
    </row>
    <row r="113" spans="1:12">
      <c r="A113" s="69"/>
      <c r="B113" s="84" t="s">
        <v>1090</v>
      </c>
      <c r="C113" s="58"/>
      <c r="D113" s="58"/>
      <c r="E113" s="83"/>
      <c r="F113" s="60"/>
      <c r="G113" s="58"/>
      <c r="H113" s="58"/>
      <c r="I113" s="70"/>
      <c r="J113" s="47"/>
      <c r="L113" s="129"/>
    </row>
    <row r="114" spans="1:12" ht="13.5" thickBot="1">
      <c r="A114" s="69"/>
      <c r="B114" s="100"/>
      <c r="C114" s="51"/>
      <c r="D114" s="75" t="s">
        <v>1052</v>
      </c>
      <c r="E114" s="75" t="s">
        <v>1089</v>
      </c>
      <c r="F114" s="74" t="s">
        <v>1088</v>
      </c>
      <c r="G114" s="58"/>
      <c r="H114" s="58"/>
      <c r="I114" s="70"/>
      <c r="J114" s="47"/>
      <c r="L114" s="47"/>
    </row>
    <row r="115" spans="1:12">
      <c r="A115" s="69">
        <f>A112+1</f>
        <v>88</v>
      </c>
      <c r="B115" s="84" t="s">
        <v>1087</v>
      </c>
      <c r="C115" s="58"/>
      <c r="D115" s="121">
        <v>0</v>
      </c>
      <c r="E115" s="128">
        <v>0</v>
      </c>
      <c r="F115" s="60">
        <f>D115*E115</f>
        <v>0</v>
      </c>
      <c r="G115" s="58"/>
      <c r="H115" s="58"/>
      <c r="I115" s="70"/>
      <c r="J115" s="47"/>
      <c r="L115" s="47"/>
    </row>
    <row r="116" spans="1:12">
      <c r="A116" s="69">
        <f>A115+1</f>
        <v>89</v>
      </c>
      <c r="B116" s="84" t="s">
        <v>1086</v>
      </c>
      <c r="C116" s="58"/>
      <c r="D116" s="121">
        <f>G258</f>
        <v>22955931.988499999</v>
      </c>
      <c r="E116" s="128">
        <f>+H111</f>
        <v>1</v>
      </c>
      <c r="F116" s="60">
        <f>D116*E116</f>
        <v>22955931.988499999</v>
      </c>
      <c r="G116" s="58"/>
      <c r="H116" s="58"/>
      <c r="I116" s="70"/>
      <c r="J116" s="47"/>
      <c r="L116" s="47"/>
    </row>
    <row r="117" spans="1:12">
      <c r="A117" s="69">
        <f>A116+1</f>
        <v>90</v>
      </c>
      <c r="B117" s="84" t="s">
        <v>1085</v>
      </c>
      <c r="C117" s="58"/>
      <c r="D117" s="121">
        <v>0</v>
      </c>
      <c r="E117" s="128">
        <v>0</v>
      </c>
      <c r="F117" s="60">
        <f>D117*E117</f>
        <v>0</v>
      </c>
      <c r="G117" s="58"/>
      <c r="H117" s="83" t="s">
        <v>1084</v>
      </c>
      <c r="I117" s="70"/>
      <c r="J117" s="47"/>
      <c r="L117" s="47"/>
    </row>
    <row r="118" spans="1:12" ht="13.5" thickBot="1">
      <c r="A118" s="69">
        <f>A117+1</f>
        <v>91</v>
      </c>
      <c r="B118" s="84" t="s">
        <v>1083</v>
      </c>
      <c r="C118" s="58"/>
      <c r="D118" s="118">
        <v>0</v>
      </c>
      <c r="E118" s="128">
        <v>0</v>
      </c>
      <c r="F118" s="74">
        <f>D118*E118</f>
        <v>0</v>
      </c>
      <c r="G118" s="58"/>
      <c r="H118" s="99" t="s">
        <v>1082</v>
      </c>
      <c r="I118" s="70"/>
      <c r="J118" s="47"/>
      <c r="L118" s="47"/>
    </row>
    <row r="119" spans="1:12">
      <c r="A119" s="69">
        <f>A118+1</f>
        <v>92</v>
      </c>
      <c r="B119" s="84" t="s">
        <v>1057</v>
      </c>
      <c r="C119" s="58" t="str">
        <f>"(sum lines "&amp;A115&amp;" to "&amp;A118&amp;")"</f>
        <v>(sum lines 88 to 91)</v>
      </c>
      <c r="D119" s="58">
        <f>SUM(D115:D118)</f>
        <v>22955931.988499999</v>
      </c>
      <c r="E119" s="83"/>
      <c r="F119" s="60">
        <f>SUM(F115:F118)</f>
        <v>22955931.988499999</v>
      </c>
      <c r="G119" s="93" t="s">
        <v>1067</v>
      </c>
      <c r="H119" s="126">
        <f>IF(F119&gt;0,F119/D119,0)</f>
        <v>1</v>
      </c>
      <c r="I119" s="70"/>
      <c r="J119" s="45"/>
      <c r="L119" s="47"/>
    </row>
    <row r="120" spans="1:12">
      <c r="A120" s="69"/>
      <c r="B120" s="84" t="s">
        <v>1081</v>
      </c>
      <c r="C120" s="58" t="s">
        <v>1080</v>
      </c>
      <c r="D120" s="58"/>
      <c r="E120" s="83"/>
      <c r="F120" s="60"/>
      <c r="G120" s="58"/>
      <c r="H120" s="58"/>
      <c r="I120" s="70"/>
      <c r="J120" s="47"/>
      <c r="L120" s="47"/>
    </row>
    <row r="121" spans="1:12" ht="13.5" thickBot="1">
      <c r="A121" s="69"/>
      <c r="B121" s="100"/>
      <c r="C121" s="51"/>
      <c r="D121" s="75" t="s">
        <v>1052</v>
      </c>
      <c r="E121" s="83"/>
      <c r="F121" s="60"/>
      <c r="G121" s="58"/>
      <c r="H121" s="127"/>
      <c r="I121" s="70"/>
      <c r="J121" s="45"/>
      <c r="L121" s="47"/>
    </row>
    <row r="122" spans="1:12">
      <c r="A122" s="69">
        <f>A119+1</f>
        <v>93</v>
      </c>
      <c r="B122" s="84" t="s">
        <v>1079</v>
      </c>
      <c r="C122" s="58"/>
      <c r="D122" s="58">
        <f>C205</f>
        <v>1320460041.02</v>
      </c>
      <c r="E122" s="83"/>
      <c r="F122" s="92"/>
      <c r="G122" s="84"/>
      <c r="H122" s="84"/>
      <c r="I122" s="86"/>
      <c r="J122" s="45"/>
      <c r="L122" s="47"/>
    </row>
    <row r="123" spans="1:12">
      <c r="A123" s="69">
        <f t="shared" ref="A123:A130" si="6">A122+1</f>
        <v>94</v>
      </c>
      <c r="B123" s="84" t="s">
        <v>1078</v>
      </c>
      <c r="C123" s="58"/>
      <c r="D123" s="58">
        <f>C203</f>
        <v>1380627641.6700001</v>
      </c>
      <c r="E123" s="83"/>
      <c r="F123" s="60"/>
      <c r="G123" s="58"/>
      <c r="H123" s="127"/>
      <c r="I123" s="86"/>
      <c r="J123" s="47"/>
      <c r="L123" s="45"/>
    </row>
    <row r="124" spans="1:12">
      <c r="A124" s="69">
        <f t="shared" si="6"/>
        <v>95</v>
      </c>
      <c r="B124" s="84" t="s">
        <v>1077</v>
      </c>
      <c r="C124" s="59" t="str">
        <f>"(line "&amp;A122&amp;" / line "&amp;A123&amp;")"</f>
        <v>(line 93 / line 94)</v>
      </c>
      <c r="D124" s="58"/>
      <c r="E124" s="83"/>
      <c r="F124" s="60" t="s">
        <v>1076</v>
      </c>
      <c r="G124" s="83" t="s">
        <v>1067</v>
      </c>
      <c r="H124" s="126">
        <f>D122/D123</f>
        <v>0.95642011007600736</v>
      </c>
      <c r="I124" s="70"/>
      <c r="J124" s="45"/>
      <c r="L124" s="47"/>
    </row>
    <row r="125" spans="1:12">
      <c r="A125" s="69">
        <f t="shared" si="6"/>
        <v>96</v>
      </c>
      <c r="B125" s="84" t="s">
        <v>1075</v>
      </c>
      <c r="C125" s="58"/>
      <c r="D125" s="58">
        <f>D205</f>
        <v>7324884.6349999998</v>
      </c>
      <c r="E125" s="83"/>
      <c r="F125" s="60"/>
      <c r="G125" s="58"/>
      <c r="H125" s="60"/>
      <c r="I125" s="70"/>
      <c r="J125" s="43"/>
      <c r="L125" s="45"/>
    </row>
    <row r="126" spans="1:12">
      <c r="A126" s="69">
        <f t="shared" si="6"/>
        <v>97</v>
      </c>
      <c r="B126" s="84" t="s">
        <v>1074</v>
      </c>
      <c r="C126" s="58"/>
      <c r="D126" s="58">
        <f>D203</f>
        <v>779116201.71000004</v>
      </c>
      <c r="E126" s="83"/>
      <c r="F126" s="60"/>
      <c r="G126" s="58"/>
      <c r="H126" s="126"/>
      <c r="I126" s="70"/>
      <c r="J126" s="43"/>
      <c r="L126" s="45"/>
    </row>
    <row r="127" spans="1:12">
      <c r="A127" s="69">
        <f t="shared" si="6"/>
        <v>98</v>
      </c>
      <c r="B127" s="84" t="s">
        <v>1073</v>
      </c>
      <c r="C127" s="59" t="str">
        <f>"(line "&amp;A125&amp;" / line "&amp;A126&amp;")"</f>
        <v>(line 96 / line 97)</v>
      </c>
      <c r="D127" s="84"/>
      <c r="E127" s="83"/>
      <c r="F127" s="60" t="s">
        <v>1072</v>
      </c>
      <c r="G127" s="83" t="s">
        <v>1067</v>
      </c>
      <c r="H127" s="126">
        <f>D125/D126</f>
        <v>9.4015303736764578E-3</v>
      </c>
      <c r="I127" s="70"/>
      <c r="J127" s="43"/>
      <c r="L127" s="45"/>
    </row>
    <row r="128" spans="1:12">
      <c r="A128" s="69">
        <f t="shared" si="6"/>
        <v>99</v>
      </c>
      <c r="B128" s="84" t="s">
        <v>1071</v>
      </c>
      <c r="C128" s="58"/>
      <c r="D128" s="58">
        <f>E205</f>
        <v>110936196.56</v>
      </c>
      <c r="E128" s="83"/>
      <c r="F128" s="60"/>
      <c r="G128" s="58"/>
      <c r="H128" s="60"/>
      <c r="I128" s="70"/>
      <c r="J128" s="43"/>
      <c r="L128" s="45"/>
    </row>
    <row r="129" spans="1:23">
      <c r="A129" s="69">
        <f t="shared" si="6"/>
        <v>100</v>
      </c>
      <c r="B129" s="84" t="s">
        <v>1070</v>
      </c>
      <c r="C129" s="58"/>
      <c r="D129" s="58">
        <f>E203</f>
        <v>1106790095</v>
      </c>
      <c r="E129" s="83"/>
      <c r="F129" s="60"/>
      <c r="G129" s="58"/>
      <c r="H129" s="126"/>
      <c r="I129" s="70"/>
      <c r="J129" s="43"/>
      <c r="L129" s="45"/>
    </row>
    <row r="130" spans="1:23">
      <c r="A130" s="69">
        <f t="shared" si="6"/>
        <v>101</v>
      </c>
      <c r="B130" s="84" t="s">
        <v>1069</v>
      </c>
      <c r="C130" s="59" t="str">
        <f>"(line "&amp;A128&amp;" / line "&amp;A129&amp;")"</f>
        <v>(line 99 / line 100)</v>
      </c>
      <c r="D130" s="84"/>
      <c r="E130" s="83"/>
      <c r="F130" s="60" t="s">
        <v>1068</v>
      </c>
      <c r="G130" s="83" t="s">
        <v>1067</v>
      </c>
      <c r="H130" s="126">
        <f>D128/D129</f>
        <v>0.10023237202895278</v>
      </c>
      <c r="I130" s="70"/>
      <c r="J130" s="43"/>
      <c r="L130" s="45"/>
    </row>
    <row r="131" spans="1:23">
      <c r="A131" s="69"/>
      <c r="B131" s="84" t="s">
        <v>1066</v>
      </c>
      <c r="C131" s="58" t="s">
        <v>1065</v>
      </c>
      <c r="D131" s="58"/>
      <c r="E131" s="83"/>
      <c r="F131" s="60"/>
      <c r="G131" s="58"/>
      <c r="H131" s="60"/>
      <c r="I131" s="125" t="s">
        <v>1064</v>
      </c>
      <c r="J131" s="43"/>
      <c r="L131" s="45"/>
    </row>
    <row r="132" spans="1:23">
      <c r="A132" s="69"/>
      <c r="B132" s="100"/>
      <c r="C132" s="58"/>
      <c r="D132" s="83" t="s">
        <v>1052</v>
      </c>
      <c r="E132" s="83"/>
      <c r="F132" s="60" t="s">
        <v>1063</v>
      </c>
      <c r="G132" s="122" t="s">
        <v>242</v>
      </c>
      <c r="H132" s="124" t="s">
        <v>1062</v>
      </c>
      <c r="I132" s="123">
        <f>H134*F134</f>
        <v>0</v>
      </c>
      <c r="J132" s="43"/>
      <c r="L132" s="45"/>
    </row>
    <row r="133" spans="1:23">
      <c r="A133" s="69">
        <f>A130+1</f>
        <v>102</v>
      </c>
      <c r="B133" s="84" t="s">
        <v>1061</v>
      </c>
      <c r="C133" s="58"/>
      <c r="D133" s="121">
        <v>0</v>
      </c>
      <c r="E133" s="83"/>
      <c r="F133" s="80" t="str">
        <f>"(line "&amp;A133&amp;" / line "&amp;A136&amp;")"</f>
        <v>(line 102 / line 105)</v>
      </c>
      <c r="G133" s="122"/>
      <c r="H133" s="93" t="str">
        <f>"(line "&amp;A119&amp;")"</f>
        <v>(line 92)</v>
      </c>
      <c r="I133" s="86"/>
      <c r="J133" s="43"/>
      <c r="L133" s="47"/>
    </row>
    <row r="134" spans="1:23">
      <c r="A134" s="69">
        <f>A133+1</f>
        <v>103</v>
      </c>
      <c r="B134" s="84" t="s">
        <v>1060</v>
      </c>
      <c r="C134" s="58"/>
      <c r="D134" s="121">
        <v>0</v>
      </c>
      <c r="E134" s="83"/>
      <c r="F134" s="120">
        <f>IF(D136&gt;0,D133/D136,0)</f>
        <v>0</v>
      </c>
      <c r="G134" s="83" t="s">
        <v>1059</v>
      </c>
      <c r="H134" s="119">
        <f>H119</f>
        <v>1</v>
      </c>
      <c r="I134" s="86"/>
      <c r="J134" s="43"/>
    </row>
    <row r="135" spans="1:23" ht="13.5" thickBot="1">
      <c r="A135" s="69">
        <f>A134+1</f>
        <v>104</v>
      </c>
      <c r="B135" s="81" t="s">
        <v>1058</v>
      </c>
      <c r="C135" s="51"/>
      <c r="D135" s="118">
        <v>0</v>
      </c>
      <c r="E135" s="83"/>
      <c r="F135" s="60" t="s">
        <v>242</v>
      </c>
      <c r="G135" s="58"/>
      <c r="H135" s="58"/>
      <c r="I135" s="86"/>
      <c r="J135" s="43"/>
      <c r="L135" s="47"/>
    </row>
    <row r="136" spans="1:23">
      <c r="A136" s="69">
        <f>A135+1</f>
        <v>105</v>
      </c>
      <c r="B136" s="84" t="s">
        <v>1057</v>
      </c>
      <c r="C136" s="58" t="str">
        <f>"(sum lines "&amp;A133&amp;" to "&amp;A135&amp;")"</f>
        <v>(sum lines 102 to 104)</v>
      </c>
      <c r="D136" s="58">
        <f>D133+D134+D135</f>
        <v>0</v>
      </c>
      <c r="E136" s="83"/>
      <c r="F136" s="60"/>
      <c r="G136" s="58"/>
      <c r="H136" s="58"/>
      <c r="I136" s="86"/>
    </row>
    <row r="137" spans="1:23" ht="13.5" thickBot="1">
      <c r="A137" s="69"/>
      <c r="B137" s="84" t="s">
        <v>1056</v>
      </c>
      <c r="C137" s="58"/>
      <c r="D137" s="75" t="s">
        <v>1052</v>
      </c>
      <c r="E137" s="83"/>
      <c r="F137" s="60"/>
      <c r="G137" s="58"/>
      <c r="H137" s="84"/>
      <c r="I137" s="117"/>
    </row>
    <row r="138" spans="1:23">
      <c r="A138" s="69">
        <f>A136+1</f>
        <v>106</v>
      </c>
      <c r="B138" s="58" t="s">
        <v>1055</v>
      </c>
      <c r="C138" s="59"/>
      <c r="D138" s="116">
        <f>F230</f>
        <v>42803963.20771987</v>
      </c>
      <c r="E138" s="83"/>
      <c r="F138" s="60"/>
      <c r="G138" s="58"/>
      <c r="H138" s="58"/>
      <c r="I138" s="86"/>
      <c r="P138" s="48"/>
      <c r="Q138" s="106"/>
      <c r="R138" s="108"/>
      <c r="S138" s="108"/>
      <c r="T138" s="108"/>
      <c r="U138" s="94"/>
      <c r="W138" s="94"/>
    </row>
    <row r="139" spans="1:23">
      <c r="A139" s="69"/>
      <c r="B139" s="100"/>
      <c r="C139" s="58"/>
      <c r="D139" s="58"/>
      <c r="E139" s="83"/>
      <c r="F139" s="60" t="s">
        <v>1054</v>
      </c>
      <c r="G139" s="58"/>
      <c r="H139" s="58"/>
      <c r="I139" s="113" t="s">
        <v>1053</v>
      </c>
      <c r="P139" s="48"/>
      <c r="Q139" s="106"/>
      <c r="R139" s="108"/>
      <c r="S139" s="108"/>
      <c r="T139" s="108"/>
      <c r="U139" s="94"/>
      <c r="W139" s="94"/>
    </row>
    <row r="140" spans="1:23" ht="13.5" thickBot="1">
      <c r="A140" s="69"/>
      <c r="B140" s="100"/>
      <c r="C140" s="59"/>
      <c r="D140" s="99" t="s">
        <v>1052</v>
      </c>
      <c r="E140" s="99" t="s">
        <v>1051</v>
      </c>
      <c r="F140" s="115" t="s">
        <v>1050</v>
      </c>
      <c r="G140" s="58"/>
      <c r="H140" s="99" t="s">
        <v>1049</v>
      </c>
      <c r="I140" s="86"/>
      <c r="P140" s="48"/>
      <c r="Q140" s="106"/>
      <c r="R140" s="108"/>
      <c r="S140" s="108"/>
      <c r="T140" s="108"/>
      <c r="U140" s="94"/>
      <c r="W140" s="94"/>
    </row>
    <row r="141" spans="1:23" ht="25.5">
      <c r="A141" s="69">
        <f>A138+1</f>
        <v>107</v>
      </c>
      <c r="B141" s="84" t="s">
        <v>1048</v>
      </c>
      <c r="C141" s="114" t="s">
        <v>1047</v>
      </c>
      <c r="D141" s="58">
        <f>F244</f>
        <v>872012711.74353266</v>
      </c>
      <c r="E141" s="111">
        <f>IF($D$143&gt;0,D141/$D$143,0)</f>
        <v>1</v>
      </c>
      <c r="F141" s="110">
        <f>IF(D138&gt;0,D138/D141,0)</f>
        <v>4.9086398204145593E-2</v>
      </c>
      <c r="G141" s="84"/>
      <c r="H141" s="110">
        <f>F141*E141</f>
        <v>4.9086398204145593E-2</v>
      </c>
      <c r="I141" s="113" t="s">
        <v>1046</v>
      </c>
      <c r="P141" s="48"/>
      <c r="Q141" s="106"/>
      <c r="R141" s="108"/>
      <c r="S141" s="108"/>
      <c r="T141" s="108"/>
      <c r="U141" s="94"/>
      <c r="W141" s="94"/>
    </row>
    <row r="142" spans="1:23" ht="13.5" thickBot="1">
      <c r="A142" s="69">
        <f>A141+1</f>
        <v>108</v>
      </c>
      <c r="B142" s="84" t="s">
        <v>1045</v>
      </c>
      <c r="C142" s="59"/>
      <c r="D142" s="51">
        <v>0</v>
      </c>
      <c r="E142" s="111">
        <f>IF($D$143&gt;0,D142/$D$143,0)</f>
        <v>0</v>
      </c>
      <c r="F142" s="110">
        <f>H144</f>
        <v>0.12379999999999999</v>
      </c>
      <c r="G142" s="84"/>
      <c r="H142" s="112">
        <f>F142*E142</f>
        <v>0</v>
      </c>
      <c r="I142" s="86"/>
      <c r="P142" s="48"/>
      <c r="Q142" s="106"/>
      <c r="R142" s="108"/>
      <c r="S142" s="108"/>
      <c r="T142" s="108"/>
      <c r="U142" s="94"/>
      <c r="W142" s="94"/>
    </row>
    <row r="143" spans="1:23">
      <c r="A143" s="69">
        <f>A142+1</f>
        <v>109</v>
      </c>
      <c r="B143" s="84" t="s">
        <v>1044</v>
      </c>
      <c r="C143" s="58" t="str">
        <f>"(sum lines "&amp;A141&amp;" to "&amp;A142&amp;")"</f>
        <v>(sum lines 107 to 108)</v>
      </c>
      <c r="D143" s="58">
        <f>SUM(D141:D142)</f>
        <v>872012711.74353266</v>
      </c>
      <c r="E143" s="111">
        <f>IF($D$143&gt;0,D143/$D$143,0)</f>
        <v>1</v>
      </c>
      <c r="F143" s="110"/>
      <c r="G143" s="84"/>
      <c r="H143" s="110">
        <f>SUM(H141:H142)</f>
        <v>4.9086398204145593E-2</v>
      </c>
      <c r="I143" s="86"/>
      <c r="P143" s="48"/>
      <c r="Q143" s="106"/>
      <c r="R143" s="108"/>
      <c r="S143" s="108"/>
      <c r="T143" s="108"/>
      <c r="U143" s="94"/>
      <c r="W143" s="94"/>
    </row>
    <row r="144" spans="1:23">
      <c r="A144" s="69">
        <f>A143+1</f>
        <v>110</v>
      </c>
      <c r="B144" s="84"/>
      <c r="C144" s="84"/>
      <c r="D144" s="84"/>
      <c r="E144" s="83"/>
      <c r="F144" s="60"/>
      <c r="G144" s="92" t="s">
        <v>1043</v>
      </c>
      <c r="H144" s="109">
        <v>0.12379999999999999</v>
      </c>
      <c r="I144" s="86"/>
      <c r="P144" s="48"/>
      <c r="Q144" s="106"/>
      <c r="R144" s="108"/>
      <c r="S144" s="108"/>
      <c r="T144" s="108"/>
      <c r="U144" s="94"/>
      <c r="W144" s="94"/>
    </row>
    <row r="145" spans="1:22">
      <c r="A145" s="69">
        <f>A144+1</f>
        <v>111</v>
      </c>
      <c r="B145" s="84"/>
      <c r="C145" s="84"/>
      <c r="D145" s="84"/>
      <c r="E145" s="93"/>
      <c r="F145" s="92"/>
      <c r="G145" s="93" t="s">
        <v>1042</v>
      </c>
      <c r="H145" s="107">
        <f>IF(H143&gt;0,H143/F141,0)</f>
        <v>1</v>
      </c>
      <c r="I145" s="86"/>
      <c r="P145" s="106" t="s">
        <v>242</v>
      </c>
      <c r="Q145" s="105"/>
      <c r="R145" s="104"/>
      <c r="S145" s="103"/>
      <c r="T145" s="94"/>
      <c r="V145" s="94"/>
    </row>
    <row r="146" spans="1:22">
      <c r="A146" s="69"/>
      <c r="B146" s="84" t="s">
        <v>1041</v>
      </c>
      <c r="C146" s="59"/>
      <c r="D146" s="59"/>
      <c r="E146" s="61"/>
      <c r="F146" s="80"/>
      <c r="G146" s="59"/>
      <c r="H146" s="80"/>
      <c r="I146" s="86"/>
      <c r="P146" s="102"/>
      <c r="Q146" s="101"/>
      <c r="R146" s="101"/>
      <c r="S146" s="48"/>
      <c r="T146" s="94"/>
      <c r="V146" s="94"/>
    </row>
    <row r="147" spans="1:22" ht="13.5" thickBot="1">
      <c r="A147" s="69"/>
      <c r="B147" s="100"/>
      <c r="C147" s="100"/>
      <c r="D147" s="100"/>
      <c r="E147" s="61"/>
      <c r="F147" s="80"/>
      <c r="G147" s="100"/>
      <c r="H147" s="99" t="s">
        <v>1040</v>
      </c>
      <c r="I147" s="86"/>
      <c r="P147" s="96"/>
      <c r="Q147" s="48"/>
      <c r="R147" s="48"/>
      <c r="S147" s="95"/>
      <c r="T147" s="94"/>
      <c r="V147" s="94"/>
    </row>
    <row r="148" spans="1:22">
      <c r="A148" s="69"/>
      <c r="B148" s="84" t="s">
        <v>1039</v>
      </c>
      <c r="C148" s="59"/>
      <c r="D148" s="59"/>
      <c r="E148" s="61"/>
      <c r="F148" s="98" t="s">
        <v>242</v>
      </c>
      <c r="G148" s="91"/>
      <c r="H148" s="97"/>
      <c r="I148" s="86"/>
      <c r="P148" s="96"/>
      <c r="Q148" s="48"/>
      <c r="R148" s="48"/>
      <c r="S148" s="95"/>
      <c r="T148" s="94"/>
      <c r="V148" s="94"/>
    </row>
    <row r="149" spans="1:22">
      <c r="A149" s="69">
        <f>A145+1</f>
        <v>112</v>
      </c>
      <c r="B149" s="84" t="s">
        <v>1038</v>
      </c>
      <c r="C149" s="59" t="s">
        <v>1037</v>
      </c>
      <c r="D149" s="59"/>
      <c r="E149" s="93"/>
      <c r="F149" s="92"/>
      <c r="G149" s="91"/>
      <c r="H149" s="87">
        <v>0</v>
      </c>
      <c r="I149" s="86"/>
    </row>
    <row r="150" spans="1:22" ht="13.5" thickBot="1">
      <c r="A150" s="69">
        <f t="shared" ref="A150:A156" si="7">A149+1</f>
        <v>113</v>
      </c>
      <c r="B150" s="81" t="s">
        <v>1036</v>
      </c>
      <c r="C150" s="59"/>
      <c r="D150" s="84"/>
      <c r="E150" s="61"/>
      <c r="F150" s="80"/>
      <c r="G150" s="59"/>
      <c r="H150" s="90">
        <v>0</v>
      </c>
      <c r="I150" s="89"/>
    </row>
    <row r="151" spans="1:22">
      <c r="A151" s="69">
        <f t="shared" si="7"/>
        <v>114</v>
      </c>
      <c r="B151" s="84" t="s">
        <v>1035</v>
      </c>
      <c r="C151" s="59"/>
      <c r="D151" s="84"/>
      <c r="E151" s="61"/>
      <c r="F151" s="80"/>
      <c r="G151" s="59"/>
      <c r="H151" s="60">
        <f>+H149-H150</f>
        <v>0</v>
      </c>
      <c r="I151" s="89"/>
    </row>
    <row r="152" spans="1:22">
      <c r="A152" s="69">
        <f t="shared" si="7"/>
        <v>115</v>
      </c>
      <c r="B152" s="84" t="s">
        <v>1034</v>
      </c>
      <c r="C152" s="59" t="s">
        <v>1033</v>
      </c>
      <c r="D152" s="84"/>
      <c r="E152" s="61"/>
      <c r="F152" s="88"/>
      <c r="G152" s="59"/>
      <c r="H152" s="87">
        <v>103100</v>
      </c>
      <c r="I152" s="86"/>
    </row>
    <row r="153" spans="1:22">
      <c r="A153" s="69">
        <f t="shared" si="7"/>
        <v>116</v>
      </c>
      <c r="B153" s="84" t="s">
        <v>1032</v>
      </c>
      <c r="C153" s="59"/>
      <c r="D153" s="59"/>
      <c r="E153" s="61"/>
      <c r="F153" s="80"/>
      <c r="G153" s="59"/>
      <c r="H153" s="85">
        <v>0</v>
      </c>
      <c r="I153" s="78"/>
    </row>
    <row r="154" spans="1:22">
      <c r="A154" s="69">
        <f t="shared" si="7"/>
        <v>117</v>
      </c>
      <c r="B154" s="84" t="s">
        <v>1031</v>
      </c>
      <c r="C154" s="58"/>
      <c r="D154" s="58"/>
      <c r="E154" s="83"/>
      <c r="F154" s="60"/>
      <c r="G154" s="58"/>
      <c r="H154" s="82">
        <v>0</v>
      </c>
      <c r="I154" s="78"/>
    </row>
    <row r="155" spans="1:22" ht="13.5" thickBot="1">
      <c r="A155" s="69">
        <f t="shared" si="7"/>
        <v>118</v>
      </c>
      <c r="B155" s="81" t="s">
        <v>1030</v>
      </c>
      <c r="C155" s="52"/>
      <c r="D155" s="59"/>
      <c r="E155" s="61"/>
      <c r="F155" s="80"/>
      <c r="G155" s="59"/>
      <c r="H155" s="79">
        <v>0</v>
      </c>
      <c r="I155" s="78"/>
    </row>
    <row r="156" spans="1:22" ht="13.5" thickBot="1">
      <c r="A156" s="77">
        <f t="shared" si="7"/>
        <v>119</v>
      </c>
      <c r="B156" s="76" t="str">
        <f>+B151</f>
        <v xml:space="preserve">  Total of (a)-(b)</v>
      </c>
      <c r="C156" s="54"/>
      <c r="D156" s="51"/>
      <c r="E156" s="75"/>
      <c r="F156" s="74"/>
      <c r="G156" s="52"/>
      <c r="H156" s="73">
        <f>+H154-H155</f>
        <v>0</v>
      </c>
      <c r="I156" s="72"/>
    </row>
    <row r="157" spans="1:22">
      <c r="A157" s="66" t="s">
        <v>1029</v>
      </c>
      <c r="B157" s="672" t="s">
        <v>1028</v>
      </c>
      <c r="C157" s="672"/>
      <c r="D157" s="672"/>
      <c r="E157" s="672"/>
      <c r="F157" s="672"/>
      <c r="G157" s="672"/>
      <c r="H157" s="672"/>
      <c r="I157" s="673"/>
      <c r="J157" s="45"/>
      <c r="L157" s="45"/>
    </row>
    <row r="158" spans="1:22" ht="13.5" thickBot="1">
      <c r="A158" s="71" t="s">
        <v>1027</v>
      </c>
      <c r="B158" s="672" t="s">
        <v>1026</v>
      </c>
      <c r="C158" s="672"/>
      <c r="D158" s="672"/>
      <c r="E158" s="672"/>
      <c r="F158" s="672"/>
      <c r="G158" s="672"/>
      <c r="H158" s="672"/>
      <c r="I158" s="673"/>
      <c r="J158" s="45"/>
      <c r="L158" s="45"/>
    </row>
    <row r="159" spans="1:22" ht="13.5" customHeight="1">
      <c r="A159" s="66" t="s">
        <v>1025</v>
      </c>
      <c r="B159" s="672" t="s">
        <v>1024</v>
      </c>
      <c r="C159" s="672"/>
      <c r="D159" s="672"/>
      <c r="E159" s="672"/>
      <c r="F159" s="672"/>
      <c r="G159" s="672"/>
      <c r="H159" s="672"/>
      <c r="I159" s="673"/>
      <c r="J159" s="45"/>
      <c r="L159" s="45"/>
    </row>
    <row r="160" spans="1:22" ht="27" customHeight="1">
      <c r="A160" s="65" t="s">
        <v>1023</v>
      </c>
      <c r="B160" s="668" t="s">
        <v>1022</v>
      </c>
      <c r="C160" s="668"/>
      <c r="D160" s="668"/>
      <c r="E160" s="668"/>
      <c r="F160" s="668"/>
      <c r="G160" s="668"/>
      <c r="H160" s="668"/>
      <c r="I160" s="669"/>
      <c r="J160" s="45"/>
      <c r="L160" s="45"/>
    </row>
    <row r="161" spans="1:12">
      <c r="A161" s="66" t="s">
        <v>1021</v>
      </c>
      <c r="B161" s="674" t="s">
        <v>1020</v>
      </c>
      <c r="C161" s="674"/>
      <c r="D161" s="674"/>
      <c r="E161" s="674"/>
      <c r="F161" s="674"/>
      <c r="G161" s="674"/>
      <c r="H161" s="674"/>
      <c r="I161" s="675"/>
      <c r="J161" s="45"/>
      <c r="L161" s="45"/>
    </row>
    <row r="162" spans="1:12" ht="25.5" customHeight="1">
      <c r="A162" s="65" t="s">
        <v>1019</v>
      </c>
      <c r="B162" s="668" t="str">
        <f>"Cash Working Capital assigned to transmission is one-eighth of O&amp;M allocated to transmission at line "&amp;A69&amp;" column 5.  Prepayments are the electric related prepayments booked to Account No. 165 and reported in the Other Assets Section of the Balance Sheet."</f>
        <v>Cash Working Capital assigned to transmission is one-eighth of O&amp;M allocated to transmission at line 53 column 5.  Prepayments are the electric related prepayments booked to Account No. 165 and reported in the Other Assets Section of the Balance Sheet.</v>
      </c>
      <c r="C162" s="668"/>
      <c r="D162" s="668"/>
      <c r="E162" s="668"/>
      <c r="F162" s="668"/>
      <c r="G162" s="668"/>
      <c r="H162" s="668"/>
      <c r="I162" s="669"/>
      <c r="J162" s="45"/>
      <c r="L162" s="45"/>
    </row>
    <row r="163" spans="1:12" ht="25.5" customHeight="1">
      <c r="A163" s="65" t="s">
        <v>11</v>
      </c>
      <c r="B163" s="668" t="s">
        <v>1018</v>
      </c>
      <c r="C163" s="668"/>
      <c r="D163" s="668"/>
      <c r="E163" s="668"/>
      <c r="F163" s="668"/>
      <c r="G163" s="668"/>
      <c r="H163" s="668"/>
      <c r="I163" s="669"/>
      <c r="J163" s="45"/>
      <c r="L163" s="45"/>
    </row>
    <row r="164" spans="1:12">
      <c r="A164" s="66" t="s">
        <v>1017</v>
      </c>
      <c r="B164" s="674" t="s">
        <v>1016</v>
      </c>
      <c r="C164" s="674"/>
      <c r="D164" s="674"/>
      <c r="E164" s="674"/>
      <c r="F164" s="674"/>
      <c r="G164" s="674"/>
      <c r="H164" s="674"/>
      <c r="I164" s="675"/>
      <c r="J164" s="45"/>
      <c r="L164" s="45"/>
    </row>
    <row r="165" spans="1:12" ht="25.5" customHeight="1">
      <c r="A165" s="65" t="s">
        <v>1015</v>
      </c>
      <c r="B165" s="668" t="str">
        <f>"Line "&amp;A65&amp;" - EPRI Annual Membership Dues, all Regulatory Commission Expenses, and non-safety related advertising.  Line "&amp;A66&amp;" - Regulatory Commission Expenses directly related to transmission service, ISO filings, or transmission siting."</f>
        <v>Line 49 - EPRI Annual Membership Dues, all Regulatory Commission Expenses, and non-safety related advertising.  Line 50 - Regulatory Commission Expenses directly related to transmission service, ISO filings, or transmission siting.</v>
      </c>
      <c r="C165" s="668"/>
      <c r="D165" s="668"/>
      <c r="E165" s="668"/>
      <c r="F165" s="668"/>
      <c r="G165" s="668"/>
      <c r="H165" s="668"/>
      <c r="I165" s="669"/>
      <c r="J165" s="45"/>
      <c r="L165" s="45"/>
    </row>
    <row r="166" spans="1:12" ht="25.5" customHeight="1">
      <c r="A166" s="65" t="s">
        <v>1014</v>
      </c>
      <c r="B166" s="668" t="s">
        <v>1013</v>
      </c>
      <c r="C166" s="668"/>
      <c r="D166" s="668"/>
      <c r="E166" s="668"/>
      <c r="F166" s="668"/>
      <c r="G166" s="668"/>
      <c r="H166" s="668"/>
      <c r="I166" s="669"/>
      <c r="J166" s="45"/>
      <c r="L166" s="45"/>
    </row>
    <row r="167" spans="1:12">
      <c r="A167" s="66" t="s">
        <v>1012</v>
      </c>
      <c r="B167" s="63" t="s">
        <v>1011</v>
      </c>
      <c r="C167" s="59"/>
      <c r="D167" s="59"/>
      <c r="E167" s="61"/>
      <c r="F167" s="60"/>
      <c r="G167" s="59"/>
      <c r="H167" s="58"/>
      <c r="I167" s="70"/>
      <c r="J167" s="45"/>
      <c r="L167" s="45"/>
    </row>
    <row r="168" spans="1:12">
      <c r="A168" s="66" t="s">
        <v>242</v>
      </c>
      <c r="B168" s="63" t="s">
        <v>1010</v>
      </c>
      <c r="C168" s="63" t="s">
        <v>1009</v>
      </c>
      <c r="D168" s="68">
        <v>0</v>
      </c>
      <c r="E168" s="61"/>
      <c r="F168" s="60"/>
      <c r="G168" s="59"/>
      <c r="H168" s="58"/>
      <c r="I168" s="70"/>
      <c r="J168" s="45"/>
      <c r="L168" s="45"/>
    </row>
    <row r="169" spans="1:12">
      <c r="A169" s="69"/>
      <c r="B169" s="59"/>
      <c r="C169" s="63" t="s">
        <v>1008</v>
      </c>
      <c r="D169" s="68">
        <v>0</v>
      </c>
      <c r="E169" s="670" t="s">
        <v>1007</v>
      </c>
      <c r="F169" s="670"/>
      <c r="G169" s="670"/>
      <c r="H169" s="670"/>
      <c r="I169" s="671"/>
      <c r="J169" s="45"/>
      <c r="L169" s="45"/>
    </row>
    <row r="170" spans="1:12">
      <c r="A170" s="69"/>
      <c r="B170" s="59"/>
      <c r="C170" s="63" t="s">
        <v>1006</v>
      </c>
      <c r="D170" s="68">
        <v>0</v>
      </c>
      <c r="E170" s="670" t="s">
        <v>1005</v>
      </c>
      <c r="F170" s="670"/>
      <c r="G170" s="670"/>
      <c r="H170" s="670"/>
      <c r="I170" s="671"/>
      <c r="J170" s="45"/>
      <c r="L170" s="45"/>
    </row>
    <row r="171" spans="1:12">
      <c r="A171" s="66" t="s">
        <v>1004</v>
      </c>
      <c r="B171" s="674" t="s">
        <v>1003</v>
      </c>
      <c r="C171" s="674"/>
      <c r="D171" s="674"/>
      <c r="E171" s="674"/>
      <c r="F171" s="674"/>
      <c r="G171" s="674"/>
      <c r="H171" s="674"/>
      <c r="I171" s="675"/>
      <c r="J171" s="45"/>
      <c r="L171" s="45"/>
    </row>
    <row r="172" spans="1:12" ht="12.75" customHeight="1">
      <c r="A172" s="65" t="s">
        <v>1002</v>
      </c>
      <c r="B172" s="668" t="s">
        <v>1001</v>
      </c>
      <c r="C172" s="668"/>
      <c r="D172" s="668"/>
      <c r="E172" s="668"/>
      <c r="F172" s="668"/>
      <c r="G172" s="668"/>
      <c r="H172" s="668"/>
      <c r="I172" s="669"/>
      <c r="J172" s="45"/>
      <c r="L172" s="45"/>
    </row>
    <row r="173" spans="1:12" ht="25.5" customHeight="1">
      <c r="A173" s="65" t="s">
        <v>1000</v>
      </c>
      <c r="B173" s="668" t="s">
        <v>999</v>
      </c>
      <c r="C173" s="668"/>
      <c r="D173" s="668"/>
      <c r="E173" s="668"/>
      <c r="F173" s="668"/>
      <c r="G173" s="668"/>
      <c r="H173" s="668"/>
      <c r="I173" s="669"/>
      <c r="J173" s="45"/>
      <c r="L173" s="45"/>
    </row>
    <row r="174" spans="1:12" ht="13.5" customHeight="1">
      <c r="A174" s="65" t="s">
        <v>998</v>
      </c>
      <c r="B174" s="668" t="s">
        <v>997</v>
      </c>
      <c r="C174" s="668"/>
      <c r="D174" s="668"/>
      <c r="E174" s="668"/>
      <c r="F174" s="668"/>
      <c r="G174" s="668"/>
      <c r="H174" s="668"/>
      <c r="I174" s="669"/>
      <c r="J174" s="46"/>
      <c r="L174" s="45"/>
    </row>
    <row r="175" spans="1:12">
      <c r="A175" s="66" t="s">
        <v>996</v>
      </c>
      <c r="B175" s="674" t="s">
        <v>995</v>
      </c>
      <c r="C175" s="674"/>
      <c r="D175" s="674"/>
      <c r="E175" s="674"/>
      <c r="F175" s="674"/>
      <c r="G175" s="674"/>
      <c r="H175" s="674"/>
      <c r="I175" s="675"/>
      <c r="J175" s="67"/>
      <c r="L175" s="45"/>
    </row>
    <row r="176" spans="1:12" ht="25.5" customHeight="1">
      <c r="A176" s="65" t="s">
        <v>994</v>
      </c>
      <c r="B176" s="668" t="str">
        <f>"Debt cost rate = long-term interest (line "&amp;A138&amp;") / long term debt (line "&amp;A141&amp;").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106) / long term debt (line 107).  The Proprietary Capital Cost rate is implicit, a residual calculation after TIER is determined. TIER will be supported in the filing and no change in TIER may be made absent a filing with the ISO and the FERC, if the entity is under FERC's jurisdiction.</v>
      </c>
      <c r="C176" s="668"/>
      <c r="D176" s="668"/>
      <c r="E176" s="668"/>
      <c r="F176" s="668"/>
      <c r="G176" s="668"/>
      <c r="H176" s="668"/>
      <c r="I176" s="669"/>
      <c r="L176" s="45"/>
    </row>
    <row r="177" spans="1:12">
      <c r="A177" s="66" t="s">
        <v>993</v>
      </c>
      <c r="B177" s="674" t="str">
        <f>"Line "&amp;A149&amp;" must equal zero since all short-term power sales must be unbundled and the transmission component reflected in Account No. 456 and all other uses are to be included in the divisor."</f>
        <v>Line 112 must equal zero since all short-term power sales must be unbundled and the transmission component reflected in Account No. 456 and all other uses are to be included in the divisor.</v>
      </c>
      <c r="C177" s="674"/>
      <c r="D177" s="674"/>
      <c r="E177" s="674"/>
      <c r="F177" s="674"/>
      <c r="G177" s="674"/>
      <c r="H177" s="674"/>
      <c r="I177" s="675"/>
      <c r="L177" s="45"/>
    </row>
    <row r="178" spans="1:12">
      <c r="A178" s="66" t="s">
        <v>992</v>
      </c>
      <c r="B178" s="674" t="s">
        <v>991</v>
      </c>
      <c r="C178" s="674"/>
      <c r="D178" s="674"/>
      <c r="E178" s="674"/>
      <c r="F178" s="674"/>
      <c r="G178" s="674"/>
      <c r="H178" s="674"/>
      <c r="I178" s="675"/>
      <c r="L178" s="45"/>
    </row>
    <row r="179" spans="1:12" ht="25.5" customHeight="1">
      <c r="A179" s="65" t="s">
        <v>990</v>
      </c>
      <c r="B179" s="668" t="str">
        <f>"The revenues credited in lines "&amp;A9&amp;"-"&amp;A12&amp;"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The revenues credited in lines 2-5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v>
      </c>
      <c r="C179" s="668"/>
      <c r="D179" s="668"/>
      <c r="E179" s="668"/>
      <c r="F179" s="668"/>
      <c r="G179" s="668"/>
      <c r="H179" s="668"/>
      <c r="I179" s="669"/>
      <c r="J179" s="45"/>
    </row>
    <row r="180" spans="1:12">
      <c r="A180" s="64"/>
      <c r="B180" s="63" t="s">
        <v>989</v>
      </c>
      <c r="C180" s="62"/>
      <c r="D180" s="59"/>
      <c r="E180" s="61"/>
      <c r="F180" s="60"/>
      <c r="G180" s="59"/>
      <c r="H180" s="58"/>
      <c r="I180" s="57"/>
      <c r="J180" s="45"/>
    </row>
    <row r="181" spans="1:12" ht="13.5" thickBot="1">
      <c r="A181" s="56"/>
      <c r="B181" s="55"/>
      <c r="C181" s="52"/>
      <c r="D181" s="52"/>
      <c r="E181" s="54"/>
      <c r="F181" s="53"/>
      <c r="G181" s="52"/>
      <c r="H181" s="51"/>
      <c r="I181" s="50"/>
      <c r="J181" s="43"/>
      <c r="L181" s="43"/>
    </row>
    <row r="182" spans="1:12" ht="13.5" thickBot="1">
      <c r="A182" s="556"/>
      <c r="B182" s="47" t="s">
        <v>2366</v>
      </c>
      <c r="C182" s="40"/>
      <c r="D182" s="47" t="s">
        <v>242</v>
      </c>
      <c r="E182" s="557"/>
      <c r="F182" s="558"/>
      <c r="G182" s="49"/>
      <c r="H182" s="48"/>
      <c r="I182" s="48"/>
    </row>
    <row r="183" spans="1:12">
      <c r="A183" s="556"/>
      <c r="B183" s="559"/>
      <c r="C183" s="560" t="s">
        <v>2367</v>
      </c>
      <c r="D183" s="561" t="s">
        <v>947</v>
      </c>
      <c r="E183" s="560" t="s">
        <v>954</v>
      </c>
      <c r="F183" s="562" t="s">
        <v>964</v>
      </c>
      <c r="G183" s="40"/>
      <c r="H183" s="48"/>
      <c r="I183" s="48"/>
    </row>
    <row r="184" spans="1:12">
      <c r="A184" s="556"/>
      <c r="B184" s="563" t="s">
        <v>2368</v>
      </c>
      <c r="C184" s="564">
        <f>'Cost Data 2018 est'!C120</f>
        <v>60656044.030000001</v>
      </c>
      <c r="D184" s="564">
        <f>'Cost Data 2018 est'!E120</f>
        <v>46472157</v>
      </c>
      <c r="E184" s="564">
        <f>'Cost Data 2018 est'!G120</f>
        <v>46357568</v>
      </c>
      <c r="F184" s="565">
        <f t="shared" ref="F184:F193" si="8">SUM(C184:E184)</f>
        <v>153485769.03</v>
      </c>
      <c r="G184" s="40"/>
      <c r="H184" s="48"/>
      <c r="I184" s="48"/>
    </row>
    <row r="185" spans="1:12">
      <c r="A185" s="556"/>
      <c r="B185" s="563" t="s">
        <v>2369</v>
      </c>
      <c r="C185" s="564"/>
      <c r="D185" s="564"/>
      <c r="E185" s="566"/>
      <c r="F185" s="565">
        <f t="shared" si="8"/>
        <v>0</v>
      </c>
      <c r="G185" s="40"/>
      <c r="H185" s="48"/>
      <c r="I185" s="48"/>
    </row>
    <row r="186" spans="1:12">
      <c r="A186" s="556"/>
      <c r="B186" s="563" t="s">
        <v>2370</v>
      </c>
      <c r="C186" s="564"/>
      <c r="D186" s="564"/>
      <c r="E186" s="566"/>
      <c r="F186" s="565">
        <f t="shared" si="8"/>
        <v>0</v>
      </c>
      <c r="G186" s="40"/>
      <c r="H186" s="48"/>
    </row>
    <row r="187" spans="1:12">
      <c r="A187" s="556"/>
      <c r="B187" s="563" t="s">
        <v>2371</v>
      </c>
      <c r="C187" s="564"/>
      <c r="D187" s="564"/>
      <c r="E187" s="566"/>
      <c r="F187" s="565">
        <f t="shared" si="8"/>
        <v>0</v>
      </c>
      <c r="G187" s="40"/>
      <c r="H187" s="48"/>
    </row>
    <row r="188" spans="1:12">
      <c r="B188" s="563" t="s">
        <v>2372</v>
      </c>
      <c r="C188" s="564"/>
      <c r="D188" s="564"/>
      <c r="E188" s="566"/>
      <c r="F188" s="565">
        <f t="shared" si="8"/>
        <v>0</v>
      </c>
      <c r="G188" s="40"/>
      <c r="H188" s="48"/>
    </row>
    <row r="189" spans="1:12">
      <c r="B189" s="563" t="s">
        <v>2373</v>
      </c>
      <c r="C189" s="564"/>
      <c r="D189" s="564"/>
      <c r="E189" s="566"/>
      <c r="F189" s="565">
        <f t="shared" si="8"/>
        <v>0</v>
      </c>
      <c r="G189" s="40"/>
      <c r="H189" s="48"/>
    </row>
    <row r="190" spans="1:12">
      <c r="B190" s="563" t="s">
        <v>2374</v>
      </c>
      <c r="C190" s="564"/>
      <c r="D190" s="564"/>
      <c r="E190" s="566"/>
      <c r="F190" s="565">
        <f t="shared" si="8"/>
        <v>0</v>
      </c>
      <c r="G190" s="40"/>
      <c r="H190" s="48"/>
    </row>
    <row r="191" spans="1:12">
      <c r="B191" s="563" t="s">
        <v>2375</v>
      </c>
      <c r="C191" s="564"/>
      <c r="D191" s="564"/>
      <c r="E191" s="566"/>
      <c r="F191" s="565">
        <f t="shared" si="8"/>
        <v>0</v>
      </c>
      <c r="G191" s="40"/>
      <c r="H191" s="48"/>
    </row>
    <row r="192" spans="1:12">
      <c r="B192" s="563" t="s">
        <v>2376</v>
      </c>
      <c r="C192" s="564"/>
      <c r="D192" s="564"/>
      <c r="E192" s="566"/>
      <c r="F192" s="565">
        <f t="shared" si="8"/>
        <v>0</v>
      </c>
      <c r="G192" s="40"/>
      <c r="H192" s="48"/>
    </row>
    <row r="193" spans="2:8">
      <c r="B193" s="563" t="s">
        <v>2377</v>
      </c>
      <c r="C193" s="567"/>
      <c r="D193" s="567"/>
      <c r="E193" s="568"/>
      <c r="F193" s="569">
        <f t="shared" si="8"/>
        <v>0</v>
      </c>
      <c r="G193" s="40"/>
      <c r="H193" s="48"/>
    </row>
    <row r="194" spans="2:8" ht="13.5" thickBot="1">
      <c r="B194" s="570"/>
      <c r="C194" s="571">
        <f>C184-C185-C186-C187+C190+C191+C192+C193-C188</f>
        <v>60656044.030000001</v>
      </c>
      <c r="D194" s="571">
        <f>D184-D185-D186-D187+D190+D191+D192+D193-D188</f>
        <v>46472157</v>
      </c>
      <c r="E194" s="572">
        <f>E184-E185-E186-E187+E190+E191+E192+E193-E188</f>
        <v>46357568</v>
      </c>
      <c r="F194" s="573">
        <f>F184-F185-F186-F187+F190+F191+F192+F193-F188</f>
        <v>153485769.03</v>
      </c>
      <c r="G194" s="40"/>
      <c r="H194" s="48"/>
    </row>
    <row r="195" spans="2:8" ht="13.5" thickBot="1">
      <c r="B195" s="45"/>
      <c r="C195" s="40"/>
      <c r="D195" s="45"/>
      <c r="E195" s="574"/>
      <c r="F195" s="575"/>
      <c r="G195" s="40"/>
      <c r="H195" s="48"/>
    </row>
    <row r="196" spans="2:8">
      <c r="B196" s="559" t="s">
        <v>2378</v>
      </c>
      <c r="C196" s="576">
        <f>'Cost Data 2018 est'!C93</f>
        <v>19695955.969999999</v>
      </c>
      <c r="D196" s="576">
        <f>'Cost Data 2018 est'!E93</f>
        <v>7122416</v>
      </c>
      <c r="E196" s="560">
        <v>0</v>
      </c>
      <c r="F196" s="577">
        <f>SUM(C196:E196)</f>
        <v>26818371.969999999</v>
      </c>
      <c r="G196" s="40"/>
      <c r="H196" s="48"/>
    </row>
    <row r="197" spans="2:8" ht="13.5" thickBot="1">
      <c r="B197" s="578"/>
      <c r="C197" s="44"/>
      <c r="D197" s="579"/>
      <c r="E197" s="566"/>
      <c r="F197" s="580">
        <f>SUM(F194:F196)</f>
        <v>180304141</v>
      </c>
      <c r="G197" s="40"/>
    </row>
    <row r="198" spans="2:8" ht="13.5" thickTop="1">
      <c r="B198" s="581"/>
      <c r="C198" s="44"/>
      <c r="D198" s="44"/>
      <c r="E198" s="566"/>
      <c r="F198" s="582"/>
      <c r="G198" s="40"/>
    </row>
    <row r="199" spans="2:8" ht="13.5" thickBot="1">
      <c r="B199" s="583"/>
      <c r="C199" s="584"/>
      <c r="D199" s="585"/>
      <c r="E199" s="586" t="str">
        <f>"line "&amp;A69</f>
        <v>line 53</v>
      </c>
      <c r="F199" s="587">
        <f>D69</f>
        <v>180304141</v>
      </c>
      <c r="G199" s="40"/>
    </row>
    <row r="200" spans="2:8">
      <c r="B200" s="45"/>
      <c r="C200" s="40"/>
      <c r="D200" s="45"/>
      <c r="E200" s="574"/>
      <c r="F200" s="575"/>
      <c r="G200" s="40"/>
    </row>
    <row r="201" spans="2:8" ht="13.5" thickBot="1">
      <c r="B201" s="47" t="s">
        <v>2379</v>
      </c>
      <c r="C201" s="40"/>
      <c r="D201" s="47" t="s">
        <v>242</v>
      </c>
      <c r="E201" s="574"/>
      <c r="F201" s="575"/>
      <c r="G201" s="40"/>
    </row>
    <row r="202" spans="2:8">
      <c r="B202" s="559"/>
      <c r="C202" s="560" t="s">
        <v>2367</v>
      </c>
      <c r="D202" s="561" t="s">
        <v>947</v>
      </c>
      <c r="E202" s="561" t="s">
        <v>954</v>
      </c>
      <c r="F202" s="588" t="s">
        <v>964</v>
      </c>
      <c r="G202" s="40"/>
    </row>
    <row r="203" spans="2:8">
      <c r="B203" s="589" t="s">
        <v>2380</v>
      </c>
      <c r="C203" s="567">
        <f>'Cost Data 2018 est'!C5</f>
        <v>1380627641.6700001</v>
      </c>
      <c r="D203" s="567">
        <f>'Cost Data 2018 est'!E5</f>
        <v>779116201.71000004</v>
      </c>
      <c r="E203" s="567">
        <f>'Cost Data 2018 est'!G5</f>
        <v>1106790095</v>
      </c>
      <c r="F203" s="590">
        <f>SUM(C203:E203)</f>
        <v>3266533938.3800001</v>
      </c>
      <c r="G203" s="40"/>
    </row>
    <row r="204" spans="2:8">
      <c r="B204" s="563" t="s">
        <v>2381</v>
      </c>
      <c r="C204" s="591">
        <f>'Cost Data 2018 est'!C7</f>
        <v>18327615.949999999</v>
      </c>
      <c r="D204" s="591">
        <v>0</v>
      </c>
      <c r="E204" s="591">
        <f>'Cost Data 2018 est'!G7</f>
        <v>995853898.44000006</v>
      </c>
      <c r="F204" s="592">
        <f>SUM(C204:E204)</f>
        <v>1014181514.3900001</v>
      </c>
      <c r="G204" s="40"/>
    </row>
    <row r="205" spans="2:8">
      <c r="B205" s="563" t="s">
        <v>2382</v>
      </c>
      <c r="C205" s="591">
        <f>'Cost Data 2018 est'!C6</f>
        <v>1320460041.02</v>
      </c>
      <c r="D205" s="591">
        <f>'[2]Cost Data 2018 est'!E6</f>
        <v>7324884.6349999998</v>
      </c>
      <c r="E205" s="591">
        <f>'Cost Data 2018 est'!G6</f>
        <v>110936196.56</v>
      </c>
      <c r="F205" s="592">
        <f>SUM(C205:E205)</f>
        <v>1438721122.2149999</v>
      </c>
      <c r="G205" s="40"/>
    </row>
    <row r="206" spans="2:8">
      <c r="B206" s="563" t="s">
        <v>2383</v>
      </c>
      <c r="C206" s="564">
        <f>C203-C205-C204</f>
        <v>41839984.700000092</v>
      </c>
      <c r="D206" s="564">
        <v>0</v>
      </c>
      <c r="E206" s="564">
        <f>E203-E205-E204</f>
        <v>0</v>
      </c>
      <c r="F206" s="592">
        <f>SUM(C206:E206)</f>
        <v>41839984.700000092</v>
      </c>
      <c r="G206" s="40"/>
    </row>
    <row r="207" spans="2:8">
      <c r="B207" s="593"/>
      <c r="C207" s="564"/>
      <c r="D207" s="564"/>
      <c r="E207" s="594"/>
      <c r="F207" s="592">
        <f>C207+D207</f>
        <v>0</v>
      </c>
      <c r="G207" s="40"/>
    </row>
    <row r="208" spans="2:8">
      <c r="B208" s="595"/>
      <c r="C208" s="564"/>
      <c r="D208" s="564"/>
      <c r="E208" s="594"/>
      <c r="F208" s="592">
        <f>C208+D208</f>
        <v>0</v>
      </c>
      <c r="G208" s="40"/>
    </row>
    <row r="209" spans="2:7">
      <c r="B209" s="595"/>
      <c r="C209" s="567"/>
      <c r="D209" s="567"/>
      <c r="E209" s="596"/>
      <c r="F209" s="590">
        <f>C209+D209</f>
        <v>0</v>
      </c>
      <c r="G209" s="40"/>
    </row>
    <row r="210" spans="2:7" ht="13.5" thickBot="1">
      <c r="B210" s="570"/>
      <c r="C210" s="571">
        <f>SUM(C204:C209)</f>
        <v>1380627641.6700001</v>
      </c>
      <c r="D210" s="571">
        <f>SUM(D204:D209)</f>
        <v>7324884.6349999998</v>
      </c>
      <c r="E210" s="572">
        <f>SUM(E204:E209)</f>
        <v>1106790095</v>
      </c>
      <c r="F210" s="573">
        <f>SUM(C210:E210)</f>
        <v>2494742621.3050003</v>
      </c>
      <c r="G210" s="40" t="str">
        <f>"line "&amp;A26</f>
        <v>line 17</v>
      </c>
    </row>
    <row r="211" spans="2:7" ht="13.5" thickBot="1">
      <c r="B211" s="45"/>
      <c r="C211" s="597"/>
      <c r="D211" s="45"/>
      <c r="E211" s="598"/>
      <c r="F211" s="575"/>
      <c r="G211" s="40"/>
    </row>
    <row r="212" spans="2:7">
      <c r="B212" s="599" t="s">
        <v>2384</v>
      </c>
      <c r="C212" s="576">
        <f>'Cost Data 2018 est'!C12</f>
        <v>680363227</v>
      </c>
      <c r="D212" s="576">
        <f>'Cost Data 2018 est'!E12</f>
        <v>364537798</v>
      </c>
      <c r="E212" s="600">
        <f>'Cost Data 2018 est'!G12</f>
        <v>603678800</v>
      </c>
      <c r="F212" s="601">
        <f>SUM(C212:E212)</f>
        <v>1648579825</v>
      </c>
      <c r="G212" s="40"/>
    </row>
    <row r="213" spans="2:7">
      <c r="B213" s="563" t="s">
        <v>2381</v>
      </c>
      <c r="C213" s="602">
        <f>'Cost Data 2018 est'!C14</f>
        <v>9031715.3985673543</v>
      </c>
      <c r="D213" s="602">
        <f>'Cost Data 2018 est'!E14</f>
        <v>0</v>
      </c>
      <c r="E213" s="603">
        <f>'Cost Data 2018 est'!G14</f>
        <v>543170641.93240821</v>
      </c>
      <c r="F213" s="565">
        <f>SUM(C213:E213)</f>
        <v>552202357.33097553</v>
      </c>
      <c r="G213" s="40"/>
    </row>
    <row r="214" spans="2:7">
      <c r="B214" s="563" t="s">
        <v>2382</v>
      </c>
      <c r="C214" s="604">
        <f>'Cost Data 2018 est'!C13</f>
        <v>650713072.45900762</v>
      </c>
      <c r="D214" s="602">
        <f>'Cost Data 2018 est'!E13</f>
        <v>3427213.1825895645</v>
      </c>
      <c r="E214" s="603">
        <f>'Cost Data 2018 est'!G13</f>
        <v>60508158.067591779</v>
      </c>
      <c r="F214" s="592">
        <f>SUM(C214:E214)</f>
        <v>714648443.70918894</v>
      </c>
      <c r="G214" s="40"/>
    </row>
    <row r="215" spans="2:7">
      <c r="B215" s="563" t="s">
        <v>2383</v>
      </c>
      <c r="C215" s="605">
        <f>C212-C213-C214</f>
        <v>20618439.14242506</v>
      </c>
      <c r="D215" s="606"/>
      <c r="E215" s="607"/>
      <c r="F215" s="569">
        <f>SUM(C215:E215)</f>
        <v>20618439.14242506</v>
      </c>
      <c r="G215" s="40"/>
    </row>
    <row r="216" spans="2:7" ht="13.5" thickBot="1">
      <c r="B216" s="595"/>
      <c r="C216" s="608">
        <f>SUM(C213:C215)</f>
        <v>680363227</v>
      </c>
      <c r="D216" s="606"/>
      <c r="E216" s="603">
        <f>SUM(E213:E215)</f>
        <v>603678800</v>
      </c>
      <c r="F216" s="580">
        <f>SUM(F213:F215)</f>
        <v>1287469240.1825895</v>
      </c>
      <c r="G216" s="40"/>
    </row>
    <row r="217" spans="2:7" ht="13.5" thickTop="1">
      <c r="B217" s="595"/>
      <c r="C217" s="44"/>
      <c r="D217" s="606"/>
      <c r="E217" s="566"/>
      <c r="F217" s="582"/>
      <c r="G217" s="40"/>
    </row>
    <row r="218" spans="2:7" ht="13.5" thickBot="1">
      <c r="B218" s="570"/>
      <c r="C218" s="584"/>
      <c r="D218" s="609"/>
      <c r="E218" s="586" t="str">
        <f>"line "&amp;A33</f>
        <v>line 23</v>
      </c>
      <c r="F218" s="587">
        <f>D33</f>
        <v>1287469240.1825895</v>
      </c>
      <c r="G218" s="40"/>
    </row>
    <row r="219" spans="2:7" ht="13.5" thickBot="1">
      <c r="B219" s="47" t="s">
        <v>2385</v>
      </c>
      <c r="C219" s="40"/>
      <c r="D219" s="47" t="s">
        <v>242</v>
      </c>
      <c r="E219" s="574"/>
      <c r="F219" s="575"/>
      <c r="G219" s="40"/>
    </row>
    <row r="220" spans="2:7">
      <c r="B220" s="559"/>
      <c r="C220" s="560" t="s">
        <v>2367</v>
      </c>
      <c r="D220" s="561" t="s">
        <v>947</v>
      </c>
      <c r="E220" s="561" t="s">
        <v>954</v>
      </c>
      <c r="F220" s="588" t="s">
        <v>964</v>
      </c>
      <c r="G220" s="40"/>
    </row>
    <row r="221" spans="2:7">
      <c r="B221" s="563" t="s">
        <v>2386</v>
      </c>
      <c r="C221" s="564">
        <f>'Cost Data 2018 est'!C57</f>
        <v>42597309</v>
      </c>
      <c r="D221" s="564">
        <f>'Cost Data 2018 est'!E57</f>
        <v>27845333</v>
      </c>
      <c r="E221" s="594">
        <f>'Cost Data 2018 est'!G57</f>
        <v>17970756</v>
      </c>
      <c r="F221" s="592">
        <f>SUM(C221:E221)</f>
        <v>88413398</v>
      </c>
      <c r="G221" s="40"/>
    </row>
    <row r="222" spans="2:7">
      <c r="B222" s="581"/>
      <c r="C222" s="44"/>
      <c r="D222" s="44"/>
      <c r="E222" s="566"/>
      <c r="F222" s="582"/>
      <c r="G222" s="43"/>
    </row>
    <row r="223" spans="2:7">
      <c r="B223" s="563" t="s">
        <v>2380</v>
      </c>
      <c r="C223" s="564">
        <f>C203</f>
        <v>1380627641.6700001</v>
      </c>
      <c r="D223" s="564">
        <f>D203</f>
        <v>779116201.71000004</v>
      </c>
      <c r="E223" s="594">
        <f>E203</f>
        <v>1106790095</v>
      </c>
      <c r="F223" s="592">
        <f>SUM(C223:E223)</f>
        <v>3266533938.3800001</v>
      </c>
      <c r="G223" s="43"/>
    </row>
    <row r="224" spans="2:7">
      <c r="B224" s="563" t="s">
        <v>2381</v>
      </c>
      <c r="C224" s="564">
        <f>C204</f>
        <v>18327615.949999999</v>
      </c>
      <c r="D224" s="564">
        <v>0</v>
      </c>
      <c r="E224" s="594">
        <f>E204</f>
        <v>995853898.44000006</v>
      </c>
      <c r="F224" s="592">
        <f>SUM(C224:E224)</f>
        <v>1014181514.3900001</v>
      </c>
      <c r="G224" s="43"/>
    </row>
    <row r="225" spans="2:7">
      <c r="B225" s="563" t="s">
        <v>2382</v>
      </c>
      <c r="C225" s="564">
        <f>C205</f>
        <v>1320460041.02</v>
      </c>
      <c r="D225" s="564">
        <f>D205</f>
        <v>7324884.6349999998</v>
      </c>
      <c r="E225" s="594">
        <f>E205</f>
        <v>110936196.56</v>
      </c>
      <c r="F225" s="592">
        <f>SUM(C225:E225)</f>
        <v>1438721122.2149999</v>
      </c>
      <c r="G225" s="43"/>
    </row>
    <row r="226" spans="2:7" ht="13.5" thickBot="1">
      <c r="B226" s="610" t="s">
        <v>2383</v>
      </c>
      <c r="C226" s="571">
        <f>C206</f>
        <v>41839984.700000092</v>
      </c>
      <c r="D226" s="571">
        <v>0</v>
      </c>
      <c r="E226" s="572"/>
      <c r="F226" s="573">
        <f>SUM(C226:E226)</f>
        <v>41839984.700000092</v>
      </c>
      <c r="G226" s="43"/>
    </row>
    <row r="227" spans="2:7" ht="13.5" thickBot="1">
      <c r="B227" s="43"/>
      <c r="C227" s="40"/>
      <c r="D227" s="43"/>
      <c r="E227" s="598"/>
      <c r="F227" s="611"/>
      <c r="G227" s="43"/>
    </row>
    <row r="228" spans="2:7">
      <c r="B228" s="612" t="s">
        <v>2387</v>
      </c>
      <c r="C228" s="613">
        <f>C225/C223</f>
        <v>0.95642011007600736</v>
      </c>
      <c r="D228" s="614">
        <f>D225/D223</f>
        <v>9.4015303736764578E-3</v>
      </c>
      <c r="E228" s="615">
        <f>E225/E223</f>
        <v>0.10023237202895278</v>
      </c>
      <c r="F228" s="616"/>
      <c r="G228" s="43"/>
    </row>
    <row r="229" spans="2:7">
      <c r="B229" s="595"/>
      <c r="C229" s="44"/>
      <c r="D229" s="606"/>
      <c r="E229" s="617"/>
      <c r="F229" s="618"/>
      <c r="G229" s="43"/>
    </row>
    <row r="230" spans="2:7">
      <c r="B230" s="595" t="s">
        <v>2388</v>
      </c>
      <c r="C230" s="608">
        <f>C221*C228</f>
        <v>40740922.962721698</v>
      </c>
      <c r="D230" s="619">
        <f>D221*D228</f>
        <v>261788.74396463539</v>
      </c>
      <c r="E230" s="603">
        <f>E221*E228</f>
        <v>1801251.5010335355</v>
      </c>
      <c r="F230" s="565">
        <f>SUM(C230:E230)</f>
        <v>42803963.20771987</v>
      </c>
      <c r="G230" s="43"/>
    </row>
    <row r="231" spans="2:7">
      <c r="B231" s="595" t="s">
        <v>2389</v>
      </c>
      <c r="C231" s="44"/>
      <c r="D231" s="606"/>
      <c r="E231" s="617"/>
      <c r="F231" s="620" t="str">
        <f>"line "&amp;A138</f>
        <v>line 106</v>
      </c>
      <c r="G231" s="43"/>
    </row>
    <row r="232" spans="2:7" ht="13.5" thickBot="1">
      <c r="B232" s="570"/>
      <c r="C232" s="584"/>
      <c r="D232" s="609"/>
      <c r="E232" s="621"/>
      <c r="F232" s="622"/>
      <c r="G232" s="43"/>
    </row>
    <row r="233" spans="2:7">
      <c r="B233" s="43"/>
      <c r="C233" s="40" t="s">
        <v>2390</v>
      </c>
      <c r="D233" s="43"/>
      <c r="E233" s="46"/>
      <c r="F233" s="623"/>
      <c r="G233" s="43"/>
    </row>
    <row r="234" spans="2:7">
      <c r="B234" s="624" t="s">
        <v>2391</v>
      </c>
      <c r="C234" s="625">
        <v>298038718</v>
      </c>
      <c r="D234" s="626">
        <v>288273344</v>
      </c>
      <c r="E234" s="627">
        <v>503254917</v>
      </c>
      <c r="F234" s="611"/>
      <c r="G234" s="43"/>
    </row>
    <row r="235" spans="2:7">
      <c r="B235" s="598"/>
      <c r="C235" s="628">
        <v>101549528</v>
      </c>
      <c r="D235" s="626">
        <v>23892327</v>
      </c>
      <c r="E235" s="629">
        <v>10519789</v>
      </c>
      <c r="F235" s="611"/>
      <c r="G235" s="43"/>
    </row>
    <row r="236" spans="2:7">
      <c r="B236" s="43"/>
      <c r="C236" s="628">
        <v>2420408</v>
      </c>
      <c r="D236" s="628">
        <v>155358455</v>
      </c>
      <c r="E236" s="630">
        <f>SUM(E234:E235)</f>
        <v>513774706</v>
      </c>
      <c r="F236" s="575"/>
      <c r="G236" s="40"/>
    </row>
    <row r="237" spans="2:7">
      <c r="B237" s="43"/>
      <c r="C237" s="626">
        <v>375205401</v>
      </c>
      <c r="D237" s="631">
        <v>884855</v>
      </c>
      <c r="E237" s="574"/>
      <c r="F237" s="575"/>
      <c r="G237" s="40"/>
    </row>
    <row r="238" spans="2:7">
      <c r="B238" s="45"/>
      <c r="C238" s="626">
        <v>72316423</v>
      </c>
      <c r="D238" s="632">
        <f>SUM(D234:D237)</f>
        <v>468408981</v>
      </c>
      <c r="E238" s="574"/>
      <c r="F238" s="575"/>
      <c r="G238" s="40"/>
    </row>
    <row r="239" spans="2:7">
      <c r="B239" s="45"/>
      <c r="C239" s="633">
        <v>3768281</v>
      </c>
      <c r="D239" s="45"/>
      <c r="E239" s="574"/>
      <c r="F239" s="575"/>
      <c r="G239" s="44"/>
    </row>
    <row r="240" spans="2:7">
      <c r="B240" s="624" t="s">
        <v>2392</v>
      </c>
      <c r="C240" s="632">
        <f>SUM(C234:C239)</f>
        <v>853298759</v>
      </c>
      <c r="D240" s="45"/>
      <c r="E240" s="617"/>
      <c r="F240" s="634"/>
      <c r="G240" s="617"/>
    </row>
    <row r="241" spans="2:7">
      <c r="B241" s="624"/>
      <c r="C241" s="635">
        <v>0</v>
      </c>
      <c r="D241" s="45"/>
      <c r="E241" s="617"/>
      <c r="F241" s="636"/>
      <c r="G241" s="44"/>
    </row>
    <row r="242" spans="2:7">
      <c r="B242" s="637"/>
      <c r="C242" s="632">
        <f>SUM(C240:C241)</f>
        <v>853298759</v>
      </c>
      <c r="D242" s="579"/>
      <c r="E242" s="617"/>
      <c r="F242" s="638"/>
      <c r="G242" s="44"/>
    </row>
    <row r="243" spans="2:7">
      <c r="B243" s="617"/>
      <c r="C243" s="637"/>
      <c r="D243" s="617"/>
      <c r="E243" s="639"/>
      <c r="F243" s="636"/>
      <c r="G243" s="44"/>
    </row>
    <row r="244" spans="2:7">
      <c r="B244" s="44"/>
      <c r="C244" s="564">
        <f>C242*C228</f>
        <v>816112093.01050043</v>
      </c>
      <c r="D244" s="632">
        <f>D238*D228</f>
        <v>4403761.262174339</v>
      </c>
      <c r="E244" s="630">
        <f>E228*E236</f>
        <v>51496857.470857844</v>
      </c>
      <c r="F244" s="634">
        <f>SUM(C244:E244)</f>
        <v>872012711.74353266</v>
      </c>
      <c r="G244" s="632" t="str">
        <f>"line "&amp;A141</f>
        <v>line 107</v>
      </c>
    </row>
    <row r="245" spans="2:7">
      <c r="B245" s="640"/>
      <c r="C245" s="44"/>
      <c r="D245" s="637"/>
      <c r="E245" s="566"/>
      <c r="F245" s="636"/>
      <c r="G245" s="44"/>
    </row>
    <row r="246" spans="2:7">
      <c r="B246" s="640"/>
      <c r="C246" s="44"/>
      <c r="D246" s="641"/>
      <c r="E246" s="566"/>
      <c r="F246" s="638">
        <f>F230/F244</f>
        <v>4.9086398204145593E-2</v>
      </c>
      <c r="G246" s="44"/>
    </row>
    <row r="247" spans="2:7" ht="13.5" thickBot="1">
      <c r="B247" s="642" t="s">
        <v>2393</v>
      </c>
      <c r="C247" s="643"/>
      <c r="D247" s="44"/>
      <c r="E247" s="566"/>
      <c r="F247" s="636"/>
      <c r="G247" s="44"/>
    </row>
    <row r="248" spans="2:7">
      <c r="B248" s="644" t="s">
        <v>2394</v>
      </c>
      <c r="C248" s="645"/>
      <c r="D248" s="646"/>
      <c r="E248" s="560"/>
      <c r="F248" s="562"/>
      <c r="G248" s="44"/>
    </row>
    <row r="249" spans="2:7">
      <c r="B249" s="38"/>
      <c r="C249" s="617" t="s">
        <v>2395</v>
      </c>
      <c r="D249" s="566" t="s">
        <v>2396</v>
      </c>
      <c r="E249" s="566" t="s">
        <v>2397</v>
      </c>
      <c r="F249" s="647" t="s">
        <v>2398</v>
      </c>
      <c r="G249" s="566"/>
    </row>
    <row r="250" spans="2:7">
      <c r="B250" s="648">
        <v>1110</v>
      </c>
      <c r="C250" s="649">
        <v>4687453.1500000004</v>
      </c>
      <c r="D250" s="650">
        <v>8584174.7400000002</v>
      </c>
      <c r="E250" s="651">
        <v>336753.52</v>
      </c>
      <c r="F250" s="652">
        <v>2377113.27</v>
      </c>
    </row>
    <row r="251" spans="2:7">
      <c r="B251" s="648" t="s">
        <v>2399</v>
      </c>
      <c r="C251" s="649">
        <v>-42265.74</v>
      </c>
      <c r="D251" s="650">
        <v>269930.37</v>
      </c>
      <c r="E251" s="651">
        <v>16074.59</v>
      </c>
      <c r="F251" s="652">
        <v>-31333.279999999999</v>
      </c>
    </row>
    <row r="252" spans="2:7">
      <c r="B252" s="648">
        <v>1120</v>
      </c>
      <c r="C252" s="649">
        <v>941730.35</v>
      </c>
      <c r="D252" s="650">
        <v>1725467.96</v>
      </c>
      <c r="E252" s="651">
        <v>66850.06</v>
      </c>
      <c r="F252" s="652">
        <v>475802.37</v>
      </c>
    </row>
    <row r="253" spans="2:7">
      <c r="B253" s="648">
        <v>1130</v>
      </c>
      <c r="C253" s="649">
        <v>27916.98</v>
      </c>
      <c r="D253" s="650">
        <v>175018.93</v>
      </c>
      <c r="E253" s="651">
        <v>3338.81</v>
      </c>
      <c r="F253" s="652">
        <v>61612.78</v>
      </c>
    </row>
    <row r="254" spans="2:7">
      <c r="B254" s="648">
        <v>1150</v>
      </c>
      <c r="C254" s="649">
        <v>25206.7</v>
      </c>
      <c r="D254" s="650">
        <v>31601.41</v>
      </c>
      <c r="E254" s="651">
        <v>76.430000000000007</v>
      </c>
      <c r="F254" s="652">
        <v>23446.69</v>
      </c>
    </row>
    <row r="255" spans="2:7">
      <c r="B255" s="648">
        <v>1151</v>
      </c>
      <c r="C255" s="649">
        <v>724942.76</v>
      </c>
      <c r="D255" s="650">
        <v>967098.29</v>
      </c>
      <c r="E255" s="651">
        <v>4612.2299999999996</v>
      </c>
      <c r="F255" s="652">
        <v>217009.6</v>
      </c>
    </row>
    <row r="256" spans="2:7">
      <c r="B256" s="648">
        <v>1152</v>
      </c>
      <c r="C256" s="653">
        <v>38270</v>
      </c>
      <c r="D256" s="654">
        <v>128065</v>
      </c>
      <c r="E256" s="655">
        <v>0</v>
      </c>
      <c r="F256" s="656">
        <v>26824.400000000001</v>
      </c>
    </row>
    <row r="257" spans="2:7">
      <c r="B257" s="38"/>
      <c r="C257" s="649">
        <f>SUM(C250:C256)</f>
        <v>6403254.2000000002</v>
      </c>
      <c r="D257" s="649">
        <f>SUM(D250:D256)</f>
        <v>11881356.699999999</v>
      </c>
      <c r="E257" s="649">
        <f>SUM(E250:E256)</f>
        <v>427705.64</v>
      </c>
      <c r="F257" s="657">
        <f>SUM(F250:F256)</f>
        <v>3150475.83</v>
      </c>
    </row>
    <row r="258" spans="2:7" ht="13.5" thickBot="1">
      <c r="B258" s="658"/>
      <c r="C258" s="659"/>
      <c r="D258" s="659"/>
      <c r="E258" s="660"/>
      <c r="F258" s="661">
        <f>C257+D257+E257+F257</f>
        <v>21862792.369999997</v>
      </c>
      <c r="G258" s="662">
        <f>F258*1.05</f>
        <v>22955931.988499999</v>
      </c>
    </row>
  </sheetData>
  <mergeCells count="21">
    <mergeCell ref="B177:I177"/>
    <mergeCell ref="B178:I178"/>
    <mergeCell ref="B179:I179"/>
    <mergeCell ref="B171:I171"/>
    <mergeCell ref="B172:I172"/>
    <mergeCell ref="B173:I173"/>
    <mergeCell ref="B174:I174"/>
    <mergeCell ref="B175:I175"/>
    <mergeCell ref="B176:I176"/>
    <mergeCell ref="B166:I166"/>
    <mergeCell ref="E169:I169"/>
    <mergeCell ref="E170:I170"/>
    <mergeCell ref="B157:I157"/>
    <mergeCell ref="B158:I158"/>
    <mergeCell ref="B159:I159"/>
    <mergeCell ref="B160:I160"/>
    <mergeCell ref="B161:I161"/>
    <mergeCell ref="B162:I162"/>
    <mergeCell ref="B163:I163"/>
    <mergeCell ref="B164:I164"/>
    <mergeCell ref="B165:I165"/>
  </mergeCells>
  <pageMargins left="0.56999999999999995" right="0.3" top="0.5" bottom="0.25" header="0.28000000000000003" footer="0.08"/>
  <pageSetup scale="53" orientation="portrait" r:id="rId1"/>
  <headerFooter alignWithMargins="0">
    <oddFooter>&amp;L&amp;F&amp;R&amp;A</oddFooter>
  </headerFooter>
  <rowBreaks count="1" manualBreakCount="1">
    <brk id="98" max="8"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18"/>
  <sheetViews>
    <sheetView view="pageBreakPreview" topLeftCell="A4" zoomScale="110" zoomScaleNormal="100" zoomScaleSheetLayoutView="110" workbookViewId="0">
      <selection activeCell="C15" sqref="C15"/>
    </sheetView>
  </sheetViews>
  <sheetFormatPr defaultColWidth="13.140625" defaultRowHeight="15"/>
  <cols>
    <col min="1" max="1" width="13.140625" style="37"/>
    <col min="2" max="2" width="89.42578125" style="37" bestFit="1" customWidth="1"/>
    <col min="3" max="3" width="14.85546875" style="37" customWidth="1"/>
    <col min="4" max="4" width="32.28515625" style="37" bestFit="1" customWidth="1"/>
    <col min="5" max="16384" width="13.140625" style="37"/>
  </cols>
  <sheetData>
    <row r="1" spans="1:4">
      <c r="A1" s="247" t="s">
        <v>2243</v>
      </c>
      <c r="B1" s="298"/>
      <c r="C1" s="299"/>
      <c r="D1" s="300"/>
    </row>
    <row r="2" spans="1:4">
      <c r="A2" s="64" t="s">
        <v>2213</v>
      </c>
      <c r="B2" s="301"/>
      <c r="C2" s="301"/>
      <c r="D2" s="302"/>
    </row>
    <row r="3" spans="1:4">
      <c r="A3" s="64"/>
      <c r="B3" s="255" t="s">
        <v>3</v>
      </c>
      <c r="C3" s="256" t="s">
        <v>988</v>
      </c>
      <c r="D3" s="257" t="s">
        <v>987</v>
      </c>
    </row>
    <row r="4" spans="1:4" ht="15.75" thickBot="1">
      <c r="A4" s="258" t="s">
        <v>986</v>
      </c>
      <c r="B4" s="259">
        <v>-1</v>
      </c>
      <c r="C4" s="259">
        <v>-2</v>
      </c>
      <c r="D4" s="260">
        <v>-3</v>
      </c>
    </row>
    <row r="5" spans="1:4">
      <c r="A5" s="303">
        <v>1</v>
      </c>
      <c r="B5" s="304" t="s">
        <v>985</v>
      </c>
      <c r="C5" s="305">
        <f>'Cost Data 2018 est'!C118</f>
        <v>10878077.960000001</v>
      </c>
      <c r="D5" s="306" t="s">
        <v>984</v>
      </c>
    </row>
    <row r="6" spans="1:4">
      <c r="A6" s="303">
        <f t="shared" ref="A6:A18" si="0">A5+1</f>
        <v>2</v>
      </c>
      <c r="B6" s="304" t="s">
        <v>983</v>
      </c>
      <c r="C6" s="305">
        <f>'Cost Data 2018 est'!C96</f>
        <v>164842.54749669501</v>
      </c>
      <c r="D6" s="306" t="s">
        <v>982</v>
      </c>
    </row>
    <row r="7" spans="1:4">
      <c r="A7" s="303">
        <f t="shared" si="0"/>
        <v>3</v>
      </c>
      <c r="B7" s="304" t="s">
        <v>981</v>
      </c>
      <c r="C7" s="305">
        <f>'Cost Data 2018 est'!C39</f>
        <v>278474.77225135767</v>
      </c>
      <c r="D7" s="306" t="s">
        <v>980</v>
      </c>
    </row>
    <row r="8" spans="1:4">
      <c r="A8" s="303">
        <f t="shared" si="0"/>
        <v>4</v>
      </c>
      <c r="B8" s="304" t="s">
        <v>979</v>
      </c>
      <c r="C8" s="305">
        <v>0</v>
      </c>
      <c r="D8" s="306" t="s">
        <v>978</v>
      </c>
    </row>
    <row r="9" spans="1:4" ht="39">
      <c r="A9" s="303">
        <f t="shared" si="0"/>
        <v>5</v>
      </c>
      <c r="B9" s="304" t="s">
        <v>977</v>
      </c>
      <c r="C9" s="305">
        <v>0</v>
      </c>
      <c r="D9" s="307" t="s">
        <v>976</v>
      </c>
    </row>
    <row r="10" spans="1:4">
      <c r="A10" s="303">
        <f t="shared" si="0"/>
        <v>6</v>
      </c>
      <c r="B10" s="304" t="s">
        <v>975</v>
      </c>
      <c r="C10" s="308"/>
      <c r="D10" s="306"/>
    </row>
    <row r="11" spans="1:4">
      <c r="A11" s="303">
        <f t="shared" si="0"/>
        <v>7</v>
      </c>
      <c r="B11" s="309" t="s">
        <v>974</v>
      </c>
      <c r="C11" s="310">
        <v>4.8820000000000002E-2</v>
      </c>
      <c r="D11" s="306" t="s">
        <v>973</v>
      </c>
    </row>
    <row r="12" spans="1:4">
      <c r="A12" s="303">
        <f t="shared" si="0"/>
        <v>8</v>
      </c>
      <c r="B12" s="309" t="s">
        <v>972</v>
      </c>
      <c r="C12" s="305">
        <f>'Cost Data 2018 est'!C18</f>
        <v>5860765.0327462042</v>
      </c>
      <c r="D12" s="306"/>
    </row>
    <row r="13" spans="1:4">
      <c r="A13" s="303">
        <f t="shared" si="0"/>
        <v>9</v>
      </c>
      <c r="B13" s="309" t="s">
        <v>971</v>
      </c>
      <c r="C13" s="305">
        <f>C11*C12</f>
        <v>286122.54889866972</v>
      </c>
      <c r="D13" s="306" t="s">
        <v>970</v>
      </c>
    </row>
    <row r="14" spans="1:4">
      <c r="A14" s="303">
        <f t="shared" si="0"/>
        <v>10</v>
      </c>
      <c r="B14" s="304" t="s">
        <v>969</v>
      </c>
      <c r="C14" s="310"/>
      <c r="D14" s="311"/>
    </row>
    <row r="15" spans="1:4" ht="15.75" thickBot="1">
      <c r="A15" s="303">
        <f t="shared" si="0"/>
        <v>11</v>
      </c>
      <c r="B15" s="312" t="s">
        <v>968</v>
      </c>
      <c r="C15" s="313">
        <f>C5+C6+C7+C13</f>
        <v>11607517.828646723</v>
      </c>
      <c r="D15" s="314" t="s">
        <v>967</v>
      </c>
    </row>
    <row r="16" spans="1:4">
      <c r="A16" s="303">
        <f t="shared" si="0"/>
        <v>12</v>
      </c>
      <c r="B16" s="315" t="s">
        <v>966</v>
      </c>
      <c r="C16" s="376">
        <v>407927.39</v>
      </c>
      <c r="D16" s="379"/>
    </row>
    <row r="17" spans="1:4">
      <c r="A17" s="303">
        <f t="shared" si="0"/>
        <v>13</v>
      </c>
      <c r="B17" s="315" t="s">
        <v>1377</v>
      </c>
      <c r="C17" s="376">
        <v>-2288252</v>
      </c>
      <c r="D17" s="379"/>
    </row>
    <row r="18" spans="1:4" ht="15.75" thickBot="1">
      <c r="A18" s="258">
        <f t="shared" si="0"/>
        <v>14</v>
      </c>
      <c r="B18" s="380" t="s">
        <v>965</v>
      </c>
      <c r="C18" s="381">
        <f>C15-C16+C17</f>
        <v>8911338.4386467226</v>
      </c>
      <c r="D18" s="382" t="s">
        <v>1381</v>
      </c>
    </row>
  </sheetData>
  <pageMargins left="0.7" right="0.7" top="0.75" bottom="0.75" header="0.3" footer="0.3"/>
  <pageSetup scale="81" fitToHeight="0" orientation="landscape" r:id="rId1"/>
  <headerFooter>
    <oddFooter>&amp;L&amp;F&amp;R&amp;A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M579"/>
  <sheetViews>
    <sheetView tabSelected="1" view="pageBreakPreview" topLeftCell="E268" zoomScale="120" zoomScaleNormal="90" zoomScaleSheetLayoutView="120" zoomScalePageLayoutView="90" workbookViewId="0">
      <selection activeCell="I270" sqref="I270"/>
    </sheetView>
  </sheetViews>
  <sheetFormatPr defaultColWidth="9.140625" defaultRowHeight="12.75" outlineLevelRow="2"/>
  <cols>
    <col min="1" max="1" width="9.140625" style="12"/>
    <col min="2" max="2" width="10.5703125" style="12" customWidth="1"/>
    <col min="3" max="3" width="8" style="18" customWidth="1"/>
    <col min="4" max="4" width="45" style="13" customWidth="1"/>
    <col min="5" max="5" width="20.140625" style="13" customWidth="1"/>
    <col min="6" max="6" width="4.85546875" style="13" customWidth="1"/>
    <col min="7" max="9" width="16.140625" style="14" customWidth="1"/>
    <col min="10" max="10" width="18.28515625" style="14" customWidth="1"/>
    <col min="11" max="11" width="14.7109375" style="14" customWidth="1"/>
    <col min="12" max="12" width="18.7109375" style="15" customWidth="1"/>
    <col min="13" max="13" width="20.7109375" style="18" customWidth="1"/>
    <col min="14" max="16384" width="9.140625" style="13"/>
  </cols>
  <sheetData>
    <row r="1" spans="1:13" s="3" customFormat="1">
      <c r="A1" s="1" t="s">
        <v>0</v>
      </c>
      <c r="B1" s="1"/>
      <c r="C1" s="2"/>
      <c r="G1" s="4"/>
      <c r="H1" s="4"/>
      <c r="I1" s="4"/>
      <c r="J1" s="4"/>
      <c r="K1" s="4"/>
      <c r="L1" s="5"/>
    </row>
    <row r="2" spans="1:13" s="6" customFormat="1">
      <c r="A2" s="1" t="s">
        <v>2244</v>
      </c>
      <c r="B2" s="1"/>
      <c r="C2" s="3"/>
      <c r="G2" s="4"/>
      <c r="H2" s="4"/>
      <c r="I2" s="4"/>
      <c r="J2" s="4"/>
      <c r="K2" s="4"/>
      <c r="L2" s="7"/>
      <c r="M2" s="3"/>
    </row>
    <row r="3" spans="1:13" s="3" customFormat="1" ht="27.75" customHeight="1">
      <c r="A3" s="3" t="s">
        <v>1</v>
      </c>
      <c r="C3" s="8" t="s">
        <v>2</v>
      </c>
      <c r="D3" s="9" t="s">
        <v>3</v>
      </c>
      <c r="E3" s="9"/>
      <c r="F3" s="10" t="s">
        <v>4</v>
      </c>
      <c r="G3" s="11" t="s">
        <v>961</v>
      </c>
      <c r="H3" s="11" t="s">
        <v>2256</v>
      </c>
      <c r="I3" s="11" t="s">
        <v>2257</v>
      </c>
      <c r="J3" s="11" t="s">
        <v>5</v>
      </c>
      <c r="K3" s="11" t="s">
        <v>6</v>
      </c>
      <c r="L3" s="503" t="s">
        <v>2258</v>
      </c>
      <c r="M3" s="8" t="s">
        <v>7</v>
      </c>
    </row>
    <row r="4" spans="1:13" ht="13.5" customHeight="1" outlineLevel="2">
      <c r="A4" s="12">
        <v>1</v>
      </c>
      <c r="B4" s="12" t="s">
        <v>8</v>
      </c>
      <c r="C4" s="13" t="s">
        <v>9</v>
      </c>
      <c r="D4" s="13" t="s">
        <v>10</v>
      </c>
      <c r="E4" s="13" t="s">
        <v>2245</v>
      </c>
      <c r="F4" s="13">
        <v>1</v>
      </c>
      <c r="G4" s="14">
        <v>133158</v>
      </c>
      <c r="I4" s="14">
        <f>G4+H4</f>
        <v>133158</v>
      </c>
      <c r="J4" s="15">
        <v>0</v>
      </c>
      <c r="K4" s="15">
        <v>0</v>
      </c>
      <c r="L4" s="15">
        <f>SUM(I4:K4)</f>
        <v>133158</v>
      </c>
      <c r="M4" s="13"/>
    </row>
    <row r="5" spans="1:13" outlineLevel="2">
      <c r="A5" s="12">
        <f t="shared" ref="A5:A68" si="0">A4+1</f>
        <v>2</v>
      </c>
      <c r="B5" s="12" t="s">
        <v>8</v>
      </c>
      <c r="C5" s="13" t="s">
        <v>12</v>
      </c>
      <c r="D5" s="13" t="s">
        <v>13</v>
      </c>
      <c r="E5" s="13" t="s">
        <v>2245</v>
      </c>
      <c r="F5" s="13">
        <v>1</v>
      </c>
      <c r="G5" s="14">
        <v>96623</v>
      </c>
      <c r="I5" s="14">
        <f t="shared" ref="I5:I68" si="1">G5+H5</f>
        <v>96623</v>
      </c>
      <c r="J5" s="15">
        <v>0</v>
      </c>
      <c r="K5" s="15">
        <v>0</v>
      </c>
      <c r="L5" s="15">
        <f t="shared" ref="L5:L68" si="2">SUM(I5:K5)</f>
        <v>96623</v>
      </c>
      <c r="M5" s="13"/>
    </row>
    <row r="6" spans="1:13" ht="12.75" customHeight="1" outlineLevel="2">
      <c r="A6" s="12">
        <f t="shared" si="0"/>
        <v>3</v>
      </c>
      <c r="B6" s="12" t="s">
        <v>8</v>
      </c>
      <c r="C6" s="13" t="s">
        <v>14</v>
      </c>
      <c r="D6" s="13" t="s">
        <v>15</v>
      </c>
      <c r="E6" s="13" t="s">
        <v>2245</v>
      </c>
      <c r="F6" s="13">
        <v>1</v>
      </c>
      <c r="G6" s="14">
        <v>459778</v>
      </c>
      <c r="I6" s="14">
        <f t="shared" si="1"/>
        <v>459778</v>
      </c>
      <c r="J6" s="15">
        <v>0</v>
      </c>
      <c r="K6" s="15">
        <v>0</v>
      </c>
      <c r="L6" s="15">
        <f t="shared" si="2"/>
        <v>459778</v>
      </c>
      <c r="M6" s="13"/>
    </row>
    <row r="7" spans="1:13" outlineLevel="2">
      <c r="A7" s="12">
        <f t="shared" si="0"/>
        <v>4</v>
      </c>
      <c r="B7" s="12" t="s">
        <v>8</v>
      </c>
      <c r="C7" s="17" t="s">
        <v>16</v>
      </c>
      <c r="D7" s="13" t="s">
        <v>17</v>
      </c>
      <c r="E7" s="13" t="s">
        <v>2245</v>
      </c>
      <c r="F7" s="13">
        <v>1</v>
      </c>
      <c r="G7" s="14">
        <v>351685</v>
      </c>
      <c r="I7" s="14">
        <f t="shared" si="1"/>
        <v>351685</v>
      </c>
      <c r="J7" s="15">
        <v>0</v>
      </c>
      <c r="K7" s="15">
        <v>0</v>
      </c>
      <c r="L7" s="15">
        <f t="shared" si="2"/>
        <v>351685</v>
      </c>
      <c r="M7" s="17"/>
    </row>
    <row r="8" spans="1:13" outlineLevel="2">
      <c r="A8" s="12">
        <f t="shared" si="0"/>
        <v>5</v>
      </c>
      <c r="B8" s="12" t="s">
        <v>8</v>
      </c>
      <c r="C8" s="18" t="s">
        <v>18</v>
      </c>
      <c r="D8" s="13" t="s">
        <v>19</v>
      </c>
      <c r="E8" s="13" t="s">
        <v>2245</v>
      </c>
      <c r="F8" s="13">
        <v>1</v>
      </c>
      <c r="G8" s="14">
        <v>5076897</v>
      </c>
      <c r="I8" s="14">
        <f t="shared" si="1"/>
        <v>5076897</v>
      </c>
      <c r="J8" s="15">
        <v>0</v>
      </c>
      <c r="K8" s="15">
        <v>0</v>
      </c>
      <c r="L8" s="15">
        <f t="shared" si="2"/>
        <v>5076897</v>
      </c>
    </row>
    <row r="9" spans="1:13" outlineLevel="2">
      <c r="A9" s="12">
        <f t="shared" si="0"/>
        <v>6</v>
      </c>
      <c r="B9" s="12" t="s">
        <v>8</v>
      </c>
      <c r="C9" s="18" t="s">
        <v>20</v>
      </c>
      <c r="D9" s="13" t="s">
        <v>21</v>
      </c>
      <c r="E9" s="13" t="s">
        <v>2245</v>
      </c>
      <c r="F9" s="13">
        <v>1</v>
      </c>
      <c r="G9" s="14">
        <v>7067948</v>
      </c>
      <c r="I9" s="14">
        <f t="shared" si="1"/>
        <v>7067948</v>
      </c>
      <c r="J9" s="15">
        <v>0</v>
      </c>
      <c r="K9" s="15">
        <v>0</v>
      </c>
      <c r="L9" s="15">
        <f t="shared" si="2"/>
        <v>7067948</v>
      </c>
    </row>
    <row r="10" spans="1:13" outlineLevel="2">
      <c r="A10" s="12">
        <f t="shared" si="0"/>
        <v>7</v>
      </c>
      <c r="B10" s="12" t="s">
        <v>8</v>
      </c>
      <c r="C10" s="18" t="s">
        <v>22</v>
      </c>
      <c r="D10" s="13" t="s">
        <v>23</v>
      </c>
      <c r="E10" s="13" t="s">
        <v>2245</v>
      </c>
      <c r="F10" s="13">
        <v>1</v>
      </c>
      <c r="G10" s="14">
        <v>4229572</v>
      </c>
      <c r="I10" s="14">
        <f t="shared" si="1"/>
        <v>4229572</v>
      </c>
      <c r="J10" s="15">
        <v>0</v>
      </c>
      <c r="K10" s="15">
        <v>0</v>
      </c>
      <c r="L10" s="15">
        <f t="shared" si="2"/>
        <v>4229572</v>
      </c>
    </row>
    <row r="11" spans="1:13" outlineLevel="2">
      <c r="A11" s="12">
        <f>A10+1</f>
        <v>8</v>
      </c>
      <c r="B11" s="12" t="s">
        <v>8</v>
      </c>
      <c r="C11" s="18" t="s">
        <v>24</v>
      </c>
      <c r="D11" s="13" t="s">
        <v>25</v>
      </c>
      <c r="E11" s="13" t="s">
        <v>2245</v>
      </c>
      <c r="F11" s="13">
        <v>1</v>
      </c>
      <c r="G11" s="14">
        <v>8861683</v>
      </c>
      <c r="H11" s="14">
        <v>4250809</v>
      </c>
      <c r="I11" s="14">
        <f t="shared" si="1"/>
        <v>13112492</v>
      </c>
      <c r="J11" s="15">
        <v>0</v>
      </c>
      <c r="K11" s="15">
        <v>0</v>
      </c>
      <c r="L11" s="15">
        <f t="shared" si="2"/>
        <v>13112492</v>
      </c>
    </row>
    <row r="12" spans="1:13" outlineLevel="2">
      <c r="A12" s="12">
        <f t="shared" si="0"/>
        <v>9</v>
      </c>
      <c r="B12" s="12" t="s">
        <v>8</v>
      </c>
      <c r="C12" s="18" t="s">
        <v>26</v>
      </c>
      <c r="D12" s="13" t="s">
        <v>27</v>
      </c>
      <c r="E12" s="13" t="s">
        <v>2245</v>
      </c>
      <c r="F12" s="13">
        <v>1</v>
      </c>
      <c r="G12" s="14">
        <v>2067611</v>
      </c>
      <c r="I12" s="14">
        <f t="shared" si="1"/>
        <v>2067611</v>
      </c>
      <c r="J12" s="15">
        <v>0</v>
      </c>
      <c r="K12" s="15">
        <v>0</v>
      </c>
      <c r="L12" s="15">
        <f t="shared" si="2"/>
        <v>2067611</v>
      </c>
    </row>
    <row r="13" spans="1:13" outlineLevel="2">
      <c r="A13" s="12">
        <f t="shared" si="0"/>
        <v>10</v>
      </c>
      <c r="B13" s="12" t="s">
        <v>8</v>
      </c>
      <c r="C13" s="18" t="s">
        <v>28</v>
      </c>
      <c r="D13" s="13" t="s">
        <v>29</v>
      </c>
      <c r="E13" s="13" t="s">
        <v>2245</v>
      </c>
      <c r="F13" s="13">
        <v>1</v>
      </c>
      <c r="G13" s="14">
        <v>1718240</v>
      </c>
      <c r="I13" s="14">
        <f t="shared" si="1"/>
        <v>1718240</v>
      </c>
      <c r="J13" s="15">
        <v>0</v>
      </c>
      <c r="K13" s="15">
        <v>0</v>
      </c>
      <c r="L13" s="15">
        <f t="shared" si="2"/>
        <v>1718240</v>
      </c>
    </row>
    <row r="14" spans="1:13" outlineLevel="2">
      <c r="A14" s="12">
        <f t="shared" si="0"/>
        <v>11</v>
      </c>
      <c r="B14" s="12" t="s">
        <v>8</v>
      </c>
      <c r="C14" s="18" t="s">
        <v>30</v>
      </c>
      <c r="D14" s="13" t="s">
        <v>31</v>
      </c>
      <c r="E14" s="13" t="s">
        <v>2245</v>
      </c>
      <c r="F14" s="13">
        <v>1</v>
      </c>
      <c r="G14" s="14">
        <v>3318558</v>
      </c>
      <c r="I14" s="14">
        <f t="shared" si="1"/>
        <v>3318558</v>
      </c>
      <c r="J14" s="15">
        <v>0</v>
      </c>
      <c r="K14" s="15">
        <v>0</v>
      </c>
      <c r="L14" s="15">
        <f t="shared" si="2"/>
        <v>3318558</v>
      </c>
    </row>
    <row r="15" spans="1:13" outlineLevel="2">
      <c r="A15" s="12">
        <f t="shared" si="0"/>
        <v>12</v>
      </c>
      <c r="B15" s="12" t="s">
        <v>8</v>
      </c>
      <c r="C15" s="18" t="s">
        <v>32</v>
      </c>
      <c r="D15" s="13" t="s">
        <v>33</v>
      </c>
      <c r="E15" s="13" t="s">
        <v>2245</v>
      </c>
      <c r="F15" s="13">
        <v>1</v>
      </c>
      <c r="G15" s="14">
        <v>2952237</v>
      </c>
      <c r="I15" s="14">
        <f t="shared" si="1"/>
        <v>2952237</v>
      </c>
      <c r="J15" s="15">
        <v>0</v>
      </c>
      <c r="K15" s="15">
        <v>0</v>
      </c>
      <c r="L15" s="15">
        <f t="shared" si="2"/>
        <v>2952237</v>
      </c>
    </row>
    <row r="16" spans="1:13" outlineLevel="2">
      <c r="A16" s="12">
        <f t="shared" si="0"/>
        <v>13</v>
      </c>
      <c r="B16" s="12" t="s">
        <v>8</v>
      </c>
      <c r="C16" s="18" t="s">
        <v>34</v>
      </c>
      <c r="D16" s="13" t="s">
        <v>35</v>
      </c>
      <c r="E16" s="13" t="s">
        <v>2245</v>
      </c>
      <c r="G16" s="14">
        <v>141044</v>
      </c>
      <c r="I16" s="14">
        <f t="shared" si="1"/>
        <v>141044</v>
      </c>
      <c r="J16" s="14">
        <v>0</v>
      </c>
      <c r="K16" s="14">
        <v>0</v>
      </c>
      <c r="L16" s="15">
        <f t="shared" si="2"/>
        <v>141044</v>
      </c>
      <c r="M16" s="13"/>
    </row>
    <row r="17" spans="1:12" outlineLevel="2">
      <c r="A17" s="12">
        <f t="shared" si="0"/>
        <v>14</v>
      </c>
      <c r="B17" s="12" t="s">
        <v>8</v>
      </c>
      <c r="C17" s="500" t="s">
        <v>37</v>
      </c>
      <c r="D17" s="13" t="s">
        <v>38</v>
      </c>
      <c r="E17" s="13" t="s">
        <v>2245</v>
      </c>
      <c r="G17" s="14">
        <v>141044</v>
      </c>
      <c r="I17" s="14">
        <f t="shared" si="1"/>
        <v>141044</v>
      </c>
      <c r="J17" s="14">
        <v>0</v>
      </c>
      <c r="K17" s="14">
        <v>0</v>
      </c>
      <c r="L17" s="15">
        <f t="shared" si="2"/>
        <v>141044</v>
      </c>
    </row>
    <row r="18" spans="1:12" outlineLevel="2">
      <c r="A18" s="12">
        <f>A17+1</f>
        <v>15</v>
      </c>
      <c r="B18" s="12" t="s">
        <v>8</v>
      </c>
      <c r="C18" s="18" t="s">
        <v>39</v>
      </c>
      <c r="D18" s="13" t="s">
        <v>40</v>
      </c>
      <c r="E18" s="13" t="s">
        <v>2245</v>
      </c>
      <c r="F18" s="13">
        <v>1</v>
      </c>
      <c r="G18" s="14">
        <v>1259668</v>
      </c>
      <c r="I18" s="14">
        <f t="shared" si="1"/>
        <v>1259668</v>
      </c>
      <c r="J18" s="15">
        <v>0</v>
      </c>
      <c r="K18" s="15">
        <v>0</v>
      </c>
      <c r="L18" s="15">
        <f t="shared" si="2"/>
        <v>1259668</v>
      </c>
    </row>
    <row r="19" spans="1:12" outlineLevel="2">
      <c r="A19" s="12">
        <f t="shared" si="0"/>
        <v>16</v>
      </c>
      <c r="B19" s="12" t="s">
        <v>8</v>
      </c>
      <c r="C19" s="18" t="s">
        <v>41</v>
      </c>
      <c r="D19" s="13" t="s">
        <v>42</v>
      </c>
      <c r="E19" s="13" t="s">
        <v>2245</v>
      </c>
      <c r="F19" s="13">
        <v>1</v>
      </c>
      <c r="G19" s="14">
        <f>17227021-3775575</f>
        <v>13451446</v>
      </c>
      <c r="I19" s="14">
        <f t="shared" si="1"/>
        <v>13451446</v>
      </c>
      <c r="J19" s="15">
        <v>0</v>
      </c>
      <c r="K19" s="15">
        <v>0</v>
      </c>
      <c r="L19" s="15">
        <f t="shared" si="2"/>
        <v>13451446</v>
      </c>
    </row>
    <row r="20" spans="1:12" outlineLevel="2">
      <c r="A20" s="12">
        <f t="shared" si="0"/>
        <v>17</v>
      </c>
      <c r="B20" s="12" t="s">
        <v>8</v>
      </c>
      <c r="C20" s="18" t="s">
        <v>43</v>
      </c>
      <c r="D20" s="13" t="s">
        <v>44</v>
      </c>
      <c r="E20" s="13" t="s">
        <v>2245</v>
      </c>
      <c r="F20" s="13">
        <v>1</v>
      </c>
      <c r="G20" s="14">
        <v>14513308</v>
      </c>
      <c r="I20" s="14">
        <f t="shared" si="1"/>
        <v>14513308</v>
      </c>
      <c r="J20" s="15">
        <v>0</v>
      </c>
      <c r="K20" s="15">
        <v>0</v>
      </c>
      <c r="L20" s="15">
        <f t="shared" si="2"/>
        <v>14513308</v>
      </c>
    </row>
    <row r="21" spans="1:12" outlineLevel="2">
      <c r="A21" s="12">
        <f t="shared" si="0"/>
        <v>18</v>
      </c>
      <c r="B21" s="12" t="s">
        <v>8</v>
      </c>
      <c r="C21" s="18" t="s">
        <v>45</v>
      </c>
      <c r="D21" s="13" t="s">
        <v>46</v>
      </c>
      <c r="E21" s="13" t="s">
        <v>2245</v>
      </c>
      <c r="F21" s="13">
        <v>1</v>
      </c>
      <c r="G21" s="14">
        <v>5804318</v>
      </c>
      <c r="I21" s="14">
        <f t="shared" si="1"/>
        <v>5804318</v>
      </c>
      <c r="J21" s="15">
        <v>0</v>
      </c>
      <c r="K21" s="15">
        <v>0</v>
      </c>
      <c r="L21" s="15">
        <f t="shared" si="2"/>
        <v>5804318</v>
      </c>
    </row>
    <row r="22" spans="1:12" outlineLevel="2">
      <c r="A22" s="12">
        <f t="shared" si="0"/>
        <v>19</v>
      </c>
      <c r="B22" s="12" t="s">
        <v>8</v>
      </c>
      <c r="C22" s="18" t="s">
        <v>47</v>
      </c>
      <c r="D22" s="13" t="s">
        <v>48</v>
      </c>
      <c r="E22" s="13" t="s">
        <v>2245</v>
      </c>
      <c r="F22" s="13">
        <v>1</v>
      </c>
      <c r="G22" s="14">
        <v>1366481</v>
      </c>
      <c r="I22" s="14">
        <f t="shared" si="1"/>
        <v>1366481</v>
      </c>
      <c r="J22" s="15">
        <v>0</v>
      </c>
      <c r="K22" s="15">
        <v>0</v>
      </c>
      <c r="L22" s="15">
        <f t="shared" si="2"/>
        <v>1366481</v>
      </c>
    </row>
    <row r="23" spans="1:12" outlineLevel="2">
      <c r="A23" s="12">
        <f t="shared" si="0"/>
        <v>20</v>
      </c>
      <c r="B23" s="12" t="s">
        <v>8</v>
      </c>
      <c r="C23" s="18" t="s">
        <v>49</v>
      </c>
      <c r="D23" s="13" t="s">
        <v>50</v>
      </c>
      <c r="E23" s="13" t="s">
        <v>2245</v>
      </c>
      <c r="F23" s="13">
        <v>1</v>
      </c>
      <c r="G23" s="14">
        <v>2605678</v>
      </c>
      <c r="I23" s="14">
        <f t="shared" si="1"/>
        <v>2605678</v>
      </c>
      <c r="J23" s="15">
        <v>0</v>
      </c>
      <c r="K23" s="15">
        <v>0</v>
      </c>
      <c r="L23" s="15">
        <f t="shared" si="2"/>
        <v>2605678</v>
      </c>
    </row>
    <row r="24" spans="1:12" outlineLevel="2">
      <c r="A24" s="12">
        <f t="shared" si="0"/>
        <v>21</v>
      </c>
      <c r="B24" s="12" t="s">
        <v>8</v>
      </c>
      <c r="C24" s="18" t="s">
        <v>51</v>
      </c>
      <c r="D24" s="13" t="s">
        <v>52</v>
      </c>
      <c r="E24" s="13" t="s">
        <v>2245</v>
      </c>
      <c r="F24" s="13">
        <v>1</v>
      </c>
      <c r="G24" s="14">
        <v>553800</v>
      </c>
      <c r="I24" s="14">
        <f t="shared" si="1"/>
        <v>553800</v>
      </c>
      <c r="J24" s="15">
        <v>0</v>
      </c>
      <c r="K24" s="15">
        <v>0</v>
      </c>
      <c r="L24" s="15">
        <f t="shared" si="2"/>
        <v>553800</v>
      </c>
    </row>
    <row r="25" spans="1:12" outlineLevel="2">
      <c r="A25" s="12">
        <f t="shared" si="0"/>
        <v>22</v>
      </c>
      <c r="B25" s="12" t="s">
        <v>8</v>
      </c>
      <c r="C25" s="18" t="s">
        <v>53</v>
      </c>
      <c r="D25" s="13" t="s">
        <v>54</v>
      </c>
      <c r="E25" s="13" t="s">
        <v>2245</v>
      </c>
      <c r="F25" s="13">
        <v>1</v>
      </c>
      <c r="G25" s="14">
        <v>3026142</v>
      </c>
      <c r="I25" s="14">
        <f t="shared" si="1"/>
        <v>3026142</v>
      </c>
      <c r="J25" s="15">
        <v>0</v>
      </c>
      <c r="K25" s="15">
        <v>0</v>
      </c>
      <c r="L25" s="15">
        <f t="shared" si="2"/>
        <v>3026142</v>
      </c>
    </row>
    <row r="26" spans="1:12" outlineLevel="2">
      <c r="A26" s="12">
        <f t="shared" si="0"/>
        <v>23</v>
      </c>
      <c r="B26" s="12" t="s">
        <v>8</v>
      </c>
      <c r="C26" s="18" t="s">
        <v>55</v>
      </c>
      <c r="D26" s="13" t="s">
        <v>56</v>
      </c>
      <c r="E26" s="13" t="s">
        <v>2245</v>
      </c>
      <c r="F26" s="13">
        <v>1</v>
      </c>
      <c r="G26" s="14">
        <v>918676</v>
      </c>
      <c r="I26" s="14">
        <f t="shared" si="1"/>
        <v>918676</v>
      </c>
      <c r="J26" s="15">
        <v>0</v>
      </c>
      <c r="K26" s="15">
        <v>0</v>
      </c>
      <c r="L26" s="15">
        <f t="shared" si="2"/>
        <v>918676</v>
      </c>
    </row>
    <row r="27" spans="1:12" outlineLevel="2">
      <c r="A27" s="12">
        <f t="shared" si="0"/>
        <v>24</v>
      </c>
      <c r="B27" s="12" t="s">
        <v>8</v>
      </c>
      <c r="C27" s="18" t="s">
        <v>57</v>
      </c>
      <c r="D27" s="13" t="s">
        <v>58</v>
      </c>
      <c r="E27" s="13" t="s">
        <v>2245</v>
      </c>
      <c r="F27" s="13">
        <v>1</v>
      </c>
      <c r="G27" s="14">
        <v>1258900</v>
      </c>
      <c r="I27" s="14">
        <f t="shared" si="1"/>
        <v>1258900</v>
      </c>
      <c r="J27" s="15">
        <v>0</v>
      </c>
      <c r="K27" s="15">
        <v>0</v>
      </c>
      <c r="L27" s="15">
        <f t="shared" si="2"/>
        <v>1258900</v>
      </c>
    </row>
    <row r="28" spans="1:12" outlineLevel="2">
      <c r="A28" s="12">
        <f t="shared" si="0"/>
        <v>25</v>
      </c>
      <c r="B28" s="12" t="s">
        <v>8</v>
      </c>
      <c r="C28" s="18" t="s">
        <v>59</v>
      </c>
      <c r="D28" s="13" t="s">
        <v>60</v>
      </c>
      <c r="E28" s="13" t="s">
        <v>2245</v>
      </c>
      <c r="F28" s="13">
        <v>1</v>
      </c>
      <c r="G28" s="14">
        <v>20977731</v>
      </c>
      <c r="I28" s="14">
        <f t="shared" si="1"/>
        <v>20977731</v>
      </c>
      <c r="J28" s="15">
        <v>0</v>
      </c>
      <c r="K28" s="15">
        <v>0</v>
      </c>
      <c r="L28" s="15">
        <f t="shared" si="2"/>
        <v>20977731</v>
      </c>
    </row>
    <row r="29" spans="1:12" outlineLevel="2">
      <c r="A29" s="12">
        <f t="shared" si="0"/>
        <v>26</v>
      </c>
      <c r="B29" s="12" t="s">
        <v>8</v>
      </c>
      <c r="C29" s="18" t="s">
        <v>61</v>
      </c>
      <c r="D29" s="13" t="s">
        <v>62</v>
      </c>
      <c r="E29" s="13" t="s">
        <v>2245</v>
      </c>
      <c r="F29" s="13">
        <v>1</v>
      </c>
      <c r="G29" s="14">
        <v>7671712</v>
      </c>
      <c r="I29" s="14">
        <f t="shared" si="1"/>
        <v>7671712</v>
      </c>
      <c r="J29" s="15">
        <v>0</v>
      </c>
      <c r="K29" s="15">
        <v>0</v>
      </c>
      <c r="L29" s="15">
        <f t="shared" si="2"/>
        <v>7671712</v>
      </c>
    </row>
    <row r="30" spans="1:12" outlineLevel="2">
      <c r="A30" s="12">
        <f t="shared" si="0"/>
        <v>27</v>
      </c>
      <c r="B30" s="12" t="s">
        <v>8</v>
      </c>
      <c r="C30" s="18" t="s">
        <v>63</v>
      </c>
      <c r="D30" s="13" t="s">
        <v>64</v>
      </c>
      <c r="E30" s="13" t="s">
        <v>2245</v>
      </c>
      <c r="F30" s="13">
        <v>1</v>
      </c>
      <c r="G30" s="14">
        <v>1872142</v>
      </c>
      <c r="I30" s="14">
        <f t="shared" si="1"/>
        <v>1872142</v>
      </c>
      <c r="J30" s="15">
        <v>0</v>
      </c>
      <c r="K30" s="15">
        <v>0</v>
      </c>
      <c r="L30" s="15">
        <f t="shared" si="2"/>
        <v>1872142</v>
      </c>
    </row>
    <row r="31" spans="1:12" outlineLevel="2">
      <c r="A31" s="12">
        <f t="shared" si="0"/>
        <v>28</v>
      </c>
      <c r="B31" s="12" t="s">
        <v>8</v>
      </c>
      <c r="C31" s="18" t="s">
        <v>65</v>
      </c>
      <c r="D31" s="13" t="s">
        <v>66</v>
      </c>
      <c r="E31" s="13" t="s">
        <v>2245</v>
      </c>
      <c r="F31" s="13">
        <v>1</v>
      </c>
      <c r="G31" s="14">
        <v>375316</v>
      </c>
      <c r="I31" s="14">
        <f t="shared" si="1"/>
        <v>375316</v>
      </c>
      <c r="J31" s="15">
        <v>0</v>
      </c>
      <c r="K31" s="15">
        <v>0</v>
      </c>
      <c r="L31" s="15">
        <f t="shared" si="2"/>
        <v>375316</v>
      </c>
    </row>
    <row r="32" spans="1:12" outlineLevel="2">
      <c r="A32" s="12">
        <f t="shared" si="0"/>
        <v>29</v>
      </c>
      <c r="B32" s="12" t="s">
        <v>8</v>
      </c>
      <c r="C32" s="18" t="s">
        <v>67</v>
      </c>
      <c r="D32" s="13" t="s">
        <v>68</v>
      </c>
      <c r="E32" s="13" t="s">
        <v>2245</v>
      </c>
      <c r="F32" s="13">
        <v>1</v>
      </c>
      <c r="G32" s="14">
        <v>771572</v>
      </c>
      <c r="I32" s="14">
        <f t="shared" si="1"/>
        <v>771572</v>
      </c>
      <c r="J32" s="15">
        <v>0</v>
      </c>
      <c r="K32" s="15">
        <v>0</v>
      </c>
      <c r="L32" s="15">
        <f t="shared" si="2"/>
        <v>771572</v>
      </c>
    </row>
    <row r="33" spans="1:12" outlineLevel="2">
      <c r="A33" s="12">
        <f t="shared" si="0"/>
        <v>30</v>
      </c>
      <c r="B33" s="12" t="s">
        <v>8</v>
      </c>
      <c r="C33" s="18" t="s">
        <v>69</v>
      </c>
      <c r="D33" s="13" t="s">
        <v>70</v>
      </c>
      <c r="E33" s="13" t="s">
        <v>2245</v>
      </c>
      <c r="F33" s="13">
        <v>1</v>
      </c>
      <c r="G33" s="14">
        <v>60704</v>
      </c>
      <c r="I33" s="14">
        <f t="shared" si="1"/>
        <v>60704</v>
      </c>
      <c r="J33" s="15">
        <v>0</v>
      </c>
      <c r="K33" s="15">
        <v>0</v>
      </c>
      <c r="L33" s="15">
        <f t="shared" si="2"/>
        <v>60704</v>
      </c>
    </row>
    <row r="34" spans="1:12" outlineLevel="2">
      <c r="A34" s="12">
        <f t="shared" si="0"/>
        <v>31</v>
      </c>
      <c r="B34" s="12" t="s">
        <v>8</v>
      </c>
      <c r="C34" s="18" t="s">
        <v>71</v>
      </c>
      <c r="D34" s="13" t="s">
        <v>72</v>
      </c>
      <c r="E34" s="13" t="s">
        <v>2245</v>
      </c>
      <c r="F34" s="13">
        <v>1</v>
      </c>
      <c r="G34" s="14">
        <v>2369098</v>
      </c>
      <c r="I34" s="14">
        <f t="shared" si="1"/>
        <v>2369098</v>
      </c>
      <c r="J34" s="15">
        <v>0</v>
      </c>
      <c r="K34" s="15">
        <v>0</v>
      </c>
      <c r="L34" s="15">
        <f t="shared" si="2"/>
        <v>2369098</v>
      </c>
    </row>
    <row r="35" spans="1:12" outlineLevel="2">
      <c r="A35" s="12">
        <f t="shared" si="0"/>
        <v>32</v>
      </c>
      <c r="B35" s="12" t="s">
        <v>8</v>
      </c>
      <c r="C35" s="18" t="s">
        <v>73</v>
      </c>
      <c r="D35" s="13" t="s">
        <v>74</v>
      </c>
      <c r="E35" s="13" t="s">
        <v>2245</v>
      </c>
      <c r="F35" s="13">
        <v>1</v>
      </c>
      <c r="G35" s="14">
        <v>7305876</v>
      </c>
      <c r="I35" s="14">
        <f t="shared" si="1"/>
        <v>7305876</v>
      </c>
      <c r="J35" s="15">
        <v>0</v>
      </c>
      <c r="K35" s="15">
        <v>0</v>
      </c>
      <c r="L35" s="15">
        <f t="shared" si="2"/>
        <v>7305876</v>
      </c>
    </row>
    <row r="36" spans="1:12" outlineLevel="2">
      <c r="A36" s="12">
        <f t="shared" si="0"/>
        <v>33</v>
      </c>
      <c r="B36" s="12" t="s">
        <v>8</v>
      </c>
      <c r="C36" s="18" t="s">
        <v>75</v>
      </c>
      <c r="D36" s="13" t="s">
        <v>76</v>
      </c>
      <c r="E36" s="13" t="s">
        <v>2245</v>
      </c>
      <c r="F36" s="13">
        <v>1</v>
      </c>
      <c r="G36" s="14">
        <v>922098</v>
      </c>
      <c r="I36" s="14">
        <f>G36+H36</f>
        <v>922098</v>
      </c>
      <c r="J36" s="15">
        <v>0</v>
      </c>
      <c r="K36" s="15">
        <v>0</v>
      </c>
      <c r="L36" s="15">
        <f t="shared" si="2"/>
        <v>922098</v>
      </c>
    </row>
    <row r="37" spans="1:12" outlineLevel="2">
      <c r="A37" s="12">
        <f t="shared" si="0"/>
        <v>34</v>
      </c>
      <c r="B37" s="12" t="s">
        <v>8</v>
      </c>
      <c r="C37" s="18" t="s">
        <v>77</v>
      </c>
      <c r="D37" s="13" t="s">
        <v>78</v>
      </c>
      <c r="E37" s="13" t="s">
        <v>2245</v>
      </c>
      <c r="F37" s="13">
        <v>1</v>
      </c>
      <c r="G37" s="14">
        <v>3440115</v>
      </c>
      <c r="I37" s="14">
        <f t="shared" si="1"/>
        <v>3440115</v>
      </c>
      <c r="J37" s="15">
        <v>0</v>
      </c>
      <c r="K37" s="15">
        <v>0</v>
      </c>
      <c r="L37" s="15">
        <f t="shared" si="2"/>
        <v>3440115</v>
      </c>
    </row>
    <row r="38" spans="1:12" outlineLevel="2">
      <c r="A38" s="12">
        <f t="shared" si="0"/>
        <v>35</v>
      </c>
      <c r="B38" s="12" t="s">
        <v>8</v>
      </c>
      <c r="C38" s="18" t="s">
        <v>79</v>
      </c>
      <c r="D38" s="13" t="s">
        <v>80</v>
      </c>
      <c r="E38" s="13" t="s">
        <v>2245</v>
      </c>
      <c r="F38" s="13">
        <v>1</v>
      </c>
      <c r="G38" s="14">
        <v>363285</v>
      </c>
      <c r="I38" s="14">
        <f t="shared" si="1"/>
        <v>363285</v>
      </c>
      <c r="J38" s="15">
        <v>0</v>
      </c>
      <c r="K38" s="15">
        <v>0</v>
      </c>
      <c r="L38" s="15">
        <f t="shared" si="2"/>
        <v>363285</v>
      </c>
    </row>
    <row r="39" spans="1:12" outlineLevel="2">
      <c r="A39" s="12">
        <f t="shared" si="0"/>
        <v>36</v>
      </c>
      <c r="B39" s="12" t="s">
        <v>8</v>
      </c>
      <c r="C39" s="18" t="s">
        <v>81</v>
      </c>
      <c r="D39" s="13" t="s">
        <v>82</v>
      </c>
      <c r="E39" s="13" t="s">
        <v>2245</v>
      </c>
      <c r="G39" s="14">
        <v>8301710</v>
      </c>
      <c r="I39" s="14">
        <f t="shared" si="1"/>
        <v>8301710</v>
      </c>
      <c r="J39" s="15">
        <v>0</v>
      </c>
      <c r="K39" s="15">
        <v>0</v>
      </c>
      <c r="L39" s="15">
        <f t="shared" si="2"/>
        <v>8301710</v>
      </c>
    </row>
    <row r="40" spans="1:12" outlineLevel="2">
      <c r="A40" s="12">
        <f t="shared" si="0"/>
        <v>37</v>
      </c>
      <c r="B40" s="12" t="s">
        <v>8</v>
      </c>
      <c r="C40" s="18" t="s">
        <v>83</v>
      </c>
      <c r="D40" s="13" t="s">
        <v>84</v>
      </c>
      <c r="E40" s="13" t="s">
        <v>2245</v>
      </c>
      <c r="F40" s="13">
        <v>1</v>
      </c>
      <c r="G40" s="14">
        <v>28806330</v>
      </c>
      <c r="I40" s="14">
        <f t="shared" si="1"/>
        <v>28806330</v>
      </c>
      <c r="J40" s="15">
        <v>0</v>
      </c>
      <c r="K40" s="15">
        <v>0</v>
      </c>
      <c r="L40" s="15">
        <f t="shared" si="2"/>
        <v>28806330</v>
      </c>
    </row>
    <row r="41" spans="1:12" outlineLevel="2">
      <c r="A41" s="12">
        <f t="shared" si="0"/>
        <v>38</v>
      </c>
      <c r="B41" s="12" t="s">
        <v>8</v>
      </c>
      <c r="C41" s="18" t="s">
        <v>85</v>
      </c>
      <c r="D41" s="13" t="s">
        <v>86</v>
      </c>
      <c r="E41" s="13" t="s">
        <v>2245</v>
      </c>
      <c r="F41" s="13">
        <v>1</v>
      </c>
      <c r="G41" s="14">
        <v>157876</v>
      </c>
      <c r="I41" s="14">
        <f t="shared" si="1"/>
        <v>157876</v>
      </c>
      <c r="J41" s="15">
        <v>0</v>
      </c>
      <c r="K41" s="15">
        <v>0</v>
      </c>
      <c r="L41" s="15">
        <f t="shared" si="2"/>
        <v>157876</v>
      </c>
    </row>
    <row r="42" spans="1:12" outlineLevel="2">
      <c r="A42" s="12">
        <f t="shared" si="0"/>
        <v>39</v>
      </c>
      <c r="B42" s="12" t="s">
        <v>8</v>
      </c>
      <c r="C42" s="18" t="s">
        <v>87</v>
      </c>
      <c r="D42" s="13" t="s">
        <v>88</v>
      </c>
      <c r="E42" s="13" t="s">
        <v>2245</v>
      </c>
      <c r="F42" s="13">
        <v>1</v>
      </c>
      <c r="G42" s="14">
        <v>10096097</v>
      </c>
      <c r="I42" s="14">
        <f t="shared" si="1"/>
        <v>10096097</v>
      </c>
      <c r="J42" s="15">
        <v>0</v>
      </c>
      <c r="K42" s="15">
        <v>0</v>
      </c>
      <c r="L42" s="15">
        <f t="shared" si="2"/>
        <v>10096097</v>
      </c>
    </row>
    <row r="43" spans="1:12" outlineLevel="2">
      <c r="A43" s="12">
        <f t="shared" si="0"/>
        <v>40</v>
      </c>
      <c r="B43" s="12" t="s">
        <v>8</v>
      </c>
      <c r="C43" s="18" t="s">
        <v>89</v>
      </c>
      <c r="D43" s="13" t="s">
        <v>90</v>
      </c>
      <c r="E43" s="13" t="s">
        <v>2245</v>
      </c>
      <c r="F43" s="13">
        <v>1</v>
      </c>
      <c r="G43" s="14">
        <v>7554492</v>
      </c>
      <c r="I43" s="14">
        <f t="shared" si="1"/>
        <v>7554492</v>
      </c>
      <c r="J43" s="15">
        <v>0</v>
      </c>
      <c r="K43" s="15">
        <v>0</v>
      </c>
      <c r="L43" s="15">
        <f t="shared" si="2"/>
        <v>7554492</v>
      </c>
    </row>
    <row r="44" spans="1:12" outlineLevel="2">
      <c r="A44" s="12">
        <f t="shared" si="0"/>
        <v>41</v>
      </c>
      <c r="B44" s="12" t="s">
        <v>8</v>
      </c>
      <c r="C44" s="18" t="s">
        <v>91</v>
      </c>
      <c r="D44" s="13" t="s">
        <v>92</v>
      </c>
      <c r="E44" s="13" t="s">
        <v>2245</v>
      </c>
      <c r="F44" s="13">
        <v>1</v>
      </c>
      <c r="G44" s="14">
        <v>7782247</v>
      </c>
      <c r="I44" s="14">
        <f t="shared" si="1"/>
        <v>7782247</v>
      </c>
      <c r="J44" s="15">
        <v>0</v>
      </c>
      <c r="K44" s="15">
        <v>0</v>
      </c>
      <c r="L44" s="15">
        <f t="shared" si="2"/>
        <v>7782247</v>
      </c>
    </row>
    <row r="45" spans="1:12" outlineLevel="2">
      <c r="A45" s="12">
        <f t="shared" si="0"/>
        <v>42</v>
      </c>
      <c r="B45" s="12" t="s">
        <v>8</v>
      </c>
      <c r="C45" s="18" t="s">
        <v>93</v>
      </c>
      <c r="D45" s="13" t="s">
        <v>94</v>
      </c>
      <c r="E45" s="13" t="s">
        <v>2245</v>
      </c>
      <c r="F45" s="13">
        <v>1</v>
      </c>
      <c r="G45" s="14">
        <v>2262949</v>
      </c>
      <c r="I45" s="14">
        <f t="shared" si="1"/>
        <v>2262949</v>
      </c>
      <c r="J45" s="15">
        <v>0</v>
      </c>
      <c r="K45" s="15">
        <v>0</v>
      </c>
      <c r="L45" s="15">
        <f t="shared" si="2"/>
        <v>2262949</v>
      </c>
    </row>
    <row r="46" spans="1:12" outlineLevel="2">
      <c r="A46" s="12">
        <f t="shared" si="0"/>
        <v>43</v>
      </c>
      <c r="B46" s="12" t="s">
        <v>8</v>
      </c>
      <c r="C46" s="18" t="s">
        <v>95</v>
      </c>
      <c r="D46" s="13" t="s">
        <v>96</v>
      </c>
      <c r="E46" s="13" t="s">
        <v>2245</v>
      </c>
      <c r="F46" s="13">
        <v>1</v>
      </c>
      <c r="G46" s="14">
        <v>777327</v>
      </c>
      <c r="I46" s="14">
        <f t="shared" si="1"/>
        <v>777327</v>
      </c>
      <c r="J46" s="15">
        <v>0</v>
      </c>
      <c r="K46" s="15">
        <v>0</v>
      </c>
      <c r="L46" s="15">
        <f t="shared" si="2"/>
        <v>777327</v>
      </c>
    </row>
    <row r="47" spans="1:12" outlineLevel="2">
      <c r="A47" s="12">
        <f t="shared" si="0"/>
        <v>44</v>
      </c>
      <c r="B47" s="12" t="s">
        <v>8</v>
      </c>
      <c r="C47" s="18" t="s">
        <v>97</v>
      </c>
      <c r="D47" s="13" t="s">
        <v>98</v>
      </c>
      <c r="E47" s="13" t="s">
        <v>2245</v>
      </c>
      <c r="F47" s="13">
        <v>1</v>
      </c>
      <c r="G47" s="14">
        <v>967828</v>
      </c>
      <c r="I47" s="14">
        <f t="shared" si="1"/>
        <v>967828</v>
      </c>
      <c r="J47" s="15">
        <v>0</v>
      </c>
      <c r="K47" s="15">
        <v>0</v>
      </c>
      <c r="L47" s="15">
        <f t="shared" si="2"/>
        <v>967828</v>
      </c>
    </row>
    <row r="48" spans="1:12" outlineLevel="2">
      <c r="A48" s="12">
        <f t="shared" si="0"/>
        <v>45</v>
      </c>
      <c r="B48" s="12" t="s">
        <v>8</v>
      </c>
      <c r="C48" s="18" t="s">
        <v>99</v>
      </c>
      <c r="D48" s="13" t="s">
        <v>100</v>
      </c>
      <c r="E48" s="13" t="s">
        <v>2245</v>
      </c>
      <c r="F48" s="13">
        <v>1</v>
      </c>
      <c r="G48" s="14">
        <v>679540</v>
      </c>
      <c r="I48" s="14">
        <f t="shared" si="1"/>
        <v>679540</v>
      </c>
      <c r="J48" s="15">
        <v>0</v>
      </c>
      <c r="K48" s="15">
        <v>0</v>
      </c>
      <c r="L48" s="15">
        <f t="shared" si="2"/>
        <v>679540</v>
      </c>
    </row>
    <row r="49" spans="1:12" outlineLevel="2">
      <c r="A49" s="12">
        <f t="shared" si="0"/>
        <v>46</v>
      </c>
      <c r="B49" s="12" t="s">
        <v>8</v>
      </c>
      <c r="C49" s="18" t="s">
        <v>101</v>
      </c>
      <c r="D49" s="13" t="s">
        <v>102</v>
      </c>
      <c r="E49" s="13" t="s">
        <v>2245</v>
      </c>
      <c r="F49" s="13">
        <v>1</v>
      </c>
      <c r="G49" s="14">
        <v>11019006</v>
      </c>
      <c r="I49" s="14">
        <f t="shared" si="1"/>
        <v>11019006</v>
      </c>
      <c r="J49" s="15">
        <v>0</v>
      </c>
      <c r="K49" s="15">
        <v>0</v>
      </c>
      <c r="L49" s="15">
        <f t="shared" si="2"/>
        <v>11019006</v>
      </c>
    </row>
    <row r="50" spans="1:12" outlineLevel="2">
      <c r="A50" s="12">
        <f t="shared" si="0"/>
        <v>47</v>
      </c>
      <c r="B50" s="12" t="s">
        <v>8</v>
      </c>
      <c r="C50" s="18" t="s">
        <v>103</v>
      </c>
      <c r="D50" s="13" t="s">
        <v>104</v>
      </c>
      <c r="E50" s="13" t="s">
        <v>2245</v>
      </c>
      <c r="F50" s="13">
        <v>1</v>
      </c>
      <c r="G50" s="14">
        <v>16397505</v>
      </c>
      <c r="I50" s="14">
        <f t="shared" si="1"/>
        <v>16397505</v>
      </c>
      <c r="J50" s="15">
        <v>0</v>
      </c>
      <c r="K50" s="15">
        <v>0</v>
      </c>
      <c r="L50" s="15">
        <f t="shared" si="2"/>
        <v>16397505</v>
      </c>
    </row>
    <row r="51" spans="1:12" outlineLevel="2">
      <c r="A51" s="12">
        <f t="shared" si="0"/>
        <v>48</v>
      </c>
      <c r="B51" s="12" t="s">
        <v>8</v>
      </c>
      <c r="C51" s="18" t="s">
        <v>105</v>
      </c>
      <c r="D51" s="13" t="s">
        <v>106</v>
      </c>
      <c r="E51" s="13" t="s">
        <v>2245</v>
      </c>
      <c r="F51" s="13">
        <v>1</v>
      </c>
      <c r="G51" s="14">
        <v>6788951</v>
      </c>
      <c r="H51" s="14">
        <v>1333118</v>
      </c>
      <c r="I51" s="14">
        <f t="shared" si="1"/>
        <v>8122069</v>
      </c>
      <c r="J51" s="15">
        <v>0</v>
      </c>
      <c r="K51" s="15">
        <v>0</v>
      </c>
      <c r="L51" s="15">
        <f t="shared" si="2"/>
        <v>8122069</v>
      </c>
    </row>
    <row r="52" spans="1:12" outlineLevel="2">
      <c r="A52" s="12">
        <f t="shared" si="0"/>
        <v>49</v>
      </c>
      <c r="B52" s="12" t="s">
        <v>8</v>
      </c>
      <c r="C52" s="18" t="s">
        <v>107</v>
      </c>
      <c r="D52" s="13" t="s">
        <v>108</v>
      </c>
      <c r="E52" s="13" t="s">
        <v>2245</v>
      </c>
      <c r="F52" s="13">
        <v>1</v>
      </c>
      <c r="G52" s="14">
        <v>10455917</v>
      </c>
      <c r="I52" s="14">
        <f t="shared" si="1"/>
        <v>10455917</v>
      </c>
      <c r="J52" s="15">
        <v>0</v>
      </c>
      <c r="K52" s="15">
        <v>0</v>
      </c>
      <c r="L52" s="15">
        <f t="shared" si="2"/>
        <v>10455917</v>
      </c>
    </row>
    <row r="53" spans="1:12" outlineLevel="2">
      <c r="A53" s="12">
        <f t="shared" si="0"/>
        <v>50</v>
      </c>
      <c r="B53" s="12" t="s">
        <v>8</v>
      </c>
      <c r="C53" s="18" t="s">
        <v>109</v>
      </c>
      <c r="D53" s="13" t="s">
        <v>110</v>
      </c>
      <c r="E53" s="13" t="s">
        <v>2245</v>
      </c>
      <c r="F53" s="13">
        <v>1</v>
      </c>
      <c r="G53" s="14">
        <v>6991140</v>
      </c>
      <c r="I53" s="14">
        <f t="shared" si="1"/>
        <v>6991140</v>
      </c>
      <c r="J53" s="15">
        <v>0</v>
      </c>
      <c r="K53" s="15">
        <v>0</v>
      </c>
      <c r="L53" s="15">
        <f t="shared" si="2"/>
        <v>6991140</v>
      </c>
    </row>
    <row r="54" spans="1:12" outlineLevel="2">
      <c r="A54" s="12">
        <f t="shared" si="0"/>
        <v>51</v>
      </c>
      <c r="B54" s="12" t="s">
        <v>8</v>
      </c>
      <c r="C54" s="18" t="s">
        <v>111</v>
      </c>
      <c r="D54" s="13" t="s">
        <v>112</v>
      </c>
      <c r="E54" s="13" t="s">
        <v>2245</v>
      </c>
      <c r="F54" s="13">
        <v>1</v>
      </c>
      <c r="G54" s="14">
        <v>4760328</v>
      </c>
      <c r="I54" s="14">
        <f t="shared" si="1"/>
        <v>4760328</v>
      </c>
      <c r="J54" s="15">
        <v>0</v>
      </c>
      <c r="K54" s="15">
        <v>0</v>
      </c>
      <c r="L54" s="15">
        <f t="shared" si="2"/>
        <v>4760328</v>
      </c>
    </row>
    <row r="55" spans="1:12" outlineLevel="2">
      <c r="A55" s="12">
        <f t="shared" si="0"/>
        <v>52</v>
      </c>
      <c r="B55" s="12" t="s">
        <v>8</v>
      </c>
      <c r="C55" s="18" t="s">
        <v>113</v>
      </c>
      <c r="D55" s="13" t="s">
        <v>114</v>
      </c>
      <c r="E55" s="13" t="s">
        <v>2245</v>
      </c>
      <c r="F55" s="13">
        <v>1</v>
      </c>
      <c r="G55" s="14">
        <v>1993083</v>
      </c>
      <c r="I55" s="14">
        <f t="shared" si="1"/>
        <v>1993083</v>
      </c>
      <c r="J55" s="15">
        <v>0</v>
      </c>
      <c r="K55" s="15">
        <v>0</v>
      </c>
      <c r="L55" s="15">
        <f t="shared" si="2"/>
        <v>1993083</v>
      </c>
    </row>
    <row r="56" spans="1:12" outlineLevel="2">
      <c r="A56" s="12">
        <f t="shared" si="0"/>
        <v>53</v>
      </c>
      <c r="B56" s="12" t="s">
        <v>8</v>
      </c>
      <c r="C56" s="18" t="s">
        <v>115</v>
      </c>
      <c r="D56" s="13" t="s">
        <v>116</v>
      </c>
      <c r="E56" s="13" t="s">
        <v>2245</v>
      </c>
      <c r="F56" s="13">
        <v>1</v>
      </c>
      <c r="G56" s="14">
        <v>1540944</v>
      </c>
      <c r="I56" s="14">
        <f t="shared" si="1"/>
        <v>1540944</v>
      </c>
      <c r="J56" s="15">
        <v>0</v>
      </c>
      <c r="K56" s="15">
        <v>0</v>
      </c>
      <c r="L56" s="15">
        <f t="shared" si="2"/>
        <v>1540944</v>
      </c>
    </row>
    <row r="57" spans="1:12" outlineLevel="2">
      <c r="A57" s="12">
        <f t="shared" si="0"/>
        <v>54</v>
      </c>
      <c r="B57" s="12" t="s">
        <v>8</v>
      </c>
      <c r="C57" s="18" t="s">
        <v>117</v>
      </c>
      <c r="D57" s="13" t="s">
        <v>118</v>
      </c>
      <c r="E57" s="13" t="s">
        <v>2245</v>
      </c>
      <c r="F57" s="13">
        <v>1</v>
      </c>
      <c r="G57" s="14">
        <v>455727</v>
      </c>
      <c r="I57" s="14">
        <f t="shared" si="1"/>
        <v>455727</v>
      </c>
      <c r="J57" s="15">
        <v>0</v>
      </c>
      <c r="K57" s="15">
        <v>0</v>
      </c>
      <c r="L57" s="15">
        <f t="shared" si="2"/>
        <v>455727</v>
      </c>
    </row>
    <row r="58" spans="1:12" outlineLevel="2">
      <c r="A58" s="12">
        <f t="shared" si="0"/>
        <v>55</v>
      </c>
      <c r="B58" s="12" t="s">
        <v>8</v>
      </c>
      <c r="C58" s="18" t="s">
        <v>119</v>
      </c>
      <c r="D58" s="13" t="s">
        <v>120</v>
      </c>
      <c r="E58" s="13" t="s">
        <v>2245</v>
      </c>
      <c r="F58" s="13">
        <v>1</v>
      </c>
      <c r="G58" s="14">
        <v>2782330</v>
      </c>
      <c r="I58" s="14">
        <f t="shared" si="1"/>
        <v>2782330</v>
      </c>
      <c r="J58" s="15">
        <v>0</v>
      </c>
      <c r="K58" s="15">
        <v>0</v>
      </c>
      <c r="L58" s="15">
        <f t="shared" si="2"/>
        <v>2782330</v>
      </c>
    </row>
    <row r="59" spans="1:12" outlineLevel="2">
      <c r="A59" s="12">
        <f t="shared" si="0"/>
        <v>56</v>
      </c>
      <c r="B59" s="12" t="s">
        <v>8</v>
      </c>
      <c r="C59" s="18" t="s">
        <v>121</v>
      </c>
      <c r="D59" s="13" t="s">
        <v>122</v>
      </c>
      <c r="E59" s="13" t="s">
        <v>2245</v>
      </c>
      <c r="F59" s="13">
        <v>1</v>
      </c>
      <c r="G59" s="14">
        <v>3279089</v>
      </c>
      <c r="I59" s="14">
        <f t="shared" si="1"/>
        <v>3279089</v>
      </c>
      <c r="J59" s="15">
        <v>0</v>
      </c>
      <c r="K59" s="15">
        <v>0</v>
      </c>
      <c r="L59" s="15">
        <f t="shared" si="2"/>
        <v>3279089</v>
      </c>
    </row>
    <row r="60" spans="1:12" outlineLevel="2">
      <c r="A60" s="12">
        <f t="shared" si="0"/>
        <v>57</v>
      </c>
      <c r="B60" s="12" t="s">
        <v>8</v>
      </c>
      <c r="C60" s="18" t="s">
        <v>123</v>
      </c>
      <c r="D60" s="13" t="s">
        <v>124</v>
      </c>
      <c r="E60" s="13" t="s">
        <v>2245</v>
      </c>
      <c r="F60" s="13">
        <v>1</v>
      </c>
      <c r="G60" s="14">
        <v>156778</v>
      </c>
      <c r="I60" s="14">
        <f>G60+H60</f>
        <v>156778</v>
      </c>
      <c r="J60" s="15">
        <v>0</v>
      </c>
      <c r="K60" s="15">
        <v>0</v>
      </c>
      <c r="L60" s="15">
        <f t="shared" si="2"/>
        <v>156778</v>
      </c>
    </row>
    <row r="61" spans="1:12" outlineLevel="2">
      <c r="A61" s="12">
        <f t="shared" si="0"/>
        <v>58</v>
      </c>
      <c r="B61" s="12" t="s">
        <v>8</v>
      </c>
      <c r="C61" s="18" t="s">
        <v>125</v>
      </c>
      <c r="D61" s="13" t="s">
        <v>126</v>
      </c>
      <c r="E61" s="13" t="s">
        <v>2245</v>
      </c>
      <c r="F61" s="13">
        <v>1</v>
      </c>
      <c r="G61" s="14">
        <v>12744945</v>
      </c>
      <c r="I61" s="14">
        <f t="shared" si="1"/>
        <v>12744945</v>
      </c>
      <c r="J61" s="15">
        <v>0</v>
      </c>
      <c r="K61" s="15">
        <v>0</v>
      </c>
      <c r="L61" s="15">
        <f t="shared" si="2"/>
        <v>12744945</v>
      </c>
    </row>
    <row r="62" spans="1:12" outlineLevel="2">
      <c r="A62" s="12">
        <f t="shared" si="0"/>
        <v>59</v>
      </c>
      <c r="B62" s="12" t="s">
        <v>8</v>
      </c>
      <c r="C62" s="18" t="s">
        <v>127</v>
      </c>
      <c r="D62" s="13" t="s">
        <v>128</v>
      </c>
      <c r="E62" s="13" t="s">
        <v>2245</v>
      </c>
      <c r="F62" s="13">
        <v>1</v>
      </c>
      <c r="G62" s="14">
        <v>10144327</v>
      </c>
      <c r="I62" s="14">
        <f t="shared" si="1"/>
        <v>10144327</v>
      </c>
      <c r="J62" s="15">
        <v>0</v>
      </c>
      <c r="K62" s="15">
        <v>0</v>
      </c>
      <c r="L62" s="15">
        <f t="shared" si="2"/>
        <v>10144327</v>
      </c>
    </row>
    <row r="63" spans="1:12" outlineLevel="2">
      <c r="A63" s="12">
        <f t="shared" si="0"/>
        <v>60</v>
      </c>
      <c r="B63" s="12" t="s">
        <v>8</v>
      </c>
      <c r="C63" s="18" t="s">
        <v>129</v>
      </c>
      <c r="D63" s="13" t="s">
        <v>130</v>
      </c>
      <c r="E63" s="13" t="s">
        <v>2245</v>
      </c>
      <c r="F63" s="13">
        <v>1</v>
      </c>
      <c r="G63" s="14">
        <v>1212199</v>
      </c>
      <c r="I63" s="14">
        <f t="shared" si="1"/>
        <v>1212199</v>
      </c>
      <c r="J63" s="15">
        <v>0</v>
      </c>
      <c r="K63" s="15">
        <v>0</v>
      </c>
      <c r="L63" s="15">
        <f t="shared" si="2"/>
        <v>1212199</v>
      </c>
    </row>
    <row r="64" spans="1:12" outlineLevel="2">
      <c r="A64" s="12">
        <f t="shared" si="0"/>
        <v>61</v>
      </c>
      <c r="B64" s="12" t="s">
        <v>8</v>
      </c>
      <c r="C64" s="18" t="s">
        <v>131</v>
      </c>
      <c r="D64" s="13" t="s">
        <v>132</v>
      </c>
      <c r="E64" s="13" t="s">
        <v>2245</v>
      </c>
      <c r="F64" s="13">
        <v>1</v>
      </c>
      <c r="G64" s="14">
        <v>3255847</v>
      </c>
      <c r="I64" s="14">
        <f t="shared" si="1"/>
        <v>3255847</v>
      </c>
      <c r="J64" s="15">
        <v>0</v>
      </c>
      <c r="K64" s="15">
        <v>0</v>
      </c>
      <c r="L64" s="15">
        <f t="shared" si="2"/>
        <v>3255847</v>
      </c>
    </row>
    <row r="65" spans="1:12" outlineLevel="2">
      <c r="A65" s="12">
        <f t="shared" si="0"/>
        <v>62</v>
      </c>
      <c r="B65" s="12" t="s">
        <v>8</v>
      </c>
      <c r="C65" s="18" t="s">
        <v>133</v>
      </c>
      <c r="D65" s="13" t="s">
        <v>134</v>
      </c>
      <c r="E65" s="13" t="s">
        <v>2245</v>
      </c>
      <c r="F65" s="13">
        <v>1</v>
      </c>
      <c r="G65" s="14">
        <v>8681332</v>
      </c>
      <c r="I65" s="14">
        <f t="shared" si="1"/>
        <v>8681332</v>
      </c>
      <c r="J65" s="15">
        <v>0</v>
      </c>
      <c r="K65" s="15">
        <v>0</v>
      </c>
      <c r="L65" s="15">
        <f t="shared" si="2"/>
        <v>8681332</v>
      </c>
    </row>
    <row r="66" spans="1:12" outlineLevel="2">
      <c r="A66" s="12">
        <f t="shared" si="0"/>
        <v>63</v>
      </c>
      <c r="B66" s="12" t="s">
        <v>8</v>
      </c>
      <c r="C66" s="18" t="s">
        <v>135</v>
      </c>
      <c r="D66" s="13" t="s">
        <v>136</v>
      </c>
      <c r="E66" s="13" t="s">
        <v>2245</v>
      </c>
      <c r="F66" s="13">
        <v>1</v>
      </c>
      <c r="G66" s="14">
        <v>5561905</v>
      </c>
      <c r="I66" s="14">
        <f t="shared" si="1"/>
        <v>5561905</v>
      </c>
      <c r="J66" s="15">
        <v>0</v>
      </c>
      <c r="K66" s="15">
        <v>0</v>
      </c>
      <c r="L66" s="15">
        <f t="shared" si="2"/>
        <v>5561905</v>
      </c>
    </row>
    <row r="67" spans="1:12" outlineLevel="2">
      <c r="A67" s="12">
        <f t="shared" si="0"/>
        <v>64</v>
      </c>
      <c r="B67" s="12" t="s">
        <v>8</v>
      </c>
      <c r="C67" s="18" t="s">
        <v>137</v>
      </c>
      <c r="D67" s="13" t="s">
        <v>138</v>
      </c>
      <c r="E67" s="13" t="s">
        <v>2245</v>
      </c>
      <c r="F67" s="13">
        <v>1</v>
      </c>
      <c r="G67" s="14">
        <v>3647666</v>
      </c>
      <c r="I67" s="14">
        <f t="shared" si="1"/>
        <v>3647666</v>
      </c>
      <c r="J67" s="15">
        <v>0</v>
      </c>
      <c r="K67" s="15">
        <v>0</v>
      </c>
      <c r="L67" s="15">
        <f t="shared" si="2"/>
        <v>3647666</v>
      </c>
    </row>
    <row r="68" spans="1:12" outlineLevel="2">
      <c r="A68" s="12">
        <f t="shared" si="0"/>
        <v>65</v>
      </c>
      <c r="B68" s="12" t="s">
        <v>8</v>
      </c>
      <c r="C68" s="18" t="s">
        <v>139</v>
      </c>
      <c r="D68" s="13" t="s">
        <v>140</v>
      </c>
      <c r="E68" s="13" t="s">
        <v>2245</v>
      </c>
      <c r="F68" s="13">
        <v>1</v>
      </c>
      <c r="G68" s="14">
        <v>11263708</v>
      </c>
      <c r="I68" s="14">
        <f t="shared" si="1"/>
        <v>11263708</v>
      </c>
      <c r="J68" s="15">
        <v>0</v>
      </c>
      <c r="K68" s="15">
        <v>0</v>
      </c>
      <c r="L68" s="15">
        <f t="shared" si="2"/>
        <v>11263708</v>
      </c>
    </row>
    <row r="69" spans="1:12" outlineLevel="2">
      <c r="A69" s="12">
        <f t="shared" ref="A69:A132" si="3">A68+1</f>
        <v>66</v>
      </c>
      <c r="B69" s="12" t="s">
        <v>8</v>
      </c>
      <c r="C69" s="18" t="s">
        <v>141</v>
      </c>
      <c r="D69" s="13" t="s">
        <v>142</v>
      </c>
      <c r="E69" s="13" t="s">
        <v>2245</v>
      </c>
      <c r="F69" s="13">
        <v>1</v>
      </c>
      <c r="G69" s="14">
        <v>617623</v>
      </c>
      <c r="I69" s="14">
        <f t="shared" ref="I69:I79" si="4">G69+H69</f>
        <v>617623</v>
      </c>
      <c r="J69" s="15">
        <v>0</v>
      </c>
      <c r="K69" s="15">
        <v>0</v>
      </c>
      <c r="L69" s="15">
        <f t="shared" ref="L69:L134" si="5">SUM(I69:K69)</f>
        <v>617623</v>
      </c>
    </row>
    <row r="70" spans="1:12" outlineLevel="2">
      <c r="A70" s="12">
        <f t="shared" si="3"/>
        <v>67</v>
      </c>
      <c r="B70" s="12" t="s">
        <v>8</v>
      </c>
      <c r="C70" s="18" t="s">
        <v>143</v>
      </c>
      <c r="D70" s="13" t="s">
        <v>144</v>
      </c>
      <c r="E70" s="13" t="s">
        <v>2245</v>
      </c>
      <c r="F70" s="13">
        <v>1</v>
      </c>
      <c r="G70" s="14">
        <v>6319622</v>
      </c>
      <c r="I70" s="14">
        <f t="shared" si="4"/>
        <v>6319622</v>
      </c>
      <c r="J70" s="15">
        <v>0</v>
      </c>
      <c r="K70" s="15">
        <v>0</v>
      </c>
      <c r="L70" s="15">
        <f t="shared" si="5"/>
        <v>6319622</v>
      </c>
    </row>
    <row r="71" spans="1:12" outlineLevel="2">
      <c r="A71" s="12">
        <f t="shared" si="3"/>
        <v>68</v>
      </c>
      <c r="B71" s="12" t="s">
        <v>8</v>
      </c>
      <c r="C71" s="18" t="s">
        <v>145</v>
      </c>
      <c r="D71" s="13" t="s">
        <v>146</v>
      </c>
      <c r="E71" s="13" t="s">
        <v>2245</v>
      </c>
      <c r="F71" s="13">
        <v>1</v>
      </c>
      <c r="G71" s="14">
        <v>324360</v>
      </c>
      <c r="I71" s="14">
        <f t="shared" si="4"/>
        <v>324360</v>
      </c>
      <c r="J71" s="15">
        <v>0</v>
      </c>
      <c r="K71" s="15">
        <v>0</v>
      </c>
      <c r="L71" s="15">
        <f t="shared" si="5"/>
        <v>324360</v>
      </c>
    </row>
    <row r="72" spans="1:12" outlineLevel="2">
      <c r="A72" s="12">
        <f t="shared" si="3"/>
        <v>69</v>
      </c>
      <c r="B72" s="12" t="s">
        <v>8</v>
      </c>
      <c r="C72" s="18" t="s">
        <v>147</v>
      </c>
      <c r="D72" s="13" t="s">
        <v>148</v>
      </c>
      <c r="E72" s="13" t="s">
        <v>2245</v>
      </c>
      <c r="F72" s="13">
        <v>1</v>
      </c>
      <c r="G72" s="14">
        <v>4941649</v>
      </c>
      <c r="I72" s="14">
        <f t="shared" si="4"/>
        <v>4941649</v>
      </c>
      <c r="J72" s="15">
        <v>0</v>
      </c>
      <c r="K72" s="15">
        <v>0</v>
      </c>
      <c r="L72" s="15">
        <f t="shared" si="5"/>
        <v>4941649</v>
      </c>
    </row>
    <row r="73" spans="1:12" outlineLevel="2">
      <c r="A73" s="12">
        <f t="shared" si="3"/>
        <v>70</v>
      </c>
      <c r="B73" s="12" t="s">
        <v>8</v>
      </c>
      <c r="C73" s="18" t="s">
        <v>149</v>
      </c>
      <c r="D73" s="13" t="s">
        <v>150</v>
      </c>
      <c r="E73" s="13" t="s">
        <v>2245</v>
      </c>
      <c r="F73" s="13">
        <v>1</v>
      </c>
      <c r="G73" s="14">
        <v>3155850</v>
      </c>
      <c r="I73" s="14">
        <f t="shared" si="4"/>
        <v>3155850</v>
      </c>
      <c r="J73" s="15">
        <v>0</v>
      </c>
      <c r="K73" s="15">
        <v>0</v>
      </c>
      <c r="L73" s="15">
        <f t="shared" si="5"/>
        <v>3155850</v>
      </c>
    </row>
    <row r="74" spans="1:12" outlineLevel="2">
      <c r="A74" s="12">
        <f t="shared" si="3"/>
        <v>71</v>
      </c>
      <c r="B74" s="12" t="s">
        <v>8</v>
      </c>
      <c r="C74" s="18" t="s">
        <v>151</v>
      </c>
      <c r="D74" s="13" t="s">
        <v>152</v>
      </c>
      <c r="E74" s="13" t="s">
        <v>2245</v>
      </c>
      <c r="F74" s="13">
        <v>1</v>
      </c>
      <c r="G74" s="14">
        <v>26295922</v>
      </c>
      <c r="I74" s="14">
        <f t="shared" si="4"/>
        <v>26295922</v>
      </c>
      <c r="J74" s="15">
        <v>0</v>
      </c>
      <c r="K74" s="15">
        <v>0</v>
      </c>
      <c r="L74" s="15">
        <f t="shared" si="5"/>
        <v>26295922</v>
      </c>
    </row>
    <row r="75" spans="1:12" outlineLevel="2">
      <c r="A75" s="12">
        <f t="shared" si="3"/>
        <v>72</v>
      </c>
      <c r="B75" s="12" t="s">
        <v>8</v>
      </c>
      <c r="C75" s="18" t="s">
        <v>153</v>
      </c>
      <c r="D75" s="13" t="s">
        <v>154</v>
      </c>
      <c r="E75" s="13" t="s">
        <v>2245</v>
      </c>
      <c r="F75" s="13">
        <v>1</v>
      </c>
      <c r="G75" s="14">
        <v>1055414</v>
      </c>
      <c r="I75" s="14">
        <f t="shared" si="4"/>
        <v>1055414</v>
      </c>
      <c r="J75" s="15">
        <v>0</v>
      </c>
      <c r="K75" s="15">
        <v>0</v>
      </c>
      <c r="L75" s="15">
        <f t="shared" si="5"/>
        <v>1055414</v>
      </c>
    </row>
    <row r="76" spans="1:12" outlineLevel="2">
      <c r="A76" s="12">
        <f t="shared" si="3"/>
        <v>73</v>
      </c>
      <c r="B76" s="12" t="s">
        <v>8</v>
      </c>
      <c r="C76" s="18" t="s">
        <v>155</v>
      </c>
      <c r="D76" s="13" t="s">
        <v>156</v>
      </c>
      <c r="E76" s="13" t="s">
        <v>2245</v>
      </c>
      <c r="F76" s="13">
        <v>1</v>
      </c>
      <c r="G76" s="14">
        <v>8982948</v>
      </c>
      <c r="I76" s="14">
        <f t="shared" si="4"/>
        <v>8982948</v>
      </c>
      <c r="J76" s="15">
        <v>0</v>
      </c>
      <c r="K76" s="15">
        <v>0</v>
      </c>
      <c r="L76" s="15">
        <f t="shared" si="5"/>
        <v>8982948</v>
      </c>
    </row>
    <row r="77" spans="1:12" outlineLevel="2">
      <c r="A77" s="12">
        <f t="shared" si="3"/>
        <v>74</v>
      </c>
      <c r="B77" s="12" t="s">
        <v>8</v>
      </c>
      <c r="C77" s="18" t="s">
        <v>157</v>
      </c>
      <c r="D77" s="13" t="s">
        <v>158</v>
      </c>
      <c r="E77" s="13" t="s">
        <v>2245</v>
      </c>
      <c r="F77" s="13">
        <v>1</v>
      </c>
      <c r="G77" s="14">
        <v>3762722</v>
      </c>
      <c r="I77" s="14">
        <f t="shared" si="4"/>
        <v>3762722</v>
      </c>
      <c r="J77" s="15">
        <v>0</v>
      </c>
      <c r="K77" s="15">
        <v>0</v>
      </c>
      <c r="L77" s="15">
        <f t="shared" si="5"/>
        <v>3762722</v>
      </c>
    </row>
    <row r="78" spans="1:12" outlineLevel="2">
      <c r="A78" s="12">
        <f t="shared" si="3"/>
        <v>75</v>
      </c>
      <c r="B78" s="12" t="s">
        <v>8</v>
      </c>
      <c r="C78" s="18" t="s">
        <v>159</v>
      </c>
      <c r="D78" s="13" t="s">
        <v>160</v>
      </c>
      <c r="E78" s="13" t="s">
        <v>2245</v>
      </c>
      <c r="F78" s="13">
        <v>1</v>
      </c>
      <c r="G78" s="14">
        <v>1089083</v>
      </c>
      <c r="I78" s="14">
        <f t="shared" si="4"/>
        <v>1089083</v>
      </c>
      <c r="J78" s="15">
        <v>0</v>
      </c>
      <c r="K78" s="15">
        <v>0</v>
      </c>
      <c r="L78" s="15">
        <f t="shared" si="5"/>
        <v>1089083</v>
      </c>
    </row>
    <row r="79" spans="1:12" outlineLevel="2">
      <c r="A79" s="12">
        <f t="shared" si="3"/>
        <v>76</v>
      </c>
      <c r="B79" s="12" t="s">
        <v>8</v>
      </c>
      <c r="C79" s="18" t="s">
        <v>161</v>
      </c>
      <c r="D79" s="13" t="s">
        <v>162</v>
      </c>
      <c r="E79" s="13" t="s">
        <v>2245</v>
      </c>
      <c r="F79" s="13">
        <v>1</v>
      </c>
      <c r="G79" s="14">
        <v>1840716</v>
      </c>
      <c r="I79" s="14">
        <f t="shared" si="4"/>
        <v>1840716</v>
      </c>
      <c r="J79" s="15">
        <v>0</v>
      </c>
      <c r="K79" s="15">
        <v>0</v>
      </c>
      <c r="L79" s="15">
        <f t="shared" si="5"/>
        <v>1840716</v>
      </c>
    </row>
    <row r="80" spans="1:12" outlineLevel="2">
      <c r="A80" s="12">
        <f t="shared" si="3"/>
        <v>77</v>
      </c>
      <c r="B80" s="12" t="s">
        <v>8</v>
      </c>
      <c r="C80" s="18" t="s">
        <v>163</v>
      </c>
      <c r="D80" s="13" t="s">
        <v>164</v>
      </c>
      <c r="E80" s="13" t="s">
        <v>2245</v>
      </c>
      <c r="F80" s="13">
        <v>1</v>
      </c>
      <c r="G80" s="14">
        <v>1790108</v>
      </c>
      <c r="I80" s="14">
        <f>G80+H80</f>
        <v>1790108</v>
      </c>
      <c r="J80" s="15">
        <v>0</v>
      </c>
      <c r="K80" s="15">
        <v>0</v>
      </c>
      <c r="L80" s="15">
        <f t="shared" si="5"/>
        <v>1790108</v>
      </c>
    </row>
    <row r="81" spans="1:12" outlineLevel="2">
      <c r="A81" s="12">
        <f t="shared" si="3"/>
        <v>78</v>
      </c>
      <c r="B81" s="12" t="s">
        <v>8</v>
      </c>
      <c r="C81" s="18" t="s">
        <v>165</v>
      </c>
      <c r="D81" s="13" t="s">
        <v>166</v>
      </c>
      <c r="E81" s="13" t="s">
        <v>2245</v>
      </c>
      <c r="F81" s="13">
        <v>1</v>
      </c>
      <c r="G81" s="14">
        <v>6346265</v>
      </c>
      <c r="I81" s="14">
        <f t="shared" ref="I81:I99" si="6">G81+H81</f>
        <v>6346265</v>
      </c>
      <c r="J81" s="15">
        <v>0</v>
      </c>
      <c r="K81" s="15">
        <v>0</v>
      </c>
      <c r="L81" s="15">
        <f t="shared" si="5"/>
        <v>6346265</v>
      </c>
    </row>
    <row r="82" spans="1:12" outlineLevel="2">
      <c r="A82" s="12">
        <f t="shared" si="3"/>
        <v>79</v>
      </c>
      <c r="B82" s="12" t="s">
        <v>8</v>
      </c>
      <c r="C82" s="18" t="s">
        <v>167</v>
      </c>
      <c r="D82" s="13" t="s">
        <v>168</v>
      </c>
      <c r="E82" s="13" t="s">
        <v>2245</v>
      </c>
      <c r="F82" s="13">
        <v>1</v>
      </c>
      <c r="G82" s="14">
        <v>10569338</v>
      </c>
      <c r="I82" s="14">
        <f t="shared" si="6"/>
        <v>10569338</v>
      </c>
      <c r="J82" s="15">
        <v>0</v>
      </c>
      <c r="K82" s="15">
        <v>0</v>
      </c>
      <c r="L82" s="15">
        <f t="shared" si="5"/>
        <v>10569338</v>
      </c>
    </row>
    <row r="83" spans="1:12" outlineLevel="2">
      <c r="A83" s="12">
        <f t="shared" si="3"/>
        <v>80</v>
      </c>
      <c r="B83" s="12" t="s">
        <v>8</v>
      </c>
      <c r="C83" s="18" t="s">
        <v>169</v>
      </c>
      <c r="D83" s="13" t="s">
        <v>170</v>
      </c>
      <c r="E83" s="13" t="s">
        <v>2245</v>
      </c>
      <c r="F83" s="13">
        <v>1</v>
      </c>
      <c r="G83" s="14">
        <v>3750704</v>
      </c>
      <c r="I83" s="14">
        <f t="shared" si="6"/>
        <v>3750704</v>
      </c>
      <c r="J83" s="15">
        <v>0</v>
      </c>
      <c r="K83" s="15">
        <v>0</v>
      </c>
      <c r="L83" s="15">
        <f t="shared" si="5"/>
        <v>3750704</v>
      </c>
    </row>
    <row r="84" spans="1:12" outlineLevel="2">
      <c r="A84" s="12">
        <f t="shared" si="3"/>
        <v>81</v>
      </c>
      <c r="B84" s="12" t="s">
        <v>8</v>
      </c>
      <c r="C84" s="18" t="s">
        <v>171</v>
      </c>
      <c r="D84" s="13" t="s">
        <v>172</v>
      </c>
      <c r="E84" s="13" t="s">
        <v>2245</v>
      </c>
      <c r="F84" s="13">
        <v>1</v>
      </c>
      <c r="G84" s="14">
        <v>2915316</v>
      </c>
      <c r="I84" s="14">
        <f t="shared" si="6"/>
        <v>2915316</v>
      </c>
      <c r="J84" s="15">
        <v>0</v>
      </c>
      <c r="K84" s="15">
        <v>0</v>
      </c>
      <c r="L84" s="15">
        <f t="shared" si="5"/>
        <v>2915316</v>
      </c>
    </row>
    <row r="85" spans="1:12" outlineLevel="2">
      <c r="A85" s="12">
        <f t="shared" si="3"/>
        <v>82</v>
      </c>
      <c r="B85" s="12" t="s">
        <v>8</v>
      </c>
      <c r="C85" s="18" t="s">
        <v>173</v>
      </c>
      <c r="D85" s="13" t="s">
        <v>174</v>
      </c>
      <c r="E85" s="13" t="s">
        <v>2245</v>
      </c>
      <c r="F85" s="13">
        <v>1</v>
      </c>
      <c r="G85" s="14">
        <v>1132486</v>
      </c>
      <c r="I85" s="14">
        <f t="shared" si="6"/>
        <v>1132486</v>
      </c>
      <c r="J85" s="15">
        <v>0</v>
      </c>
      <c r="K85" s="15">
        <v>0</v>
      </c>
      <c r="L85" s="15">
        <f t="shared" si="5"/>
        <v>1132486</v>
      </c>
    </row>
    <row r="86" spans="1:12" outlineLevel="2">
      <c r="A86" s="12">
        <f t="shared" si="3"/>
        <v>83</v>
      </c>
      <c r="B86" s="12" t="s">
        <v>8</v>
      </c>
      <c r="C86" s="18" t="s">
        <v>175</v>
      </c>
      <c r="D86" s="13" t="s">
        <v>176</v>
      </c>
      <c r="E86" s="13" t="s">
        <v>2245</v>
      </c>
      <c r="F86" s="13">
        <v>1</v>
      </c>
      <c r="G86" s="14">
        <v>309991</v>
      </c>
      <c r="I86" s="14">
        <f t="shared" si="6"/>
        <v>309991</v>
      </c>
      <c r="J86" s="15">
        <v>0</v>
      </c>
      <c r="K86" s="15">
        <v>0</v>
      </c>
      <c r="L86" s="15">
        <f t="shared" si="5"/>
        <v>309991</v>
      </c>
    </row>
    <row r="87" spans="1:12" outlineLevel="2">
      <c r="A87" s="12">
        <f t="shared" si="3"/>
        <v>84</v>
      </c>
      <c r="B87" s="12" t="s">
        <v>8</v>
      </c>
      <c r="C87" s="18" t="s">
        <v>177</v>
      </c>
      <c r="D87" s="13" t="s">
        <v>178</v>
      </c>
      <c r="E87" s="13" t="s">
        <v>2245</v>
      </c>
      <c r="F87" s="13">
        <v>1</v>
      </c>
      <c r="G87" s="14">
        <v>2651860</v>
      </c>
      <c r="I87" s="14">
        <f t="shared" si="6"/>
        <v>2651860</v>
      </c>
      <c r="J87" s="15">
        <v>0</v>
      </c>
      <c r="K87" s="15">
        <v>0</v>
      </c>
      <c r="L87" s="15">
        <f t="shared" si="5"/>
        <v>2651860</v>
      </c>
    </row>
    <row r="88" spans="1:12" ht="13.5" customHeight="1" outlineLevel="2">
      <c r="A88" s="12">
        <f t="shared" si="3"/>
        <v>85</v>
      </c>
      <c r="B88" s="12" t="s">
        <v>8</v>
      </c>
      <c r="C88" s="18" t="s">
        <v>179</v>
      </c>
      <c r="D88" s="13" t="s">
        <v>180</v>
      </c>
      <c r="E88" s="13" t="s">
        <v>2245</v>
      </c>
      <c r="F88" s="13">
        <v>1</v>
      </c>
      <c r="G88" s="14">
        <v>3973416</v>
      </c>
      <c r="I88" s="14">
        <f t="shared" si="6"/>
        <v>3973416</v>
      </c>
      <c r="J88" s="15">
        <v>0</v>
      </c>
      <c r="K88" s="15">
        <v>0</v>
      </c>
      <c r="L88" s="15">
        <f t="shared" si="5"/>
        <v>3973416</v>
      </c>
    </row>
    <row r="89" spans="1:12" outlineLevel="2">
      <c r="A89" s="12">
        <f t="shared" si="3"/>
        <v>86</v>
      </c>
      <c r="B89" s="12" t="s">
        <v>8</v>
      </c>
      <c r="C89" s="18" t="s">
        <v>181</v>
      </c>
      <c r="D89" s="13" t="s">
        <v>182</v>
      </c>
      <c r="E89" s="13" t="s">
        <v>2245</v>
      </c>
      <c r="F89" s="13">
        <v>1</v>
      </c>
      <c r="G89" s="14">
        <v>5563296</v>
      </c>
      <c r="I89" s="14">
        <f t="shared" si="6"/>
        <v>5563296</v>
      </c>
      <c r="J89" s="15">
        <v>0</v>
      </c>
      <c r="K89" s="15">
        <v>0</v>
      </c>
      <c r="L89" s="15">
        <f t="shared" si="5"/>
        <v>5563296</v>
      </c>
    </row>
    <row r="90" spans="1:12" outlineLevel="2">
      <c r="A90" s="12">
        <f t="shared" si="3"/>
        <v>87</v>
      </c>
      <c r="B90" s="12" t="s">
        <v>8</v>
      </c>
      <c r="C90" s="18" t="s">
        <v>183</v>
      </c>
      <c r="D90" s="13" t="s">
        <v>184</v>
      </c>
      <c r="E90" s="13" t="s">
        <v>2245</v>
      </c>
      <c r="F90" s="13">
        <v>1</v>
      </c>
      <c r="G90" s="14">
        <v>5949648</v>
      </c>
      <c r="I90" s="14">
        <f t="shared" si="6"/>
        <v>5949648</v>
      </c>
      <c r="J90" s="15">
        <v>0</v>
      </c>
      <c r="K90" s="15">
        <v>0</v>
      </c>
      <c r="L90" s="15">
        <f t="shared" si="5"/>
        <v>5949648</v>
      </c>
    </row>
    <row r="91" spans="1:12" outlineLevel="2">
      <c r="A91" s="12">
        <f t="shared" si="3"/>
        <v>88</v>
      </c>
      <c r="B91" s="12" t="s">
        <v>8</v>
      </c>
      <c r="C91" s="18" t="s">
        <v>185</v>
      </c>
      <c r="D91" s="13" t="s">
        <v>186</v>
      </c>
      <c r="E91" s="13" t="s">
        <v>2245</v>
      </c>
      <c r="F91" s="13">
        <v>1</v>
      </c>
      <c r="G91" s="14">
        <v>1967901</v>
      </c>
      <c r="I91" s="14">
        <f t="shared" si="6"/>
        <v>1967901</v>
      </c>
      <c r="J91" s="15">
        <v>0</v>
      </c>
      <c r="K91" s="15">
        <v>0</v>
      </c>
      <c r="L91" s="15">
        <f t="shared" si="5"/>
        <v>1967901</v>
      </c>
    </row>
    <row r="92" spans="1:12" outlineLevel="2">
      <c r="A92" s="12">
        <f t="shared" si="3"/>
        <v>89</v>
      </c>
      <c r="B92" s="12" t="s">
        <v>8</v>
      </c>
      <c r="C92" s="18" t="s">
        <v>187</v>
      </c>
      <c r="D92" s="13" t="s">
        <v>188</v>
      </c>
      <c r="E92" s="13" t="s">
        <v>2245</v>
      </c>
      <c r="F92" s="13">
        <v>1</v>
      </c>
      <c r="G92" s="14">
        <v>6683770</v>
      </c>
      <c r="I92" s="14">
        <f t="shared" si="6"/>
        <v>6683770</v>
      </c>
      <c r="J92" s="15">
        <v>0</v>
      </c>
      <c r="K92" s="15">
        <v>0</v>
      </c>
      <c r="L92" s="15">
        <f t="shared" si="5"/>
        <v>6683770</v>
      </c>
    </row>
    <row r="93" spans="1:12" outlineLevel="2">
      <c r="A93" s="12">
        <f t="shared" si="3"/>
        <v>90</v>
      </c>
      <c r="B93" s="12" t="s">
        <v>8</v>
      </c>
      <c r="C93" s="18" t="s">
        <v>189</v>
      </c>
      <c r="D93" s="13" t="s">
        <v>190</v>
      </c>
      <c r="E93" s="13" t="s">
        <v>2245</v>
      </c>
      <c r="F93" s="13">
        <v>1</v>
      </c>
      <c r="G93" s="14">
        <v>388816</v>
      </c>
      <c r="I93" s="14">
        <f t="shared" si="6"/>
        <v>388816</v>
      </c>
      <c r="J93" s="15">
        <v>0</v>
      </c>
      <c r="K93" s="15">
        <v>0</v>
      </c>
      <c r="L93" s="15">
        <f t="shared" si="5"/>
        <v>388816</v>
      </c>
    </row>
    <row r="94" spans="1:12" outlineLevel="2">
      <c r="A94" s="12">
        <f t="shared" si="3"/>
        <v>91</v>
      </c>
      <c r="B94" s="12" t="s">
        <v>8</v>
      </c>
      <c r="C94" s="18" t="s">
        <v>191</v>
      </c>
      <c r="D94" s="13" t="s">
        <v>192</v>
      </c>
      <c r="E94" s="13" t="s">
        <v>2245</v>
      </c>
      <c r="F94" s="13">
        <v>1</v>
      </c>
      <c r="G94" s="14">
        <v>2488318</v>
      </c>
      <c r="I94" s="14">
        <f t="shared" si="6"/>
        <v>2488318</v>
      </c>
      <c r="J94" s="15">
        <v>0</v>
      </c>
      <c r="K94" s="15">
        <v>0</v>
      </c>
      <c r="L94" s="15">
        <f t="shared" si="5"/>
        <v>2488318</v>
      </c>
    </row>
    <row r="95" spans="1:12" outlineLevel="2">
      <c r="A95" s="12">
        <f t="shared" si="3"/>
        <v>92</v>
      </c>
      <c r="B95" s="12" t="s">
        <v>8</v>
      </c>
      <c r="C95" s="18" t="s">
        <v>193</v>
      </c>
      <c r="D95" s="13" t="s">
        <v>194</v>
      </c>
      <c r="E95" s="13" t="s">
        <v>2245</v>
      </c>
      <c r="F95" s="13">
        <v>1</v>
      </c>
      <c r="G95" s="14">
        <v>2140436</v>
      </c>
      <c r="I95" s="14">
        <f t="shared" si="6"/>
        <v>2140436</v>
      </c>
      <c r="J95" s="15">
        <v>0</v>
      </c>
      <c r="K95" s="15">
        <v>0</v>
      </c>
      <c r="L95" s="15">
        <f t="shared" si="5"/>
        <v>2140436</v>
      </c>
    </row>
    <row r="96" spans="1:12" outlineLevel="2">
      <c r="A96" s="12">
        <f t="shared" si="3"/>
        <v>93</v>
      </c>
      <c r="B96" s="12" t="s">
        <v>8</v>
      </c>
      <c r="C96" s="18" t="s">
        <v>195</v>
      </c>
      <c r="D96" s="13" t="s">
        <v>196</v>
      </c>
      <c r="E96" s="13" t="s">
        <v>2245</v>
      </c>
      <c r="F96" s="13">
        <v>1</v>
      </c>
      <c r="G96" s="14">
        <v>52064</v>
      </c>
      <c r="I96" s="14">
        <f t="shared" si="6"/>
        <v>52064</v>
      </c>
      <c r="J96" s="15">
        <v>0</v>
      </c>
      <c r="K96" s="15">
        <v>0</v>
      </c>
      <c r="L96" s="15">
        <f t="shared" si="5"/>
        <v>52064</v>
      </c>
    </row>
    <row r="97" spans="1:12" outlineLevel="2">
      <c r="A97" s="12">
        <f t="shared" si="3"/>
        <v>94</v>
      </c>
      <c r="B97" s="12" t="s">
        <v>8</v>
      </c>
      <c r="C97" s="18" t="s">
        <v>197</v>
      </c>
      <c r="D97" s="13" t="s">
        <v>198</v>
      </c>
      <c r="E97" s="13" t="s">
        <v>2245</v>
      </c>
      <c r="F97" s="13">
        <v>1</v>
      </c>
      <c r="G97" s="14">
        <v>2235655</v>
      </c>
      <c r="I97" s="14">
        <f t="shared" si="6"/>
        <v>2235655</v>
      </c>
      <c r="J97" s="15">
        <v>0</v>
      </c>
      <c r="K97" s="15">
        <v>0</v>
      </c>
      <c r="L97" s="15">
        <f t="shared" si="5"/>
        <v>2235655</v>
      </c>
    </row>
    <row r="98" spans="1:12" outlineLevel="2">
      <c r="A98" s="12">
        <f t="shared" si="3"/>
        <v>95</v>
      </c>
      <c r="B98" s="12" t="s">
        <v>8</v>
      </c>
      <c r="C98" s="18" t="s">
        <v>2296</v>
      </c>
      <c r="D98" s="13" t="s">
        <v>199</v>
      </c>
      <c r="E98" s="13" t="s">
        <v>2245</v>
      </c>
      <c r="G98" s="14">
        <v>576090</v>
      </c>
      <c r="I98" s="14">
        <f t="shared" si="6"/>
        <v>576090</v>
      </c>
      <c r="J98" s="15">
        <v>0</v>
      </c>
      <c r="K98" s="15">
        <v>0</v>
      </c>
      <c r="L98" s="15">
        <f t="shared" si="5"/>
        <v>576090</v>
      </c>
    </row>
    <row r="99" spans="1:12" outlineLevel="2">
      <c r="A99" s="12">
        <f t="shared" si="3"/>
        <v>96</v>
      </c>
      <c r="B99" s="12" t="s">
        <v>8</v>
      </c>
      <c r="C99" s="18" t="s">
        <v>200</v>
      </c>
      <c r="D99" s="13" t="s">
        <v>201</v>
      </c>
      <c r="E99" s="13" t="s">
        <v>2245</v>
      </c>
      <c r="F99" s="13">
        <v>1</v>
      </c>
      <c r="G99" s="14">
        <v>4505781</v>
      </c>
      <c r="I99" s="14">
        <f t="shared" si="6"/>
        <v>4505781</v>
      </c>
      <c r="J99" s="15">
        <v>0</v>
      </c>
      <c r="K99" s="15">
        <v>0</v>
      </c>
      <c r="L99" s="15">
        <f t="shared" si="5"/>
        <v>4505781</v>
      </c>
    </row>
    <row r="100" spans="1:12" outlineLevel="2">
      <c r="A100" s="12">
        <f t="shared" si="3"/>
        <v>97</v>
      </c>
      <c r="B100" s="12" t="s">
        <v>8</v>
      </c>
      <c r="C100" s="18" t="s">
        <v>202</v>
      </c>
      <c r="D100" s="13" t="s">
        <v>203</v>
      </c>
      <c r="E100" s="13" t="s">
        <v>2245</v>
      </c>
      <c r="F100" s="13">
        <v>1</v>
      </c>
      <c r="G100" s="14">
        <v>1938353</v>
      </c>
      <c r="I100" s="14">
        <f>G100+H100</f>
        <v>1938353</v>
      </c>
      <c r="J100" s="15">
        <v>0</v>
      </c>
      <c r="K100" s="15">
        <v>0</v>
      </c>
      <c r="L100" s="15">
        <f t="shared" si="5"/>
        <v>1938353</v>
      </c>
    </row>
    <row r="101" spans="1:12" outlineLevel="2">
      <c r="A101" s="12">
        <f t="shared" si="3"/>
        <v>98</v>
      </c>
      <c r="B101" s="12" t="s">
        <v>8</v>
      </c>
      <c r="C101" s="18" t="s">
        <v>204</v>
      </c>
      <c r="D101" s="13" t="s">
        <v>205</v>
      </c>
      <c r="E101" s="13" t="s">
        <v>2245</v>
      </c>
      <c r="F101" s="13">
        <v>1</v>
      </c>
      <c r="G101" s="14">
        <v>3217192</v>
      </c>
      <c r="I101" s="14">
        <f t="shared" ref="I101:I115" si="7">G101+H101</f>
        <v>3217192</v>
      </c>
      <c r="J101" s="15">
        <v>0</v>
      </c>
      <c r="K101" s="15">
        <v>0</v>
      </c>
      <c r="L101" s="15">
        <f t="shared" si="5"/>
        <v>3217192</v>
      </c>
    </row>
    <row r="102" spans="1:12" outlineLevel="2">
      <c r="A102" s="12">
        <f t="shared" si="3"/>
        <v>99</v>
      </c>
      <c r="B102" s="12" t="s">
        <v>8</v>
      </c>
      <c r="C102" s="18" t="s">
        <v>206</v>
      </c>
      <c r="D102" s="13" t="s">
        <v>207</v>
      </c>
      <c r="E102" s="13" t="s">
        <v>2245</v>
      </c>
      <c r="F102" s="13">
        <v>1</v>
      </c>
      <c r="G102" s="14">
        <v>277897</v>
      </c>
      <c r="I102" s="14">
        <f t="shared" si="7"/>
        <v>277897</v>
      </c>
      <c r="J102" s="15">
        <v>0</v>
      </c>
      <c r="K102" s="15">
        <v>0</v>
      </c>
      <c r="L102" s="15">
        <f t="shared" si="5"/>
        <v>277897</v>
      </c>
    </row>
    <row r="103" spans="1:12" outlineLevel="2">
      <c r="A103" s="12">
        <f t="shared" si="3"/>
        <v>100</v>
      </c>
      <c r="B103" s="12" t="s">
        <v>8</v>
      </c>
      <c r="C103" s="18" t="s">
        <v>208</v>
      </c>
      <c r="D103" s="13" t="s">
        <v>209</v>
      </c>
      <c r="E103" s="13" t="s">
        <v>2245</v>
      </c>
      <c r="F103" s="13">
        <v>1</v>
      </c>
      <c r="G103" s="14">
        <v>6743203</v>
      </c>
      <c r="I103" s="14">
        <f t="shared" si="7"/>
        <v>6743203</v>
      </c>
      <c r="J103" s="15">
        <v>0</v>
      </c>
      <c r="K103" s="15">
        <v>0</v>
      </c>
      <c r="L103" s="15">
        <f t="shared" si="5"/>
        <v>6743203</v>
      </c>
    </row>
    <row r="104" spans="1:12" outlineLevel="2">
      <c r="A104" s="12">
        <f t="shared" si="3"/>
        <v>101</v>
      </c>
      <c r="B104" s="12" t="s">
        <v>8</v>
      </c>
      <c r="C104" s="18" t="s">
        <v>210</v>
      </c>
      <c r="D104" s="13" t="s">
        <v>211</v>
      </c>
      <c r="E104" s="13" t="s">
        <v>2245</v>
      </c>
      <c r="F104" s="13" t="s">
        <v>212</v>
      </c>
      <c r="G104" s="14">
        <v>1084858</v>
      </c>
      <c r="I104" s="14">
        <f t="shared" si="7"/>
        <v>1084858</v>
      </c>
      <c r="J104" s="15">
        <v>0</v>
      </c>
      <c r="K104" s="15">
        <v>0</v>
      </c>
      <c r="L104" s="15">
        <f t="shared" si="5"/>
        <v>1084858</v>
      </c>
    </row>
    <row r="105" spans="1:12" outlineLevel="2">
      <c r="A105" s="12">
        <f t="shared" si="3"/>
        <v>102</v>
      </c>
      <c r="B105" s="12" t="s">
        <v>8</v>
      </c>
      <c r="C105" s="18" t="s">
        <v>213</v>
      </c>
      <c r="D105" s="13" t="s">
        <v>214</v>
      </c>
      <c r="E105" s="13" t="s">
        <v>2245</v>
      </c>
      <c r="F105" s="13">
        <v>1</v>
      </c>
      <c r="G105" s="14">
        <v>3485236</v>
      </c>
      <c r="I105" s="14">
        <f t="shared" si="7"/>
        <v>3485236</v>
      </c>
      <c r="J105" s="15">
        <v>0</v>
      </c>
      <c r="K105" s="15">
        <v>0</v>
      </c>
      <c r="L105" s="15">
        <f t="shared" si="5"/>
        <v>3485236</v>
      </c>
    </row>
    <row r="106" spans="1:12" outlineLevel="2">
      <c r="A106" s="12">
        <f t="shared" si="3"/>
        <v>103</v>
      </c>
      <c r="B106" s="12" t="s">
        <v>8</v>
      </c>
      <c r="C106" s="18" t="s">
        <v>215</v>
      </c>
      <c r="D106" s="13" t="s">
        <v>216</v>
      </c>
      <c r="E106" s="13" t="s">
        <v>2245</v>
      </c>
      <c r="F106" s="13">
        <v>1</v>
      </c>
      <c r="G106" s="14">
        <v>1527895</v>
      </c>
      <c r="I106" s="14">
        <f t="shared" si="7"/>
        <v>1527895</v>
      </c>
      <c r="J106" s="15">
        <v>0</v>
      </c>
      <c r="K106" s="15">
        <v>0</v>
      </c>
      <c r="L106" s="15">
        <f t="shared" si="5"/>
        <v>1527895</v>
      </c>
    </row>
    <row r="107" spans="1:12" outlineLevel="2">
      <c r="A107" s="12">
        <f t="shared" si="3"/>
        <v>104</v>
      </c>
      <c r="B107" s="12" t="s">
        <v>8</v>
      </c>
      <c r="C107" s="18" t="s">
        <v>217</v>
      </c>
      <c r="D107" s="13" t="s">
        <v>218</v>
      </c>
      <c r="E107" s="13" t="s">
        <v>2245</v>
      </c>
      <c r="F107" s="13">
        <v>1</v>
      </c>
      <c r="G107" s="14">
        <v>5110115</v>
      </c>
      <c r="I107" s="14">
        <f t="shared" si="7"/>
        <v>5110115</v>
      </c>
      <c r="J107" s="15">
        <v>0</v>
      </c>
      <c r="K107" s="15">
        <v>0</v>
      </c>
      <c r="L107" s="15">
        <f t="shared" si="5"/>
        <v>5110115</v>
      </c>
    </row>
    <row r="108" spans="1:12" outlineLevel="2">
      <c r="A108" s="12">
        <f t="shared" si="3"/>
        <v>105</v>
      </c>
      <c r="B108" s="12" t="s">
        <v>8</v>
      </c>
      <c r="C108" s="18" t="s">
        <v>219</v>
      </c>
      <c r="D108" s="13" t="s">
        <v>220</v>
      </c>
      <c r="E108" s="13" t="s">
        <v>2245</v>
      </c>
      <c r="F108" s="13">
        <v>1</v>
      </c>
      <c r="G108" s="14">
        <v>312931</v>
      </c>
      <c r="I108" s="14">
        <f t="shared" si="7"/>
        <v>312931</v>
      </c>
      <c r="J108" s="15">
        <v>0</v>
      </c>
      <c r="K108" s="15">
        <v>0</v>
      </c>
      <c r="L108" s="15">
        <f t="shared" si="5"/>
        <v>312931</v>
      </c>
    </row>
    <row r="109" spans="1:12" outlineLevel="2">
      <c r="A109" s="12">
        <f t="shared" si="3"/>
        <v>106</v>
      </c>
      <c r="B109" s="12" t="s">
        <v>8</v>
      </c>
      <c r="C109" s="18" t="s">
        <v>221</v>
      </c>
      <c r="D109" s="13" t="s">
        <v>222</v>
      </c>
      <c r="E109" s="13" t="s">
        <v>2245</v>
      </c>
      <c r="F109" s="13">
        <v>1</v>
      </c>
      <c r="G109" s="14">
        <v>7488154</v>
      </c>
      <c r="I109" s="14">
        <f t="shared" si="7"/>
        <v>7488154</v>
      </c>
      <c r="J109" s="15">
        <v>0</v>
      </c>
      <c r="K109" s="15">
        <v>0</v>
      </c>
      <c r="L109" s="15">
        <f t="shared" si="5"/>
        <v>7488154</v>
      </c>
    </row>
    <row r="110" spans="1:12" outlineLevel="2">
      <c r="A110" s="12">
        <f t="shared" si="3"/>
        <v>107</v>
      </c>
      <c r="B110" s="12" t="s">
        <v>8</v>
      </c>
      <c r="C110" s="18" t="s">
        <v>223</v>
      </c>
      <c r="D110" s="13" t="s">
        <v>224</v>
      </c>
      <c r="E110" s="13" t="s">
        <v>2245</v>
      </c>
      <c r="F110" s="13">
        <v>1</v>
      </c>
      <c r="G110" s="14">
        <v>26924889</v>
      </c>
      <c r="I110" s="14">
        <f t="shared" si="7"/>
        <v>26924889</v>
      </c>
      <c r="J110" s="15">
        <v>0</v>
      </c>
      <c r="K110" s="15">
        <v>0</v>
      </c>
      <c r="L110" s="15">
        <f t="shared" si="5"/>
        <v>26924889</v>
      </c>
    </row>
    <row r="111" spans="1:12" outlineLevel="2">
      <c r="A111" s="12">
        <f t="shared" si="3"/>
        <v>108</v>
      </c>
      <c r="B111" s="12" t="s">
        <v>8</v>
      </c>
      <c r="C111" s="18" t="s">
        <v>41</v>
      </c>
      <c r="D111" s="13" t="s">
        <v>225</v>
      </c>
      <c r="E111" s="13" t="s">
        <v>2245</v>
      </c>
      <c r="F111" s="13">
        <v>1</v>
      </c>
      <c r="G111" s="14">
        <f>313380</f>
        <v>313380</v>
      </c>
      <c r="I111" s="14">
        <f t="shared" si="7"/>
        <v>313380</v>
      </c>
      <c r="J111" s="15">
        <v>0</v>
      </c>
      <c r="K111" s="15">
        <v>0</v>
      </c>
      <c r="L111" s="15">
        <f t="shared" si="5"/>
        <v>313380</v>
      </c>
    </row>
    <row r="112" spans="1:12" outlineLevel="2">
      <c r="A112" s="12">
        <f t="shared" si="3"/>
        <v>109</v>
      </c>
      <c r="B112" s="12" t="s">
        <v>8</v>
      </c>
      <c r="C112" s="18" t="s">
        <v>226</v>
      </c>
      <c r="D112" s="13" t="s">
        <v>227</v>
      </c>
      <c r="E112" s="13" t="s">
        <v>2245</v>
      </c>
      <c r="F112" s="13">
        <v>1</v>
      </c>
      <c r="G112" s="14">
        <v>17627868</v>
      </c>
      <c r="I112" s="14">
        <f t="shared" si="7"/>
        <v>17627868</v>
      </c>
      <c r="J112" s="15">
        <v>0</v>
      </c>
      <c r="K112" s="15">
        <v>0</v>
      </c>
      <c r="L112" s="15">
        <f t="shared" si="5"/>
        <v>17627868</v>
      </c>
    </row>
    <row r="113" spans="1:13" outlineLevel="2">
      <c r="A113" s="12">
        <f t="shared" si="3"/>
        <v>110</v>
      </c>
      <c r="B113" s="12" t="s">
        <v>8</v>
      </c>
      <c r="C113" s="18" t="s">
        <v>228</v>
      </c>
      <c r="D113" s="13" t="s">
        <v>229</v>
      </c>
      <c r="E113" s="13" t="s">
        <v>2245</v>
      </c>
      <c r="F113" s="13">
        <v>1</v>
      </c>
      <c r="G113" s="14">
        <v>8867960</v>
      </c>
      <c r="I113" s="14">
        <f t="shared" si="7"/>
        <v>8867960</v>
      </c>
      <c r="J113" s="15">
        <v>0</v>
      </c>
      <c r="K113" s="15">
        <v>0</v>
      </c>
      <c r="L113" s="15">
        <f t="shared" si="5"/>
        <v>8867960</v>
      </c>
    </row>
    <row r="114" spans="1:13" outlineLevel="2">
      <c r="A114" s="12">
        <f t="shared" si="3"/>
        <v>111</v>
      </c>
      <c r="B114" s="12" t="s">
        <v>8</v>
      </c>
      <c r="C114" s="18" t="s">
        <v>230</v>
      </c>
      <c r="D114" s="13" t="s">
        <v>231</v>
      </c>
      <c r="E114" s="13" t="s">
        <v>2245</v>
      </c>
      <c r="F114" s="13">
        <v>1</v>
      </c>
      <c r="G114" s="14">
        <v>4629316</v>
      </c>
      <c r="I114" s="14">
        <f t="shared" si="7"/>
        <v>4629316</v>
      </c>
      <c r="J114" s="15">
        <v>0</v>
      </c>
      <c r="K114" s="15">
        <v>0</v>
      </c>
      <c r="L114" s="15">
        <f t="shared" si="5"/>
        <v>4629316</v>
      </c>
    </row>
    <row r="115" spans="1:13" outlineLevel="2">
      <c r="A115" s="12">
        <f t="shared" si="3"/>
        <v>112</v>
      </c>
      <c r="B115" s="12" t="s">
        <v>8</v>
      </c>
      <c r="C115" s="18" t="s">
        <v>232</v>
      </c>
      <c r="D115" s="13" t="s">
        <v>233</v>
      </c>
      <c r="E115" s="13" t="s">
        <v>2245</v>
      </c>
      <c r="F115" s="13">
        <v>1</v>
      </c>
      <c r="G115" s="14">
        <v>2265163</v>
      </c>
      <c r="I115" s="14">
        <f t="shared" si="7"/>
        <v>2265163</v>
      </c>
      <c r="J115" s="15">
        <v>0</v>
      </c>
      <c r="K115" s="15">
        <v>0</v>
      </c>
      <c r="L115" s="15">
        <f t="shared" si="5"/>
        <v>2265163</v>
      </c>
    </row>
    <row r="116" spans="1:13" s="6" customFormat="1" ht="13.5" outlineLevel="1" thickBot="1">
      <c r="A116" s="12">
        <f t="shared" si="3"/>
        <v>113</v>
      </c>
      <c r="B116" s="19" t="s">
        <v>234</v>
      </c>
      <c r="C116" s="20"/>
      <c r="D116" s="21" t="s">
        <v>235</v>
      </c>
      <c r="E116" s="21" t="s">
        <v>236</v>
      </c>
      <c r="F116" s="21"/>
      <c r="G116" s="22">
        <f>SUBTOTAL(9,G4:G115)</f>
        <v>534214845</v>
      </c>
      <c r="H116" s="22">
        <f t="shared" ref="H116:I116" si="8">SUBTOTAL(9,H4:H115)</f>
        <v>5583927</v>
      </c>
      <c r="I116" s="22">
        <f t="shared" si="8"/>
        <v>539798772</v>
      </c>
      <c r="J116" s="22">
        <f>SUBTOTAL(9,J4:J115)</f>
        <v>0</v>
      </c>
      <c r="K116" s="22">
        <f>SUBTOTAL(9,K4:K115)</f>
        <v>0</v>
      </c>
      <c r="L116" s="23">
        <f>SUBTOTAL(9,L4:L115)</f>
        <v>539798772</v>
      </c>
      <c r="M116" s="24"/>
    </row>
    <row r="117" spans="1:13" s="6" customFormat="1" ht="13.5" outlineLevel="1" thickTop="1">
      <c r="A117" s="12">
        <f t="shared" si="3"/>
        <v>114</v>
      </c>
      <c r="B117" s="12" t="s">
        <v>237</v>
      </c>
      <c r="C117" s="18" t="s">
        <v>461</v>
      </c>
      <c r="D117" s="13" t="s">
        <v>462</v>
      </c>
      <c r="E117" s="13" t="s">
        <v>2245</v>
      </c>
      <c r="G117" s="14">
        <v>6259</v>
      </c>
      <c r="H117" s="14"/>
      <c r="I117" s="14">
        <f>G117+H117</f>
        <v>6259</v>
      </c>
      <c r="J117" s="14">
        <v>0</v>
      </c>
      <c r="K117" s="14">
        <v>0</v>
      </c>
      <c r="L117" s="15">
        <f t="shared" si="5"/>
        <v>6259</v>
      </c>
      <c r="M117" s="24"/>
    </row>
    <row r="118" spans="1:13" outlineLevel="2">
      <c r="A118" s="12">
        <f t="shared" si="3"/>
        <v>115</v>
      </c>
      <c r="B118" s="12" t="s">
        <v>237</v>
      </c>
      <c r="C118" s="18" t="s">
        <v>238</v>
      </c>
      <c r="D118" s="1" t="s">
        <v>239</v>
      </c>
      <c r="E118" s="13" t="s">
        <v>2245</v>
      </c>
      <c r="F118" s="1"/>
      <c r="G118" s="14">
        <v>5878984</v>
      </c>
      <c r="I118" s="14">
        <f t="shared" ref="I118:I182" si="9">G118+H118</f>
        <v>5878984</v>
      </c>
      <c r="J118" s="14">
        <f>-249826+24985.57</f>
        <v>-224840.43</v>
      </c>
      <c r="K118" s="14">
        <v>0</v>
      </c>
      <c r="L118" s="15">
        <f t="shared" si="5"/>
        <v>5654143.5700000003</v>
      </c>
    </row>
    <row r="119" spans="1:13" outlineLevel="2">
      <c r="A119" s="12">
        <f t="shared" si="3"/>
        <v>116</v>
      </c>
      <c r="B119" s="12" t="s">
        <v>237</v>
      </c>
      <c r="C119" s="18" t="s">
        <v>240</v>
      </c>
      <c r="D119" s="13" t="s">
        <v>241</v>
      </c>
      <c r="E119" s="13" t="s">
        <v>2245</v>
      </c>
      <c r="G119" s="14">
        <v>2278492</v>
      </c>
      <c r="I119" s="14">
        <f t="shared" si="9"/>
        <v>2278492</v>
      </c>
      <c r="J119" s="14">
        <v>-749921</v>
      </c>
      <c r="K119" s="14">
        <v>0</v>
      </c>
      <c r="L119" s="15">
        <f t="shared" si="5"/>
        <v>1528571</v>
      </c>
    </row>
    <row r="120" spans="1:13" outlineLevel="2">
      <c r="A120" s="12">
        <f t="shared" si="3"/>
        <v>117</v>
      </c>
      <c r="B120" s="12" t="s">
        <v>237</v>
      </c>
      <c r="C120" s="18" t="s">
        <v>243</v>
      </c>
      <c r="D120" s="13" t="s">
        <v>244</v>
      </c>
      <c r="E120" s="13" t="s">
        <v>2245</v>
      </c>
      <c r="G120" s="14">
        <v>63325</v>
      </c>
      <c r="I120" s="14">
        <f t="shared" si="9"/>
        <v>63325</v>
      </c>
      <c r="J120" s="14">
        <v>0</v>
      </c>
      <c r="K120" s="14">
        <v>0</v>
      </c>
      <c r="L120" s="15">
        <f t="shared" si="5"/>
        <v>63325</v>
      </c>
    </row>
    <row r="121" spans="1:13" outlineLevel="2">
      <c r="A121" s="12">
        <f t="shared" si="3"/>
        <v>118</v>
      </c>
      <c r="B121" s="12" t="s">
        <v>237</v>
      </c>
      <c r="C121" s="18" t="s">
        <v>463</v>
      </c>
      <c r="D121" s="13" t="s">
        <v>464</v>
      </c>
      <c r="E121" s="13" t="s">
        <v>2245</v>
      </c>
      <c r="G121" s="14">
        <v>35005</v>
      </c>
      <c r="I121" s="14">
        <f t="shared" si="9"/>
        <v>35005</v>
      </c>
      <c r="J121" s="14">
        <v>0</v>
      </c>
      <c r="K121" s="14">
        <v>0</v>
      </c>
      <c r="L121" s="15">
        <f t="shared" si="5"/>
        <v>35005</v>
      </c>
    </row>
    <row r="122" spans="1:13" outlineLevel="2">
      <c r="A122" s="12">
        <f t="shared" si="3"/>
        <v>119</v>
      </c>
      <c r="B122" s="12" t="s">
        <v>237</v>
      </c>
      <c r="C122" s="18" t="s">
        <v>245</v>
      </c>
      <c r="D122" s="13" t="s">
        <v>246</v>
      </c>
      <c r="E122" s="13" t="s">
        <v>2245</v>
      </c>
      <c r="G122" s="14">
        <v>2899881</v>
      </c>
      <c r="I122" s="14">
        <f t="shared" si="9"/>
        <v>2899881</v>
      </c>
      <c r="J122" s="14">
        <v>-124344</v>
      </c>
      <c r="K122" s="14">
        <v>0</v>
      </c>
      <c r="L122" s="15">
        <f t="shared" si="5"/>
        <v>2775537</v>
      </c>
    </row>
    <row r="123" spans="1:13" outlineLevel="2">
      <c r="A123" s="12">
        <f t="shared" si="3"/>
        <v>120</v>
      </c>
      <c r="B123" s="12" t="s">
        <v>237</v>
      </c>
      <c r="C123" s="18" t="s">
        <v>465</v>
      </c>
      <c r="D123" s="13" t="s">
        <v>466</v>
      </c>
      <c r="E123" s="13" t="s">
        <v>2245</v>
      </c>
      <c r="G123" s="14">
        <v>280629</v>
      </c>
      <c r="I123" s="14">
        <f t="shared" si="9"/>
        <v>280629</v>
      </c>
      <c r="J123" s="14">
        <v>0</v>
      </c>
      <c r="K123" s="14">
        <v>0</v>
      </c>
      <c r="L123" s="15">
        <f t="shared" si="5"/>
        <v>280629</v>
      </c>
    </row>
    <row r="124" spans="1:13" outlineLevel="2">
      <c r="A124" s="12">
        <f t="shared" si="3"/>
        <v>121</v>
      </c>
      <c r="B124" s="12" t="s">
        <v>237</v>
      </c>
      <c r="C124" s="18" t="s">
        <v>247</v>
      </c>
      <c r="D124" s="13" t="s">
        <v>248</v>
      </c>
      <c r="E124" s="13" t="s">
        <v>2245</v>
      </c>
      <c r="G124" s="14">
        <v>164986</v>
      </c>
      <c r="I124" s="14">
        <f t="shared" si="9"/>
        <v>164986</v>
      </c>
      <c r="J124" s="14">
        <v>0</v>
      </c>
      <c r="K124" s="14">
        <v>0</v>
      </c>
      <c r="L124" s="15">
        <f t="shared" si="5"/>
        <v>164986</v>
      </c>
    </row>
    <row r="125" spans="1:13" outlineLevel="2">
      <c r="A125" s="12">
        <f t="shared" si="3"/>
        <v>122</v>
      </c>
      <c r="B125" s="12" t="s">
        <v>237</v>
      </c>
      <c r="C125" s="18" t="s">
        <v>249</v>
      </c>
      <c r="D125" s="13" t="s">
        <v>250</v>
      </c>
      <c r="E125" s="13" t="s">
        <v>2245</v>
      </c>
      <c r="G125" s="14">
        <v>13779308</v>
      </c>
      <c r="I125" s="14">
        <f t="shared" si="9"/>
        <v>13779308</v>
      </c>
      <c r="J125" s="14">
        <v>-217101</v>
      </c>
      <c r="K125" s="14">
        <v>0</v>
      </c>
      <c r="L125" s="15">
        <f t="shared" si="5"/>
        <v>13562207</v>
      </c>
      <c r="M125" s="13"/>
    </row>
    <row r="126" spans="1:13" outlineLevel="2">
      <c r="A126" s="12">
        <f t="shared" si="3"/>
        <v>123</v>
      </c>
      <c r="B126" s="12" t="s">
        <v>237</v>
      </c>
      <c r="C126" s="18" t="s">
        <v>251</v>
      </c>
      <c r="D126" s="13" t="s">
        <v>252</v>
      </c>
      <c r="E126" s="13" t="s">
        <v>2245</v>
      </c>
      <c r="G126" s="14">
        <v>4706447</v>
      </c>
      <c r="I126" s="14">
        <f t="shared" si="9"/>
        <v>4706447</v>
      </c>
      <c r="J126" s="14">
        <v>-526660</v>
      </c>
      <c r="K126" s="14">
        <v>0</v>
      </c>
      <c r="L126" s="15">
        <f t="shared" si="5"/>
        <v>4179787</v>
      </c>
      <c r="M126" s="13"/>
    </row>
    <row r="127" spans="1:13" outlineLevel="2">
      <c r="A127" s="12">
        <f t="shared" si="3"/>
        <v>124</v>
      </c>
      <c r="B127" s="12" t="s">
        <v>237</v>
      </c>
      <c r="C127" s="18" t="s">
        <v>253</v>
      </c>
      <c r="D127" s="13" t="s">
        <v>254</v>
      </c>
      <c r="E127" s="13" t="s">
        <v>2245</v>
      </c>
      <c r="G127" s="14">
        <v>272529</v>
      </c>
      <c r="I127" s="14">
        <f t="shared" si="9"/>
        <v>272529</v>
      </c>
      <c r="J127" s="14">
        <v>-215932</v>
      </c>
      <c r="K127" s="14">
        <v>0</v>
      </c>
      <c r="L127" s="15">
        <f t="shared" si="5"/>
        <v>56597</v>
      </c>
      <c r="M127" s="13"/>
    </row>
    <row r="128" spans="1:13" outlineLevel="2">
      <c r="A128" s="12">
        <f t="shared" si="3"/>
        <v>125</v>
      </c>
      <c r="B128" s="12" t="s">
        <v>237</v>
      </c>
      <c r="C128" s="18" t="s">
        <v>255</v>
      </c>
      <c r="D128" s="13" t="s">
        <v>256</v>
      </c>
      <c r="E128" s="13" t="s">
        <v>2245</v>
      </c>
      <c r="G128" s="14">
        <v>16718172</v>
      </c>
      <c r="H128" s="14">
        <v>4338955</v>
      </c>
      <c r="I128" s="14">
        <f t="shared" si="9"/>
        <v>21057127</v>
      </c>
      <c r="J128" s="14">
        <v>-168057</v>
      </c>
      <c r="K128" s="14">
        <v>0</v>
      </c>
      <c r="L128" s="15">
        <f t="shared" si="5"/>
        <v>20889070</v>
      </c>
      <c r="M128" s="13"/>
    </row>
    <row r="129" spans="1:13" outlineLevel="2">
      <c r="A129" s="12">
        <f t="shared" si="3"/>
        <v>126</v>
      </c>
      <c r="B129" s="12" t="s">
        <v>237</v>
      </c>
      <c r="C129" s="18" t="s">
        <v>257</v>
      </c>
      <c r="D129" s="13" t="s">
        <v>258</v>
      </c>
      <c r="E129" s="13" t="s">
        <v>2245</v>
      </c>
      <c r="G129" s="14">
        <v>12472</v>
      </c>
      <c r="I129" s="14">
        <f t="shared" si="9"/>
        <v>12472</v>
      </c>
      <c r="J129" s="14">
        <v>0</v>
      </c>
      <c r="K129" s="14">
        <v>0</v>
      </c>
      <c r="L129" s="15">
        <f t="shared" si="5"/>
        <v>12472</v>
      </c>
    </row>
    <row r="130" spans="1:13" outlineLevel="2">
      <c r="A130" s="12">
        <f t="shared" si="3"/>
        <v>127</v>
      </c>
      <c r="B130" s="12" t="s">
        <v>237</v>
      </c>
      <c r="C130" s="18" t="s">
        <v>259</v>
      </c>
      <c r="D130" s="13" t="s">
        <v>260</v>
      </c>
      <c r="E130" s="13" t="s">
        <v>2245</v>
      </c>
      <c r="G130" s="14">
        <v>3019775</v>
      </c>
      <c r="I130" s="14">
        <f t="shared" si="9"/>
        <v>3019775</v>
      </c>
      <c r="J130" s="14">
        <v>-629203</v>
      </c>
      <c r="K130" s="14">
        <v>0</v>
      </c>
      <c r="L130" s="15">
        <f t="shared" si="5"/>
        <v>2390572</v>
      </c>
      <c r="M130" s="13"/>
    </row>
    <row r="131" spans="1:13" outlineLevel="2">
      <c r="A131" s="12">
        <f t="shared" si="3"/>
        <v>128</v>
      </c>
      <c r="B131" s="12" t="s">
        <v>237</v>
      </c>
      <c r="C131" s="18" t="s">
        <v>261</v>
      </c>
      <c r="D131" s="13" t="s">
        <v>262</v>
      </c>
      <c r="E131" s="13" t="s">
        <v>2245</v>
      </c>
      <c r="G131" s="14">
        <v>3398446</v>
      </c>
      <c r="I131" s="14">
        <f t="shared" si="9"/>
        <v>3398446</v>
      </c>
      <c r="J131" s="14">
        <v>-1226624</v>
      </c>
      <c r="K131" s="14">
        <v>0</v>
      </c>
      <c r="L131" s="15">
        <f t="shared" si="5"/>
        <v>2171822</v>
      </c>
      <c r="M131" s="13"/>
    </row>
    <row r="132" spans="1:13" outlineLevel="2">
      <c r="A132" s="12">
        <f t="shared" si="3"/>
        <v>129</v>
      </c>
      <c r="B132" s="12" t="s">
        <v>237</v>
      </c>
      <c r="C132" s="18" t="s">
        <v>263</v>
      </c>
      <c r="D132" s="13" t="s">
        <v>264</v>
      </c>
      <c r="E132" s="13" t="s">
        <v>2245</v>
      </c>
      <c r="G132" s="14">
        <v>4460377</v>
      </c>
      <c r="I132" s="14">
        <f t="shared" si="9"/>
        <v>4460377</v>
      </c>
      <c r="J132" s="14">
        <v>0</v>
      </c>
      <c r="K132" s="14">
        <v>0</v>
      </c>
      <c r="L132" s="15">
        <f t="shared" si="5"/>
        <v>4460377</v>
      </c>
    </row>
    <row r="133" spans="1:13" outlineLevel="2">
      <c r="A133" s="12">
        <f t="shared" ref="A133:A198" si="10">A132+1</f>
        <v>130</v>
      </c>
      <c r="B133" s="12" t="s">
        <v>237</v>
      </c>
      <c r="C133" s="18" t="s">
        <v>2246</v>
      </c>
      <c r="D133" s="13" t="s">
        <v>2287</v>
      </c>
      <c r="E133" s="13" t="s">
        <v>2245</v>
      </c>
      <c r="G133" s="14">
        <f>4791609-4791609</f>
        <v>0</v>
      </c>
      <c r="I133" s="14">
        <f t="shared" si="9"/>
        <v>0</v>
      </c>
      <c r="J133" s="14">
        <v>0</v>
      </c>
      <c r="K133" s="14">
        <v>0</v>
      </c>
      <c r="L133" s="15">
        <f t="shared" si="5"/>
        <v>0</v>
      </c>
    </row>
    <row r="134" spans="1:13" outlineLevel="2">
      <c r="A134" s="12">
        <f t="shared" si="10"/>
        <v>131</v>
      </c>
      <c r="B134" s="12" t="s">
        <v>237</v>
      </c>
      <c r="C134" s="18" t="s">
        <v>467</v>
      </c>
      <c r="D134" s="13" t="s">
        <v>468</v>
      </c>
      <c r="E134" s="13" t="s">
        <v>2245</v>
      </c>
      <c r="G134" s="14">
        <v>45210</v>
      </c>
      <c r="I134" s="14">
        <f t="shared" si="9"/>
        <v>45210</v>
      </c>
      <c r="J134" s="14">
        <v>0</v>
      </c>
      <c r="K134" s="14">
        <v>0</v>
      </c>
      <c r="L134" s="15">
        <f t="shared" si="5"/>
        <v>45210</v>
      </c>
    </row>
    <row r="135" spans="1:13" outlineLevel="2">
      <c r="A135" s="12">
        <f t="shared" si="10"/>
        <v>132</v>
      </c>
      <c r="B135" s="12" t="s">
        <v>237</v>
      </c>
      <c r="C135" s="18" t="s">
        <v>265</v>
      </c>
      <c r="D135" s="13" t="s">
        <v>266</v>
      </c>
      <c r="E135" s="13" t="s">
        <v>2245</v>
      </c>
      <c r="G135" s="14">
        <v>2463312</v>
      </c>
      <c r="I135" s="14">
        <f t="shared" si="9"/>
        <v>2463312</v>
      </c>
      <c r="J135" s="14">
        <v>0</v>
      </c>
      <c r="K135" s="14">
        <v>0</v>
      </c>
      <c r="L135" s="15">
        <f t="shared" ref="L135:L200" si="11">SUM(I135:K135)</f>
        <v>2463312</v>
      </c>
    </row>
    <row r="136" spans="1:13" outlineLevel="2">
      <c r="A136" s="12">
        <f t="shared" si="10"/>
        <v>133</v>
      </c>
      <c r="B136" s="12" t="s">
        <v>237</v>
      </c>
      <c r="C136" s="18" t="s">
        <v>267</v>
      </c>
      <c r="D136" s="13" t="s">
        <v>268</v>
      </c>
      <c r="E136" s="13" t="s">
        <v>2245</v>
      </c>
      <c r="G136" s="14">
        <v>3819873</v>
      </c>
      <c r="I136" s="14">
        <f t="shared" si="9"/>
        <v>3819873</v>
      </c>
      <c r="J136" s="14">
        <v>-640966</v>
      </c>
      <c r="K136" s="14">
        <v>0</v>
      </c>
      <c r="L136" s="15">
        <f t="shared" si="11"/>
        <v>3178907</v>
      </c>
      <c r="M136" s="13"/>
    </row>
    <row r="137" spans="1:13" outlineLevel="2">
      <c r="A137" s="12">
        <f t="shared" si="10"/>
        <v>134</v>
      </c>
      <c r="B137" s="12" t="s">
        <v>237</v>
      </c>
      <c r="C137" s="18" t="s">
        <v>469</v>
      </c>
      <c r="D137" s="13" t="s">
        <v>470</v>
      </c>
      <c r="E137" s="13" t="s">
        <v>2245</v>
      </c>
      <c r="F137" s="13">
        <v>1</v>
      </c>
      <c r="G137" s="14">
        <v>1376076</v>
      </c>
      <c r="I137" s="14">
        <f t="shared" si="9"/>
        <v>1376076</v>
      </c>
      <c r="J137" s="14">
        <v>0</v>
      </c>
      <c r="K137" s="14">
        <v>0</v>
      </c>
      <c r="L137" s="15">
        <f t="shared" si="11"/>
        <v>1376076</v>
      </c>
      <c r="M137" s="13"/>
    </row>
    <row r="138" spans="1:13" outlineLevel="2">
      <c r="A138" s="12">
        <f t="shared" si="10"/>
        <v>135</v>
      </c>
      <c r="B138" s="12" t="s">
        <v>237</v>
      </c>
      <c r="C138" s="18" t="s">
        <v>269</v>
      </c>
      <c r="D138" s="13" t="s">
        <v>270</v>
      </c>
      <c r="E138" s="13" t="s">
        <v>2245</v>
      </c>
      <c r="G138" s="14">
        <v>9139054</v>
      </c>
      <c r="I138" s="14">
        <f t="shared" si="9"/>
        <v>9139054</v>
      </c>
      <c r="J138" s="14">
        <v>-1831811</v>
      </c>
      <c r="K138" s="14">
        <v>0</v>
      </c>
      <c r="L138" s="15">
        <f t="shared" si="11"/>
        <v>7307243</v>
      </c>
      <c r="M138" s="13"/>
    </row>
    <row r="139" spans="1:13" outlineLevel="2">
      <c r="A139" s="12">
        <f t="shared" si="10"/>
        <v>136</v>
      </c>
      <c r="B139" s="12" t="s">
        <v>237</v>
      </c>
      <c r="C139" s="18" t="s">
        <v>271</v>
      </c>
      <c r="D139" s="13" t="s">
        <v>272</v>
      </c>
      <c r="E139" s="13" t="s">
        <v>2245</v>
      </c>
      <c r="G139" s="14">
        <v>5377877</v>
      </c>
      <c r="I139" s="14">
        <f t="shared" si="9"/>
        <v>5377877</v>
      </c>
      <c r="J139" s="14">
        <v>-315045</v>
      </c>
      <c r="K139" s="14">
        <v>0</v>
      </c>
      <c r="L139" s="15">
        <f t="shared" si="11"/>
        <v>5062832</v>
      </c>
      <c r="M139" s="13"/>
    </row>
    <row r="140" spans="1:13" outlineLevel="2">
      <c r="A140" s="12">
        <f t="shared" si="10"/>
        <v>137</v>
      </c>
      <c r="B140" s="12" t="s">
        <v>237</v>
      </c>
      <c r="C140" s="18" t="s">
        <v>273</v>
      </c>
      <c r="D140" s="13" t="s">
        <v>274</v>
      </c>
      <c r="E140" s="13" t="s">
        <v>2245</v>
      </c>
      <c r="G140" s="14">
        <v>8453084</v>
      </c>
      <c r="I140" s="14">
        <f t="shared" si="9"/>
        <v>8453084</v>
      </c>
      <c r="J140" s="14">
        <v>0</v>
      </c>
      <c r="K140" s="14">
        <v>0</v>
      </c>
      <c r="L140" s="15">
        <f t="shared" si="11"/>
        <v>8453084</v>
      </c>
    </row>
    <row r="141" spans="1:13" outlineLevel="2">
      <c r="A141" s="12">
        <f t="shared" si="10"/>
        <v>138</v>
      </c>
      <c r="B141" s="12" t="s">
        <v>237</v>
      </c>
      <c r="C141" s="18" t="s">
        <v>275</v>
      </c>
      <c r="D141" s="13" t="s">
        <v>276</v>
      </c>
      <c r="E141" s="13" t="s">
        <v>2245</v>
      </c>
      <c r="G141" s="14">
        <v>11176976</v>
      </c>
      <c r="I141" s="14">
        <f t="shared" si="9"/>
        <v>11176976</v>
      </c>
      <c r="J141" s="14">
        <v>0</v>
      </c>
      <c r="K141" s="14">
        <v>0</v>
      </c>
      <c r="L141" s="15">
        <f t="shared" si="11"/>
        <v>11176976</v>
      </c>
    </row>
    <row r="142" spans="1:13" outlineLevel="2">
      <c r="A142" s="12">
        <f t="shared" si="10"/>
        <v>139</v>
      </c>
      <c r="B142" s="12" t="s">
        <v>237</v>
      </c>
      <c r="C142" s="18" t="s">
        <v>277</v>
      </c>
      <c r="D142" s="13" t="s">
        <v>278</v>
      </c>
      <c r="E142" s="13" t="s">
        <v>2245</v>
      </c>
      <c r="G142" s="14">
        <v>2390851</v>
      </c>
      <c r="I142" s="14">
        <f t="shared" si="9"/>
        <v>2390851</v>
      </c>
      <c r="J142" s="14">
        <v>0</v>
      </c>
      <c r="K142" s="14">
        <v>0</v>
      </c>
      <c r="L142" s="15">
        <f t="shared" si="11"/>
        <v>2390851</v>
      </c>
    </row>
    <row r="143" spans="1:13" outlineLevel="2">
      <c r="A143" s="12">
        <f t="shared" si="10"/>
        <v>140</v>
      </c>
      <c r="B143" s="12" t="s">
        <v>237</v>
      </c>
      <c r="C143" s="18" t="s">
        <v>279</v>
      </c>
      <c r="D143" s="13" t="s">
        <v>280</v>
      </c>
      <c r="E143" s="13" t="s">
        <v>2245</v>
      </c>
      <c r="G143" s="14">
        <v>4633608</v>
      </c>
      <c r="I143" s="14">
        <f t="shared" si="9"/>
        <v>4633608</v>
      </c>
      <c r="J143" s="14">
        <v>-595844</v>
      </c>
      <c r="K143" s="14">
        <v>0</v>
      </c>
      <c r="L143" s="15">
        <f t="shared" si="11"/>
        <v>4037764</v>
      </c>
      <c r="M143" s="13"/>
    </row>
    <row r="144" spans="1:13" outlineLevel="2">
      <c r="A144" s="12">
        <f t="shared" si="10"/>
        <v>141</v>
      </c>
      <c r="B144" s="12" t="s">
        <v>237</v>
      </c>
      <c r="C144" s="18" t="s">
        <v>281</v>
      </c>
      <c r="D144" s="13" t="s">
        <v>282</v>
      </c>
      <c r="E144" s="13" t="s">
        <v>2245</v>
      </c>
      <c r="G144" s="14">
        <v>1475222</v>
      </c>
      <c r="I144" s="14">
        <f t="shared" si="9"/>
        <v>1475222</v>
      </c>
      <c r="J144" s="14">
        <v>-1475222</v>
      </c>
      <c r="K144" s="14">
        <v>0</v>
      </c>
      <c r="L144" s="15">
        <f t="shared" si="11"/>
        <v>0</v>
      </c>
      <c r="M144" s="13"/>
    </row>
    <row r="145" spans="1:13" outlineLevel="2">
      <c r="A145" s="12">
        <f t="shared" si="10"/>
        <v>142</v>
      </c>
      <c r="B145" s="12" t="s">
        <v>237</v>
      </c>
      <c r="C145" s="18" t="s">
        <v>283</v>
      </c>
      <c r="D145" s="13" t="s">
        <v>284</v>
      </c>
      <c r="E145" s="13" t="s">
        <v>2245</v>
      </c>
      <c r="G145" s="14">
        <v>10551258</v>
      </c>
      <c r="I145" s="14">
        <f t="shared" si="9"/>
        <v>10551258</v>
      </c>
      <c r="J145" s="14">
        <v>-1027</v>
      </c>
      <c r="K145" s="14">
        <v>0</v>
      </c>
      <c r="L145" s="15">
        <f t="shared" si="11"/>
        <v>10550231</v>
      </c>
      <c r="M145" s="13"/>
    </row>
    <row r="146" spans="1:13" outlineLevel="2">
      <c r="A146" s="12">
        <f t="shared" si="10"/>
        <v>143</v>
      </c>
      <c r="B146" s="12" t="s">
        <v>237</v>
      </c>
      <c r="C146" s="18" t="s">
        <v>471</v>
      </c>
      <c r="D146" s="13" t="s">
        <v>472</v>
      </c>
      <c r="E146" s="13" t="s">
        <v>2245</v>
      </c>
      <c r="G146" s="14">
        <v>848872</v>
      </c>
      <c r="I146" s="14">
        <f t="shared" si="9"/>
        <v>848872</v>
      </c>
      <c r="J146" s="14">
        <v>-38738</v>
      </c>
      <c r="L146" s="15">
        <f t="shared" si="11"/>
        <v>810134</v>
      </c>
      <c r="M146" s="13"/>
    </row>
    <row r="147" spans="1:13" outlineLevel="2">
      <c r="A147" s="12">
        <f t="shared" si="10"/>
        <v>144</v>
      </c>
      <c r="B147" s="12" t="s">
        <v>237</v>
      </c>
      <c r="C147" s="18" t="s">
        <v>285</v>
      </c>
      <c r="D147" s="13" t="s">
        <v>286</v>
      </c>
      <c r="E147" s="13" t="s">
        <v>2245</v>
      </c>
      <c r="G147" s="14">
        <v>16187909</v>
      </c>
      <c r="I147" s="14">
        <f t="shared" si="9"/>
        <v>16187909</v>
      </c>
      <c r="J147" s="14">
        <v>-265285</v>
      </c>
      <c r="K147" s="14">
        <v>0</v>
      </c>
      <c r="L147" s="15">
        <f t="shared" si="11"/>
        <v>15922624</v>
      </c>
      <c r="M147" s="13"/>
    </row>
    <row r="148" spans="1:13" outlineLevel="2">
      <c r="A148" s="12">
        <f t="shared" si="10"/>
        <v>145</v>
      </c>
      <c r="B148" s="12" t="s">
        <v>237</v>
      </c>
      <c r="C148" s="18" t="s">
        <v>287</v>
      </c>
      <c r="D148" s="13" t="s">
        <v>288</v>
      </c>
      <c r="E148" s="13" t="s">
        <v>2245</v>
      </c>
      <c r="G148" s="14">
        <v>1654628</v>
      </c>
      <c r="I148" s="14">
        <f t="shared" si="9"/>
        <v>1654628</v>
      </c>
      <c r="J148" s="14">
        <v>-882271</v>
      </c>
      <c r="K148" s="14">
        <v>0</v>
      </c>
      <c r="L148" s="15">
        <f t="shared" si="11"/>
        <v>772357</v>
      </c>
      <c r="M148" s="13"/>
    </row>
    <row r="149" spans="1:13" outlineLevel="2">
      <c r="A149" s="12">
        <f t="shared" si="10"/>
        <v>146</v>
      </c>
      <c r="B149" s="12" t="s">
        <v>237</v>
      </c>
      <c r="C149" s="18" t="s">
        <v>289</v>
      </c>
      <c r="D149" s="13" t="s">
        <v>290</v>
      </c>
      <c r="E149" s="13" t="s">
        <v>2245</v>
      </c>
      <c r="G149" s="14">
        <v>2918474</v>
      </c>
      <c r="I149" s="14">
        <f t="shared" si="9"/>
        <v>2918474</v>
      </c>
      <c r="J149" s="14">
        <v>-161971</v>
      </c>
      <c r="K149" s="14">
        <v>0</v>
      </c>
      <c r="L149" s="15">
        <f t="shared" si="11"/>
        <v>2756503</v>
      </c>
      <c r="M149" s="13"/>
    </row>
    <row r="150" spans="1:13" outlineLevel="2">
      <c r="A150" s="12">
        <f t="shared" si="10"/>
        <v>147</v>
      </c>
      <c r="B150" s="12" t="s">
        <v>237</v>
      </c>
      <c r="C150" s="18" t="s">
        <v>473</v>
      </c>
      <c r="D150" s="13" t="s">
        <v>474</v>
      </c>
      <c r="E150" s="13" t="s">
        <v>2245</v>
      </c>
      <c r="G150" s="14">
        <v>23704</v>
      </c>
      <c r="I150" s="14">
        <f t="shared" si="9"/>
        <v>23704</v>
      </c>
      <c r="J150" s="14">
        <v>0</v>
      </c>
      <c r="K150" s="14">
        <v>0</v>
      </c>
      <c r="L150" s="15">
        <f t="shared" si="11"/>
        <v>23704</v>
      </c>
      <c r="M150" s="13"/>
    </row>
    <row r="151" spans="1:13" outlineLevel="2">
      <c r="A151" s="12">
        <f t="shared" si="10"/>
        <v>148</v>
      </c>
      <c r="B151" s="12" t="s">
        <v>237</v>
      </c>
      <c r="C151" s="18" t="s">
        <v>475</v>
      </c>
      <c r="D151" s="13" t="s">
        <v>476</v>
      </c>
      <c r="E151" s="13" t="s">
        <v>2245</v>
      </c>
      <c r="G151" s="14">
        <v>49112</v>
      </c>
      <c r="I151" s="14">
        <f t="shared" si="9"/>
        <v>49112</v>
      </c>
      <c r="J151" s="14">
        <v>0</v>
      </c>
      <c r="K151" s="14">
        <v>0</v>
      </c>
      <c r="L151" s="15">
        <f t="shared" si="11"/>
        <v>49112</v>
      </c>
      <c r="M151" s="13"/>
    </row>
    <row r="152" spans="1:13" outlineLevel="2">
      <c r="A152" s="12">
        <f t="shared" si="10"/>
        <v>149</v>
      </c>
      <c r="B152" s="12" t="s">
        <v>237</v>
      </c>
      <c r="C152" s="18" t="s">
        <v>477</v>
      </c>
      <c r="D152" s="13" t="s">
        <v>478</v>
      </c>
      <c r="E152" s="13" t="s">
        <v>2245</v>
      </c>
      <c r="G152" s="14">
        <v>66108</v>
      </c>
      <c r="I152" s="14">
        <f>G152+H152</f>
        <v>66108</v>
      </c>
      <c r="J152" s="14">
        <v>0</v>
      </c>
      <c r="K152" s="14">
        <v>0</v>
      </c>
      <c r="L152" s="15">
        <f t="shared" si="11"/>
        <v>66108</v>
      </c>
      <c r="M152" s="13"/>
    </row>
    <row r="153" spans="1:13" outlineLevel="2">
      <c r="A153" s="12">
        <f t="shared" si="10"/>
        <v>150</v>
      </c>
      <c r="B153" s="12" t="s">
        <v>237</v>
      </c>
      <c r="C153" s="18" t="s">
        <v>291</v>
      </c>
      <c r="D153" s="13" t="s">
        <v>292</v>
      </c>
      <c r="E153" s="13" t="s">
        <v>2245</v>
      </c>
      <c r="G153" s="14">
        <v>1347433</v>
      </c>
      <c r="I153" s="14">
        <f t="shared" si="9"/>
        <v>1347433</v>
      </c>
      <c r="J153" s="14">
        <v>-240170</v>
      </c>
      <c r="K153" s="14">
        <v>0</v>
      </c>
      <c r="L153" s="15">
        <f t="shared" si="11"/>
        <v>1107263</v>
      </c>
      <c r="M153" s="13"/>
    </row>
    <row r="154" spans="1:13" outlineLevel="2">
      <c r="A154" s="12">
        <f t="shared" si="10"/>
        <v>151</v>
      </c>
      <c r="B154" s="12" t="s">
        <v>237</v>
      </c>
      <c r="C154" s="18" t="s">
        <v>293</v>
      </c>
      <c r="D154" s="13" t="s">
        <v>294</v>
      </c>
      <c r="E154" s="13" t="s">
        <v>2245</v>
      </c>
      <c r="G154" s="14">
        <v>6569979</v>
      </c>
      <c r="I154" s="14">
        <f t="shared" si="9"/>
        <v>6569979</v>
      </c>
      <c r="J154" s="14">
        <v>-749254</v>
      </c>
      <c r="K154" s="14">
        <v>0</v>
      </c>
      <c r="L154" s="15">
        <f t="shared" si="11"/>
        <v>5820725</v>
      </c>
      <c r="M154" s="13"/>
    </row>
    <row r="155" spans="1:13" outlineLevel="2">
      <c r="A155" s="12">
        <f t="shared" si="10"/>
        <v>152</v>
      </c>
      <c r="B155" s="12" t="s">
        <v>237</v>
      </c>
      <c r="C155" s="18" t="s">
        <v>295</v>
      </c>
      <c r="D155" s="13" t="s">
        <v>296</v>
      </c>
      <c r="E155" s="13" t="s">
        <v>2245</v>
      </c>
      <c r="G155" s="14">
        <v>2099907</v>
      </c>
      <c r="I155" s="14">
        <f t="shared" si="9"/>
        <v>2099907</v>
      </c>
      <c r="J155" s="14">
        <f>-148112+123622.5</f>
        <v>-24489.5</v>
      </c>
      <c r="K155" s="14">
        <v>0</v>
      </c>
      <c r="L155" s="15">
        <f t="shared" si="11"/>
        <v>2075417.5</v>
      </c>
      <c r="M155" s="13"/>
    </row>
    <row r="156" spans="1:13" outlineLevel="2">
      <c r="A156" s="12">
        <f t="shared" si="10"/>
        <v>153</v>
      </c>
      <c r="B156" s="12" t="s">
        <v>237</v>
      </c>
      <c r="C156" s="18" t="s">
        <v>297</v>
      </c>
      <c r="D156" s="13" t="s">
        <v>298</v>
      </c>
      <c r="E156" s="13" t="s">
        <v>2245</v>
      </c>
      <c r="G156" s="14">
        <v>579</v>
      </c>
      <c r="I156" s="14">
        <f t="shared" si="9"/>
        <v>579</v>
      </c>
      <c r="J156" s="14">
        <v>-579</v>
      </c>
      <c r="K156" s="14">
        <v>0</v>
      </c>
      <c r="L156" s="15">
        <f t="shared" si="11"/>
        <v>0</v>
      </c>
      <c r="M156" s="13"/>
    </row>
    <row r="157" spans="1:13" outlineLevel="2">
      <c r="A157" s="12">
        <f t="shared" si="10"/>
        <v>154</v>
      </c>
      <c r="B157" s="12" t="s">
        <v>237</v>
      </c>
      <c r="C157" s="18" t="s">
        <v>299</v>
      </c>
      <c r="D157" s="13" t="s">
        <v>300</v>
      </c>
      <c r="E157" s="13" t="s">
        <v>2245</v>
      </c>
      <c r="G157" s="14">
        <v>3121488</v>
      </c>
      <c r="I157" s="14">
        <f t="shared" si="9"/>
        <v>3121488</v>
      </c>
      <c r="J157" s="14">
        <f>-196021+120852.56</f>
        <v>-75168.44</v>
      </c>
      <c r="K157" s="14">
        <v>0</v>
      </c>
      <c r="L157" s="15">
        <f t="shared" si="11"/>
        <v>3046319.56</v>
      </c>
      <c r="M157" s="13"/>
    </row>
    <row r="158" spans="1:13" outlineLevel="2">
      <c r="A158" s="12">
        <f t="shared" si="10"/>
        <v>155</v>
      </c>
      <c r="B158" s="12" t="s">
        <v>237</v>
      </c>
      <c r="C158" s="18" t="s">
        <v>301</v>
      </c>
      <c r="D158" s="13" t="s">
        <v>302</v>
      </c>
      <c r="E158" s="13" t="s">
        <v>2245</v>
      </c>
      <c r="G158" s="14">
        <v>749768</v>
      </c>
      <c r="I158" s="14">
        <f t="shared" si="9"/>
        <v>749768</v>
      </c>
      <c r="J158" s="14">
        <v>-240634</v>
      </c>
      <c r="K158" s="14">
        <v>0</v>
      </c>
      <c r="L158" s="15">
        <f t="shared" si="11"/>
        <v>509134</v>
      </c>
    </row>
    <row r="159" spans="1:13" outlineLevel="2">
      <c r="A159" s="12">
        <f t="shared" si="10"/>
        <v>156</v>
      </c>
      <c r="B159" s="12" t="s">
        <v>237</v>
      </c>
      <c r="C159" s="18" t="s">
        <v>303</v>
      </c>
      <c r="D159" s="13" t="s">
        <v>304</v>
      </c>
      <c r="E159" s="13" t="s">
        <v>2245</v>
      </c>
      <c r="G159" s="14">
        <v>5500776</v>
      </c>
      <c r="I159" s="14">
        <f t="shared" si="9"/>
        <v>5500776</v>
      </c>
      <c r="J159" s="14">
        <v>-115291</v>
      </c>
      <c r="K159" s="14">
        <v>0</v>
      </c>
      <c r="L159" s="15">
        <f t="shared" si="11"/>
        <v>5385485</v>
      </c>
      <c r="M159" s="13"/>
    </row>
    <row r="160" spans="1:13" outlineLevel="2">
      <c r="A160" s="12">
        <f t="shared" si="10"/>
        <v>157</v>
      </c>
      <c r="B160" s="12" t="s">
        <v>237</v>
      </c>
      <c r="C160" s="18" t="s">
        <v>305</v>
      </c>
      <c r="D160" s="13" t="s">
        <v>306</v>
      </c>
      <c r="E160" s="13" t="s">
        <v>2245</v>
      </c>
      <c r="G160" s="14">
        <v>4296873</v>
      </c>
      <c r="I160" s="14">
        <f t="shared" si="9"/>
        <v>4296873</v>
      </c>
      <c r="J160" s="14">
        <v>0</v>
      </c>
      <c r="K160" s="14">
        <v>0</v>
      </c>
      <c r="L160" s="15">
        <f t="shared" si="11"/>
        <v>4296873</v>
      </c>
      <c r="M160" s="13"/>
    </row>
    <row r="161" spans="1:13" ht="12.75" customHeight="1" outlineLevel="2">
      <c r="A161" s="12">
        <f t="shared" si="10"/>
        <v>158</v>
      </c>
      <c r="B161" s="12" t="s">
        <v>237</v>
      </c>
      <c r="C161" s="18" t="s">
        <v>307</v>
      </c>
      <c r="D161" s="13" t="s">
        <v>308</v>
      </c>
      <c r="E161" s="13" t="s">
        <v>2245</v>
      </c>
      <c r="G161" s="14">
        <v>1224932</v>
      </c>
      <c r="I161" s="14">
        <f t="shared" si="9"/>
        <v>1224932</v>
      </c>
      <c r="J161" s="14">
        <f>-466940-13668.98</f>
        <v>-480608.98</v>
      </c>
      <c r="K161" s="14">
        <v>0</v>
      </c>
      <c r="L161" s="15">
        <f t="shared" si="11"/>
        <v>744323.02</v>
      </c>
      <c r="M161" s="13"/>
    </row>
    <row r="162" spans="1:13" outlineLevel="2">
      <c r="A162" s="12">
        <f t="shared" si="10"/>
        <v>159</v>
      </c>
      <c r="B162" s="12" t="s">
        <v>237</v>
      </c>
      <c r="C162" s="18" t="s">
        <v>309</v>
      </c>
      <c r="D162" s="13" t="s">
        <v>310</v>
      </c>
      <c r="E162" s="13" t="s">
        <v>2245</v>
      </c>
      <c r="G162" s="14">
        <v>25208645</v>
      </c>
      <c r="H162" s="14">
        <f>1637187+496076</f>
        <v>2133263</v>
      </c>
      <c r="I162" s="14">
        <f t="shared" si="9"/>
        <v>27341908</v>
      </c>
      <c r="J162" s="14">
        <v>0</v>
      </c>
      <c r="K162" s="14">
        <v>0</v>
      </c>
      <c r="L162" s="15">
        <f t="shared" si="11"/>
        <v>27341908</v>
      </c>
      <c r="M162" s="13"/>
    </row>
    <row r="163" spans="1:13" outlineLevel="2">
      <c r="A163" s="12">
        <f t="shared" si="10"/>
        <v>160</v>
      </c>
      <c r="B163" s="12" t="s">
        <v>237</v>
      </c>
      <c r="C163" s="18" t="s">
        <v>311</v>
      </c>
      <c r="D163" s="13" t="s">
        <v>312</v>
      </c>
      <c r="E163" s="13" t="s">
        <v>2245</v>
      </c>
      <c r="G163" s="14">
        <v>4222330</v>
      </c>
      <c r="I163" s="14">
        <f t="shared" si="9"/>
        <v>4222330</v>
      </c>
      <c r="J163" s="14">
        <v>-40435</v>
      </c>
      <c r="K163" s="14">
        <v>0</v>
      </c>
      <c r="L163" s="15">
        <f t="shared" si="11"/>
        <v>4181895</v>
      </c>
      <c r="M163" s="13"/>
    </row>
    <row r="164" spans="1:13" outlineLevel="2">
      <c r="A164" s="12">
        <f t="shared" si="10"/>
        <v>161</v>
      </c>
      <c r="B164" s="12" t="s">
        <v>237</v>
      </c>
      <c r="C164" s="18" t="s">
        <v>313</v>
      </c>
      <c r="D164" s="13" t="s">
        <v>314</v>
      </c>
      <c r="E164" s="13" t="s">
        <v>2245</v>
      </c>
      <c r="G164" s="14">
        <v>6217170</v>
      </c>
      <c r="I164" s="14">
        <f t="shared" si="9"/>
        <v>6217170</v>
      </c>
      <c r="J164" s="14">
        <v>-845327</v>
      </c>
      <c r="K164" s="14">
        <v>0</v>
      </c>
      <c r="L164" s="15">
        <f t="shared" si="11"/>
        <v>5371843</v>
      </c>
      <c r="M164" s="13"/>
    </row>
    <row r="165" spans="1:13" outlineLevel="2">
      <c r="A165" s="12">
        <f t="shared" si="10"/>
        <v>162</v>
      </c>
      <c r="B165" s="12" t="s">
        <v>237</v>
      </c>
      <c r="C165" s="18" t="s">
        <v>479</v>
      </c>
      <c r="D165" s="13" t="s">
        <v>480</v>
      </c>
      <c r="E165" s="13" t="s">
        <v>2245</v>
      </c>
      <c r="G165" s="14">
        <v>130348</v>
      </c>
      <c r="I165" s="14">
        <f t="shared" si="9"/>
        <v>130348</v>
      </c>
      <c r="J165" s="14">
        <v>0</v>
      </c>
      <c r="K165" s="14">
        <v>0</v>
      </c>
      <c r="L165" s="15">
        <f t="shared" si="11"/>
        <v>130348</v>
      </c>
      <c r="M165" s="13"/>
    </row>
    <row r="166" spans="1:13" outlineLevel="2">
      <c r="A166" s="12">
        <f t="shared" si="10"/>
        <v>163</v>
      </c>
      <c r="B166" s="12" t="s">
        <v>237</v>
      </c>
      <c r="C166" s="18" t="s">
        <v>315</v>
      </c>
      <c r="D166" s="13" t="s">
        <v>316</v>
      </c>
      <c r="E166" s="13" t="s">
        <v>2245</v>
      </c>
      <c r="G166" s="14">
        <v>253710</v>
      </c>
      <c r="I166" s="14">
        <f t="shared" si="9"/>
        <v>253710</v>
      </c>
      <c r="J166" s="14">
        <v>0</v>
      </c>
      <c r="K166" s="14">
        <v>0</v>
      </c>
      <c r="L166" s="15">
        <f t="shared" si="11"/>
        <v>253710</v>
      </c>
      <c r="M166" s="13"/>
    </row>
    <row r="167" spans="1:13" outlineLevel="2">
      <c r="A167" s="12">
        <f t="shared" si="10"/>
        <v>164</v>
      </c>
      <c r="B167" s="12" t="s">
        <v>237</v>
      </c>
      <c r="C167" s="18" t="s">
        <v>317</v>
      </c>
      <c r="D167" s="13" t="s">
        <v>318</v>
      </c>
      <c r="E167" s="13" t="s">
        <v>2245</v>
      </c>
      <c r="G167" s="14">
        <v>10793612</v>
      </c>
      <c r="I167" s="14">
        <f t="shared" si="9"/>
        <v>10793612</v>
      </c>
      <c r="J167" s="14">
        <v>0</v>
      </c>
      <c r="K167" s="14">
        <v>0</v>
      </c>
      <c r="L167" s="15">
        <f t="shared" si="11"/>
        <v>10793612</v>
      </c>
    </row>
    <row r="168" spans="1:13" outlineLevel="2">
      <c r="A168" s="12">
        <f t="shared" si="10"/>
        <v>165</v>
      </c>
      <c r="B168" s="12" t="s">
        <v>237</v>
      </c>
      <c r="C168" s="18" t="s">
        <v>319</v>
      </c>
      <c r="D168" s="13" t="s">
        <v>320</v>
      </c>
      <c r="E168" s="13" t="s">
        <v>2245</v>
      </c>
      <c r="G168" s="14">
        <v>15644121</v>
      </c>
      <c r="H168" s="14">
        <v>1961000</v>
      </c>
      <c r="I168" s="14">
        <f t="shared" si="9"/>
        <v>17605121</v>
      </c>
      <c r="J168" s="14">
        <v>-93602</v>
      </c>
      <c r="K168" s="14">
        <v>0</v>
      </c>
      <c r="L168" s="15">
        <f t="shared" si="11"/>
        <v>17511519</v>
      </c>
      <c r="M168" s="13"/>
    </row>
    <row r="169" spans="1:13" outlineLevel="2">
      <c r="A169" s="12">
        <f t="shared" si="10"/>
        <v>166</v>
      </c>
      <c r="B169" s="12" t="s">
        <v>237</v>
      </c>
      <c r="C169" s="18" t="s">
        <v>321</v>
      </c>
      <c r="D169" s="13" t="s">
        <v>322</v>
      </c>
      <c r="E169" s="13" t="s">
        <v>2245</v>
      </c>
      <c r="G169" s="14">
        <v>1725310</v>
      </c>
      <c r="I169" s="14">
        <f t="shared" si="9"/>
        <v>1725310</v>
      </c>
      <c r="J169" s="14">
        <v>0</v>
      </c>
      <c r="K169" s="14">
        <v>0</v>
      </c>
      <c r="L169" s="15">
        <f t="shared" si="11"/>
        <v>1725310</v>
      </c>
    </row>
    <row r="170" spans="1:13" outlineLevel="2">
      <c r="A170" s="12">
        <f t="shared" si="10"/>
        <v>167</v>
      </c>
      <c r="B170" s="12" t="s">
        <v>237</v>
      </c>
      <c r="C170" s="18" t="s">
        <v>323</v>
      </c>
      <c r="D170" s="13" t="s">
        <v>324</v>
      </c>
      <c r="E170" s="13" t="s">
        <v>2245</v>
      </c>
      <c r="G170" s="14">
        <v>10447494</v>
      </c>
      <c r="I170" s="14">
        <f t="shared" si="9"/>
        <v>10447494</v>
      </c>
      <c r="J170" s="14">
        <v>0</v>
      </c>
      <c r="K170" s="14">
        <v>0</v>
      </c>
      <c r="L170" s="15">
        <f t="shared" si="11"/>
        <v>10447494</v>
      </c>
    </row>
    <row r="171" spans="1:13" outlineLevel="2">
      <c r="A171" s="12">
        <f t="shared" si="10"/>
        <v>168</v>
      </c>
      <c r="B171" s="12" t="s">
        <v>237</v>
      </c>
      <c r="C171" s="18" t="s">
        <v>325</v>
      </c>
      <c r="D171" s="13" t="s">
        <v>326</v>
      </c>
      <c r="E171" s="13" t="s">
        <v>2245</v>
      </c>
      <c r="G171" s="14">
        <v>12413911</v>
      </c>
      <c r="H171" s="14">
        <v>3863378</v>
      </c>
      <c r="I171" s="14">
        <f>G171+H171</f>
        <v>16277289</v>
      </c>
      <c r="J171" s="14">
        <v>0</v>
      </c>
      <c r="K171" s="14">
        <v>0</v>
      </c>
      <c r="L171" s="15">
        <f t="shared" si="11"/>
        <v>16277289</v>
      </c>
    </row>
    <row r="172" spans="1:13" outlineLevel="2">
      <c r="A172" s="12">
        <f t="shared" si="10"/>
        <v>169</v>
      </c>
      <c r="B172" s="12" t="s">
        <v>237</v>
      </c>
      <c r="C172" s="18" t="s">
        <v>2247</v>
      </c>
      <c r="D172" s="13" t="s">
        <v>2286</v>
      </c>
      <c r="E172" s="13" t="s">
        <v>2245</v>
      </c>
      <c r="G172" s="14">
        <f>11977174-11976638.33</f>
        <v>535.66999999992549</v>
      </c>
      <c r="I172" s="14">
        <f t="shared" si="9"/>
        <v>535.66999999992549</v>
      </c>
      <c r="J172" s="14">
        <v>0</v>
      </c>
      <c r="K172" s="14">
        <v>0</v>
      </c>
      <c r="L172" s="15">
        <f t="shared" si="11"/>
        <v>535.66999999992549</v>
      </c>
    </row>
    <row r="173" spans="1:13" ht="12.75" customHeight="1" outlineLevel="2">
      <c r="A173" s="12">
        <f t="shared" si="10"/>
        <v>170</v>
      </c>
      <c r="B173" s="12" t="s">
        <v>237</v>
      </c>
      <c r="C173" s="18" t="s">
        <v>327</v>
      </c>
      <c r="D173" s="13" t="s">
        <v>328</v>
      </c>
      <c r="E173" s="13" t="s">
        <v>2245</v>
      </c>
      <c r="G173" s="14">
        <v>23650839</v>
      </c>
      <c r="I173" s="14">
        <f t="shared" si="9"/>
        <v>23650839</v>
      </c>
      <c r="J173" s="14">
        <f>-659295-1078036.36</f>
        <v>-1737331.36</v>
      </c>
      <c r="K173" s="14">
        <v>0</v>
      </c>
      <c r="L173" s="15">
        <f t="shared" si="11"/>
        <v>21913507.640000001</v>
      </c>
      <c r="M173" s="13"/>
    </row>
    <row r="174" spans="1:13" outlineLevel="2">
      <c r="A174" s="12">
        <f t="shared" si="10"/>
        <v>171</v>
      </c>
      <c r="B174" s="12" t="s">
        <v>237</v>
      </c>
      <c r="C174" s="18" t="s">
        <v>329</v>
      </c>
      <c r="D174" s="13" t="s">
        <v>330</v>
      </c>
      <c r="E174" s="13" t="s">
        <v>2245</v>
      </c>
      <c r="G174" s="14">
        <v>8439044</v>
      </c>
      <c r="I174" s="14">
        <f t="shared" si="9"/>
        <v>8439044</v>
      </c>
      <c r="J174" s="14">
        <v>0</v>
      </c>
      <c r="K174" s="14">
        <v>0</v>
      </c>
      <c r="L174" s="15">
        <f t="shared" si="11"/>
        <v>8439044</v>
      </c>
    </row>
    <row r="175" spans="1:13" outlineLevel="2">
      <c r="A175" s="12">
        <f t="shared" si="10"/>
        <v>172</v>
      </c>
      <c r="B175" s="12" t="s">
        <v>237</v>
      </c>
      <c r="C175" s="18" t="s">
        <v>331</v>
      </c>
      <c r="D175" s="13" t="s">
        <v>332</v>
      </c>
      <c r="E175" s="13" t="s">
        <v>2245</v>
      </c>
      <c r="G175" s="14">
        <v>1543285</v>
      </c>
      <c r="I175" s="14">
        <f t="shared" si="9"/>
        <v>1543285</v>
      </c>
      <c r="J175" s="14">
        <v>-43752</v>
      </c>
      <c r="K175" s="14">
        <v>0</v>
      </c>
      <c r="L175" s="15">
        <f t="shared" si="11"/>
        <v>1499533</v>
      </c>
      <c r="M175" s="13"/>
    </row>
    <row r="176" spans="1:13" outlineLevel="2">
      <c r="A176" s="12">
        <f t="shared" si="10"/>
        <v>173</v>
      </c>
      <c r="B176" s="12" t="s">
        <v>237</v>
      </c>
      <c r="C176" s="18" t="s">
        <v>333</v>
      </c>
      <c r="D176" s="13" t="s">
        <v>334</v>
      </c>
      <c r="E176" s="13" t="s">
        <v>2245</v>
      </c>
      <c r="G176" s="14">
        <v>5310945</v>
      </c>
      <c r="H176" s="14">
        <v>0</v>
      </c>
      <c r="I176" s="14">
        <f t="shared" si="9"/>
        <v>5310945</v>
      </c>
      <c r="J176" s="14">
        <f>-882199+734353.7</f>
        <v>-147845.30000000005</v>
      </c>
      <c r="K176" s="14">
        <v>0</v>
      </c>
      <c r="L176" s="15">
        <f t="shared" si="11"/>
        <v>5163099.7</v>
      </c>
      <c r="M176" s="13"/>
    </row>
    <row r="177" spans="1:13" outlineLevel="2">
      <c r="A177" s="12">
        <f t="shared" si="10"/>
        <v>174</v>
      </c>
      <c r="B177" s="12" t="s">
        <v>237</v>
      </c>
      <c r="C177" s="18" t="s">
        <v>2323</v>
      </c>
      <c r="D177" s="13" t="s">
        <v>2320</v>
      </c>
      <c r="E177" s="13" t="s">
        <v>2245</v>
      </c>
      <c r="G177" s="14">
        <v>0</v>
      </c>
      <c r="H177" s="14">
        <v>8536000</v>
      </c>
      <c r="I177" s="14">
        <f t="shared" si="9"/>
        <v>8536000</v>
      </c>
      <c r="J177" s="14">
        <v>0</v>
      </c>
      <c r="K177" s="14">
        <v>0</v>
      </c>
      <c r="L177" s="15">
        <f t="shared" si="11"/>
        <v>8536000</v>
      </c>
      <c r="M177" s="13"/>
    </row>
    <row r="178" spans="1:13" outlineLevel="2">
      <c r="A178" s="12">
        <f t="shared" si="10"/>
        <v>175</v>
      </c>
      <c r="B178" s="12" t="s">
        <v>237</v>
      </c>
      <c r="C178" s="18" t="s">
        <v>481</v>
      </c>
      <c r="D178" s="13" t="s">
        <v>482</v>
      </c>
      <c r="E178" s="13" t="s">
        <v>2245</v>
      </c>
      <c r="G178" s="14">
        <v>98534</v>
      </c>
      <c r="I178" s="14">
        <f t="shared" si="9"/>
        <v>98534</v>
      </c>
      <c r="J178" s="14">
        <v>0</v>
      </c>
      <c r="K178" s="14">
        <v>0</v>
      </c>
      <c r="L178" s="15">
        <f t="shared" si="11"/>
        <v>98534</v>
      </c>
      <c r="M178" s="13"/>
    </row>
    <row r="179" spans="1:13" outlineLevel="2">
      <c r="A179" s="12">
        <f t="shared" si="10"/>
        <v>176</v>
      </c>
      <c r="B179" s="12" t="s">
        <v>237</v>
      </c>
      <c r="C179" s="18" t="s">
        <v>335</v>
      </c>
      <c r="D179" s="13" t="s">
        <v>336</v>
      </c>
      <c r="E179" s="13" t="s">
        <v>2245</v>
      </c>
      <c r="G179" s="14">
        <v>11822560</v>
      </c>
      <c r="I179" s="14">
        <f t="shared" si="9"/>
        <v>11822560</v>
      </c>
      <c r="J179" s="14">
        <f>-515716+381342</f>
        <v>-134374</v>
      </c>
      <c r="K179" s="14">
        <v>0</v>
      </c>
      <c r="L179" s="15">
        <f t="shared" si="11"/>
        <v>11688186</v>
      </c>
      <c r="M179" s="13"/>
    </row>
    <row r="180" spans="1:13" outlineLevel="2">
      <c r="A180" s="12">
        <f t="shared" si="10"/>
        <v>177</v>
      </c>
      <c r="B180" s="12" t="s">
        <v>237</v>
      </c>
      <c r="C180" s="18" t="s">
        <v>2248</v>
      </c>
      <c r="D180" s="13" t="s">
        <v>2285</v>
      </c>
      <c r="E180" s="13" t="s">
        <v>2245</v>
      </c>
      <c r="G180" s="14">
        <f>7176022-7176022</f>
        <v>0</v>
      </c>
      <c r="I180" s="14">
        <f t="shared" si="9"/>
        <v>0</v>
      </c>
      <c r="J180" s="14">
        <v>0</v>
      </c>
      <c r="K180" s="14">
        <v>0</v>
      </c>
      <c r="L180" s="15">
        <f t="shared" si="11"/>
        <v>0</v>
      </c>
      <c r="M180" s="13"/>
    </row>
    <row r="181" spans="1:13" outlineLevel="2">
      <c r="A181" s="12">
        <f t="shared" si="10"/>
        <v>178</v>
      </c>
      <c r="B181" s="12" t="s">
        <v>237</v>
      </c>
      <c r="C181" s="18" t="s">
        <v>483</v>
      </c>
      <c r="D181" s="13" t="s">
        <v>484</v>
      </c>
      <c r="E181" s="13" t="s">
        <v>2245</v>
      </c>
      <c r="G181" s="14">
        <v>10832</v>
      </c>
      <c r="I181" s="14">
        <f t="shared" si="9"/>
        <v>10832</v>
      </c>
      <c r="J181" s="14">
        <v>0</v>
      </c>
      <c r="K181" s="14">
        <v>0</v>
      </c>
      <c r="L181" s="15">
        <f t="shared" si="11"/>
        <v>10832</v>
      </c>
      <c r="M181" s="13"/>
    </row>
    <row r="182" spans="1:13" outlineLevel="2">
      <c r="A182" s="12">
        <f t="shared" si="10"/>
        <v>179</v>
      </c>
      <c r="B182" s="12" t="s">
        <v>237</v>
      </c>
      <c r="C182" s="18" t="s">
        <v>337</v>
      </c>
      <c r="D182" s="13" t="s">
        <v>338</v>
      </c>
      <c r="E182" s="13" t="s">
        <v>2245</v>
      </c>
      <c r="G182" s="14">
        <v>3894020</v>
      </c>
      <c r="I182" s="14">
        <f t="shared" si="9"/>
        <v>3894020</v>
      </c>
      <c r="J182" s="14">
        <v>-144034</v>
      </c>
      <c r="K182" s="14">
        <v>0</v>
      </c>
      <c r="L182" s="15">
        <f t="shared" si="11"/>
        <v>3749986</v>
      </c>
      <c r="M182" s="13"/>
    </row>
    <row r="183" spans="1:13" outlineLevel="2">
      <c r="A183" s="12">
        <f t="shared" si="10"/>
        <v>180</v>
      </c>
      <c r="B183" s="12" t="s">
        <v>237</v>
      </c>
      <c r="C183" s="18" t="s">
        <v>339</v>
      </c>
      <c r="D183" s="13" t="s">
        <v>340</v>
      </c>
      <c r="E183" s="13" t="s">
        <v>2245</v>
      </c>
      <c r="G183" s="14">
        <v>11331376</v>
      </c>
      <c r="I183" s="14">
        <f t="shared" ref="I183:I188" si="12">G183+H183</f>
        <v>11331376</v>
      </c>
      <c r="J183" s="14">
        <v>-334477</v>
      </c>
      <c r="K183" s="14">
        <v>0</v>
      </c>
      <c r="L183" s="15">
        <f t="shared" si="11"/>
        <v>10996899</v>
      </c>
      <c r="M183" s="13"/>
    </row>
    <row r="184" spans="1:13" outlineLevel="2">
      <c r="A184" s="12">
        <f t="shared" si="10"/>
        <v>181</v>
      </c>
      <c r="B184" s="12" t="s">
        <v>237</v>
      </c>
      <c r="C184" s="18" t="s">
        <v>341</v>
      </c>
      <c r="D184" s="13" t="s">
        <v>342</v>
      </c>
      <c r="E184" s="13" t="s">
        <v>2245</v>
      </c>
      <c r="G184" s="14">
        <v>18527159</v>
      </c>
      <c r="H184" s="14">
        <v>2722951</v>
      </c>
      <c r="I184" s="14">
        <f t="shared" si="12"/>
        <v>21250110</v>
      </c>
      <c r="J184" s="14">
        <v>-1613879</v>
      </c>
      <c r="K184" s="14">
        <v>0</v>
      </c>
      <c r="L184" s="15">
        <f t="shared" si="11"/>
        <v>19636231</v>
      </c>
      <c r="M184" s="13"/>
    </row>
    <row r="185" spans="1:13" outlineLevel="2">
      <c r="A185" s="12">
        <f t="shared" si="10"/>
        <v>182</v>
      </c>
      <c r="B185" s="12" t="s">
        <v>237</v>
      </c>
      <c r="C185" s="18" t="s">
        <v>343</v>
      </c>
      <c r="D185" s="13" t="s">
        <v>344</v>
      </c>
      <c r="E185" s="13" t="s">
        <v>2245</v>
      </c>
      <c r="G185" s="14">
        <v>6501113</v>
      </c>
      <c r="H185" s="14">
        <v>551423</v>
      </c>
      <c r="I185" s="14">
        <f t="shared" si="12"/>
        <v>7052536</v>
      </c>
      <c r="J185" s="14">
        <v>-468648</v>
      </c>
      <c r="K185" s="14">
        <v>0</v>
      </c>
      <c r="L185" s="15">
        <f t="shared" si="11"/>
        <v>6583888</v>
      </c>
      <c r="M185" s="13"/>
    </row>
    <row r="186" spans="1:13" outlineLevel="2">
      <c r="A186" s="12">
        <f t="shared" si="10"/>
        <v>183</v>
      </c>
      <c r="B186" s="12" t="s">
        <v>237</v>
      </c>
      <c r="C186" s="18" t="s">
        <v>345</v>
      </c>
      <c r="D186" s="13" t="s">
        <v>346</v>
      </c>
      <c r="E186" s="13" t="s">
        <v>2245</v>
      </c>
      <c r="G186" s="14">
        <v>2796418</v>
      </c>
      <c r="I186" s="14">
        <f t="shared" si="12"/>
        <v>2796418</v>
      </c>
      <c r="J186" s="14">
        <v>-1307837</v>
      </c>
      <c r="K186" s="14">
        <v>0</v>
      </c>
      <c r="L186" s="15">
        <f t="shared" si="11"/>
        <v>1488581</v>
      </c>
      <c r="M186" s="13"/>
    </row>
    <row r="187" spans="1:13" outlineLevel="2">
      <c r="A187" s="12">
        <f t="shared" si="10"/>
        <v>184</v>
      </c>
      <c r="B187" s="12" t="s">
        <v>237</v>
      </c>
      <c r="C187" s="18" t="s">
        <v>347</v>
      </c>
      <c r="D187" s="13" t="s">
        <v>348</v>
      </c>
      <c r="E187" s="13" t="s">
        <v>2245</v>
      </c>
      <c r="G187" s="14">
        <v>3943917</v>
      </c>
      <c r="I187" s="14">
        <f t="shared" si="12"/>
        <v>3943917</v>
      </c>
      <c r="J187" s="14">
        <f>-184555+25833.49</f>
        <v>-158721.51</v>
      </c>
      <c r="K187" s="14">
        <v>0</v>
      </c>
      <c r="L187" s="15">
        <f t="shared" si="11"/>
        <v>3785195.49</v>
      </c>
      <c r="M187" s="13"/>
    </row>
    <row r="188" spans="1:13" outlineLevel="2">
      <c r="A188" s="12">
        <f t="shared" si="10"/>
        <v>185</v>
      </c>
      <c r="B188" s="12" t="s">
        <v>237</v>
      </c>
      <c r="C188" s="18" t="s">
        <v>349</v>
      </c>
      <c r="D188" s="13" t="s">
        <v>350</v>
      </c>
      <c r="E188" s="13" t="s">
        <v>2245</v>
      </c>
      <c r="G188" s="14">
        <v>11108748</v>
      </c>
      <c r="I188" s="14">
        <f t="shared" si="12"/>
        <v>11108748</v>
      </c>
      <c r="J188" s="14">
        <v>0</v>
      </c>
      <c r="K188" s="14">
        <v>0</v>
      </c>
      <c r="L188" s="15">
        <f t="shared" si="11"/>
        <v>11108748</v>
      </c>
      <c r="M188" s="13"/>
    </row>
    <row r="189" spans="1:13" outlineLevel="2">
      <c r="A189" s="12">
        <f t="shared" si="10"/>
        <v>186</v>
      </c>
      <c r="B189" s="12" t="s">
        <v>237</v>
      </c>
      <c r="C189" s="18" t="s">
        <v>485</v>
      </c>
      <c r="D189" s="13" t="s">
        <v>486</v>
      </c>
      <c r="E189" s="13" t="s">
        <v>2245</v>
      </c>
      <c r="G189" s="14">
        <v>29969</v>
      </c>
      <c r="I189" s="14">
        <f>G189+H189</f>
        <v>29969</v>
      </c>
      <c r="J189" s="14">
        <v>0</v>
      </c>
      <c r="K189" s="14">
        <v>0</v>
      </c>
      <c r="L189" s="15">
        <f t="shared" si="11"/>
        <v>29969</v>
      </c>
      <c r="M189" s="13"/>
    </row>
    <row r="190" spans="1:13" outlineLevel="2">
      <c r="A190" s="12">
        <f t="shared" si="10"/>
        <v>187</v>
      </c>
      <c r="B190" s="12" t="s">
        <v>237</v>
      </c>
      <c r="C190" s="18" t="s">
        <v>487</v>
      </c>
      <c r="D190" s="13" t="s">
        <v>488</v>
      </c>
      <c r="E190" s="13" t="s">
        <v>2245</v>
      </c>
      <c r="G190" s="14">
        <v>340848</v>
      </c>
      <c r="I190" s="14">
        <f t="shared" ref="I190:I208" si="13">G190+H190</f>
        <v>340848</v>
      </c>
      <c r="J190" s="14">
        <v>0</v>
      </c>
      <c r="K190" s="14">
        <v>0</v>
      </c>
      <c r="L190" s="15">
        <f t="shared" si="11"/>
        <v>340848</v>
      </c>
      <c r="M190" s="13"/>
    </row>
    <row r="191" spans="1:13" outlineLevel="2">
      <c r="A191" s="12">
        <f t="shared" si="10"/>
        <v>188</v>
      </c>
      <c r="B191" s="12" t="s">
        <v>237</v>
      </c>
      <c r="C191" s="18" t="s">
        <v>351</v>
      </c>
      <c r="D191" s="13" t="s">
        <v>352</v>
      </c>
      <c r="E191" s="13" t="s">
        <v>2245</v>
      </c>
      <c r="G191" s="14">
        <v>19476</v>
      </c>
      <c r="I191" s="14">
        <f t="shared" si="13"/>
        <v>19476</v>
      </c>
      <c r="J191" s="14">
        <v>0</v>
      </c>
      <c r="K191" s="14">
        <v>0</v>
      </c>
      <c r="L191" s="15">
        <f t="shared" si="11"/>
        <v>19476</v>
      </c>
    </row>
    <row r="192" spans="1:13" outlineLevel="2">
      <c r="A192" s="12">
        <f t="shared" si="10"/>
        <v>189</v>
      </c>
      <c r="B192" s="12" t="s">
        <v>237</v>
      </c>
      <c r="C192" s="18" t="s">
        <v>353</v>
      </c>
      <c r="D192" s="13" t="s">
        <v>354</v>
      </c>
      <c r="E192" s="13" t="s">
        <v>2245</v>
      </c>
      <c r="G192" s="14">
        <v>1829481</v>
      </c>
      <c r="I192" s="14">
        <f t="shared" si="13"/>
        <v>1829481</v>
      </c>
      <c r="J192" s="14">
        <v>-981671</v>
      </c>
      <c r="K192" s="14">
        <v>0</v>
      </c>
      <c r="L192" s="15">
        <f t="shared" si="11"/>
        <v>847810</v>
      </c>
      <c r="M192" s="13"/>
    </row>
    <row r="193" spans="1:13" outlineLevel="2">
      <c r="A193" s="12">
        <f t="shared" si="10"/>
        <v>190</v>
      </c>
      <c r="B193" s="12" t="s">
        <v>237</v>
      </c>
      <c r="C193" s="18" t="s">
        <v>355</v>
      </c>
      <c r="D193" s="13" t="s">
        <v>356</v>
      </c>
      <c r="E193" s="13" t="s">
        <v>2245</v>
      </c>
      <c r="G193" s="14">
        <v>8287348</v>
      </c>
      <c r="I193" s="14">
        <f t="shared" si="13"/>
        <v>8287348</v>
      </c>
      <c r="J193" s="14">
        <v>-183115</v>
      </c>
      <c r="K193" s="14">
        <v>0</v>
      </c>
      <c r="L193" s="15">
        <f t="shared" si="11"/>
        <v>8104233</v>
      </c>
      <c r="M193" s="13"/>
    </row>
    <row r="194" spans="1:13" outlineLevel="2">
      <c r="A194" s="12">
        <f t="shared" si="10"/>
        <v>191</v>
      </c>
      <c r="B194" s="12" t="s">
        <v>237</v>
      </c>
      <c r="C194" s="18" t="s">
        <v>357</v>
      </c>
      <c r="D194" s="13" t="s">
        <v>358</v>
      </c>
      <c r="E194" s="13" t="s">
        <v>2245</v>
      </c>
      <c r="G194" s="14">
        <v>836212</v>
      </c>
      <c r="I194" s="14">
        <f t="shared" si="13"/>
        <v>836212</v>
      </c>
      <c r="J194" s="14">
        <v>-147143</v>
      </c>
      <c r="K194" s="14">
        <v>0</v>
      </c>
      <c r="L194" s="15">
        <f t="shared" si="11"/>
        <v>689069</v>
      </c>
    </row>
    <row r="195" spans="1:13" outlineLevel="2">
      <c r="A195" s="12">
        <f t="shared" si="10"/>
        <v>192</v>
      </c>
      <c r="B195" s="12" t="s">
        <v>237</v>
      </c>
      <c r="C195" s="18" t="s">
        <v>359</v>
      </c>
      <c r="D195" s="13" t="s">
        <v>360</v>
      </c>
      <c r="E195" s="13" t="s">
        <v>2245</v>
      </c>
      <c r="G195" s="14">
        <v>6386403</v>
      </c>
      <c r="I195" s="14">
        <f t="shared" si="13"/>
        <v>6386403</v>
      </c>
      <c r="J195" s="14">
        <v>0</v>
      </c>
      <c r="K195" s="14">
        <v>0</v>
      </c>
      <c r="L195" s="15">
        <f t="shared" si="11"/>
        <v>6386403</v>
      </c>
    </row>
    <row r="196" spans="1:13" outlineLevel="2">
      <c r="A196" s="12">
        <f t="shared" si="10"/>
        <v>193</v>
      </c>
      <c r="B196" s="12" t="s">
        <v>237</v>
      </c>
      <c r="C196" s="18" t="s">
        <v>361</v>
      </c>
      <c r="D196" s="13" t="s">
        <v>362</v>
      </c>
      <c r="E196" s="13" t="s">
        <v>2245</v>
      </c>
      <c r="G196" s="14">
        <v>1895702</v>
      </c>
      <c r="I196" s="14">
        <f t="shared" si="13"/>
        <v>1895702</v>
      </c>
      <c r="J196" s="14">
        <v>0</v>
      </c>
      <c r="K196" s="14">
        <v>0</v>
      </c>
      <c r="L196" s="15">
        <f t="shared" si="11"/>
        <v>1895702</v>
      </c>
    </row>
    <row r="197" spans="1:13" outlineLevel="2">
      <c r="A197" s="12">
        <f t="shared" si="10"/>
        <v>194</v>
      </c>
      <c r="B197" s="12" t="s">
        <v>237</v>
      </c>
      <c r="C197" s="18" t="s">
        <v>363</v>
      </c>
      <c r="D197" s="13" t="s">
        <v>364</v>
      </c>
      <c r="E197" s="13" t="s">
        <v>2245</v>
      </c>
      <c r="G197" s="14">
        <v>1242288</v>
      </c>
      <c r="I197" s="14">
        <f t="shared" si="13"/>
        <v>1242288</v>
      </c>
      <c r="J197" s="14">
        <v>0</v>
      </c>
      <c r="K197" s="14">
        <v>0</v>
      </c>
      <c r="L197" s="15">
        <f t="shared" si="11"/>
        <v>1242288</v>
      </c>
    </row>
    <row r="198" spans="1:13" outlineLevel="2">
      <c r="A198" s="12">
        <f t="shared" si="10"/>
        <v>195</v>
      </c>
      <c r="B198" s="12" t="s">
        <v>237</v>
      </c>
      <c r="C198" s="18" t="s">
        <v>2267</v>
      </c>
      <c r="D198" s="13" t="s">
        <v>2268</v>
      </c>
      <c r="G198" s="14">
        <v>0</v>
      </c>
      <c r="H198" s="14">
        <v>5440000</v>
      </c>
      <c r="I198" s="14">
        <f t="shared" si="13"/>
        <v>5440000</v>
      </c>
      <c r="J198" s="14">
        <v>0</v>
      </c>
      <c r="K198" s="14">
        <v>0</v>
      </c>
      <c r="L198" s="15">
        <f t="shared" si="11"/>
        <v>5440000</v>
      </c>
    </row>
    <row r="199" spans="1:13" outlineLevel="2">
      <c r="A199" s="12">
        <f t="shared" ref="A199:A205" si="14">A198+1</f>
        <v>196</v>
      </c>
      <c r="B199" s="12" t="s">
        <v>237</v>
      </c>
      <c r="C199" s="18" t="s">
        <v>365</v>
      </c>
      <c r="D199" s="13" t="s">
        <v>366</v>
      </c>
      <c r="E199" s="13" t="s">
        <v>2245</v>
      </c>
      <c r="G199" s="14">
        <v>3473710</v>
      </c>
      <c r="I199" s="14">
        <f t="shared" si="13"/>
        <v>3473710</v>
      </c>
      <c r="J199" s="14">
        <v>-585343</v>
      </c>
      <c r="K199" s="14">
        <v>0</v>
      </c>
      <c r="L199" s="15">
        <f t="shared" si="11"/>
        <v>2888367</v>
      </c>
      <c r="M199" s="13"/>
    </row>
    <row r="200" spans="1:13" outlineLevel="2">
      <c r="A200" s="12">
        <f t="shared" si="14"/>
        <v>197</v>
      </c>
      <c r="B200" s="12" t="s">
        <v>237</v>
      </c>
      <c r="C200" s="18" t="s">
        <v>367</v>
      </c>
      <c r="D200" s="13" t="s">
        <v>368</v>
      </c>
      <c r="E200" s="13" t="s">
        <v>2245</v>
      </c>
      <c r="G200" s="14">
        <v>7229447</v>
      </c>
      <c r="I200" s="14">
        <f t="shared" si="13"/>
        <v>7229447</v>
      </c>
      <c r="J200" s="14">
        <v>-931621</v>
      </c>
      <c r="K200" s="14">
        <v>0</v>
      </c>
      <c r="L200" s="15">
        <f t="shared" si="11"/>
        <v>6297826</v>
      </c>
    </row>
    <row r="201" spans="1:13" outlineLevel="2">
      <c r="A201" s="12">
        <f t="shared" si="14"/>
        <v>198</v>
      </c>
      <c r="B201" s="12" t="s">
        <v>237</v>
      </c>
      <c r="C201" s="18" t="s">
        <v>369</v>
      </c>
      <c r="D201" s="13" t="s">
        <v>370</v>
      </c>
      <c r="E201" s="13" t="s">
        <v>2245</v>
      </c>
      <c r="G201" s="14">
        <v>2030824</v>
      </c>
      <c r="I201" s="14">
        <f t="shared" si="13"/>
        <v>2030824</v>
      </c>
      <c r="J201" s="14">
        <v>-137931</v>
      </c>
      <c r="K201" s="14">
        <v>0</v>
      </c>
      <c r="L201" s="15">
        <f t="shared" ref="L201:L266" si="15">SUM(I201:K201)</f>
        <v>1892893</v>
      </c>
      <c r="M201" s="13"/>
    </row>
    <row r="202" spans="1:13" outlineLevel="2">
      <c r="A202" s="12">
        <f t="shared" si="14"/>
        <v>199</v>
      </c>
      <c r="B202" s="12" t="s">
        <v>237</v>
      </c>
      <c r="C202" s="18" t="s">
        <v>489</v>
      </c>
      <c r="D202" s="13" t="s">
        <v>490</v>
      </c>
      <c r="E202" s="13" t="s">
        <v>2245</v>
      </c>
      <c r="G202" s="14">
        <v>72368</v>
      </c>
      <c r="I202" s="14">
        <f t="shared" si="13"/>
        <v>72368</v>
      </c>
      <c r="J202" s="14">
        <v>-72368</v>
      </c>
      <c r="K202" s="14">
        <v>0</v>
      </c>
      <c r="L202" s="15">
        <f t="shared" si="15"/>
        <v>0</v>
      </c>
      <c r="M202" s="13"/>
    </row>
    <row r="203" spans="1:13" outlineLevel="2">
      <c r="A203" s="12">
        <f t="shared" si="14"/>
        <v>200</v>
      </c>
      <c r="B203" s="12" t="s">
        <v>237</v>
      </c>
      <c r="C203" s="18" t="s">
        <v>371</v>
      </c>
      <c r="D203" s="13" t="s">
        <v>372</v>
      </c>
      <c r="E203" s="13" t="s">
        <v>2245</v>
      </c>
      <c r="G203" s="14">
        <v>1944817</v>
      </c>
      <c r="I203" s="14">
        <f t="shared" si="13"/>
        <v>1944817</v>
      </c>
      <c r="J203" s="14">
        <v>-33744</v>
      </c>
      <c r="K203" s="14">
        <v>0</v>
      </c>
      <c r="L203" s="15">
        <f t="shared" si="15"/>
        <v>1911073</v>
      </c>
      <c r="M203" s="13"/>
    </row>
    <row r="204" spans="1:13" ht="13.5" customHeight="1" outlineLevel="2">
      <c r="A204" s="12">
        <f t="shared" si="14"/>
        <v>201</v>
      </c>
      <c r="B204" s="12" t="s">
        <v>237</v>
      </c>
      <c r="C204" s="18" t="s">
        <v>373</v>
      </c>
      <c r="D204" s="13" t="s">
        <v>374</v>
      </c>
      <c r="E204" s="13" t="s">
        <v>2245</v>
      </c>
      <c r="G204" s="14">
        <v>16201185</v>
      </c>
      <c r="H204" s="14">
        <v>2411366</v>
      </c>
      <c r="I204" s="14">
        <f t="shared" si="13"/>
        <v>18612551</v>
      </c>
      <c r="J204" s="14">
        <v>-41135</v>
      </c>
      <c r="K204" s="14">
        <v>0</v>
      </c>
      <c r="L204" s="15">
        <f t="shared" si="15"/>
        <v>18571416</v>
      </c>
    </row>
    <row r="205" spans="1:13" outlineLevel="2">
      <c r="A205" s="12">
        <f t="shared" si="14"/>
        <v>202</v>
      </c>
      <c r="B205" s="12" t="s">
        <v>237</v>
      </c>
      <c r="C205" s="18" t="s">
        <v>375</v>
      </c>
      <c r="D205" s="13" t="s">
        <v>376</v>
      </c>
      <c r="E205" s="13" t="s">
        <v>2245</v>
      </c>
      <c r="G205" s="14">
        <v>1152964</v>
      </c>
      <c r="H205" s="14">
        <v>1415798</v>
      </c>
      <c r="I205" s="14">
        <f t="shared" si="13"/>
        <v>2568762</v>
      </c>
      <c r="J205" s="14">
        <v>-272194</v>
      </c>
      <c r="K205" s="14">
        <v>0</v>
      </c>
      <c r="L205" s="15">
        <f t="shared" si="15"/>
        <v>2296568</v>
      </c>
      <c r="M205" s="13"/>
    </row>
    <row r="206" spans="1:13" outlineLevel="2">
      <c r="A206" s="12">
        <f t="shared" ref="A206:A264" si="16">A205+1</f>
        <v>203</v>
      </c>
      <c r="B206" s="12" t="s">
        <v>237</v>
      </c>
      <c r="C206" s="18" t="s">
        <v>377</v>
      </c>
      <c r="D206" s="13" t="s">
        <v>378</v>
      </c>
      <c r="E206" s="13" t="s">
        <v>2245</v>
      </c>
      <c r="G206" s="14">
        <v>3264302</v>
      </c>
      <c r="I206" s="14">
        <f t="shared" si="13"/>
        <v>3264302</v>
      </c>
      <c r="J206" s="14">
        <v>-47361</v>
      </c>
      <c r="K206" s="14">
        <v>0</v>
      </c>
      <c r="L206" s="15">
        <f t="shared" si="15"/>
        <v>3216941</v>
      </c>
      <c r="M206" s="13"/>
    </row>
    <row r="207" spans="1:13" outlineLevel="2">
      <c r="A207" s="12">
        <f t="shared" si="16"/>
        <v>204</v>
      </c>
      <c r="B207" s="12" t="s">
        <v>237</v>
      </c>
      <c r="C207" s="18" t="s">
        <v>491</v>
      </c>
      <c r="D207" s="13" t="s">
        <v>492</v>
      </c>
      <c r="E207" s="13" t="s">
        <v>2245</v>
      </c>
      <c r="G207" s="14">
        <v>180660</v>
      </c>
      <c r="I207" s="14">
        <f t="shared" si="13"/>
        <v>180660</v>
      </c>
      <c r="J207" s="14">
        <v>0</v>
      </c>
      <c r="K207" s="14">
        <v>0</v>
      </c>
      <c r="L207" s="15">
        <f t="shared" si="15"/>
        <v>180660</v>
      </c>
      <c r="M207" s="13"/>
    </row>
    <row r="208" spans="1:13" outlineLevel="2">
      <c r="A208" s="12">
        <f t="shared" si="16"/>
        <v>205</v>
      </c>
      <c r="B208" s="12" t="s">
        <v>237</v>
      </c>
      <c r="C208" s="18" t="s">
        <v>493</v>
      </c>
      <c r="D208" s="13" t="s">
        <v>494</v>
      </c>
      <c r="E208" s="13" t="s">
        <v>2245</v>
      </c>
      <c r="G208" s="14">
        <v>890607</v>
      </c>
      <c r="I208" s="14">
        <f t="shared" si="13"/>
        <v>890607</v>
      </c>
      <c r="J208" s="14">
        <v>-38726</v>
      </c>
      <c r="K208" s="14">
        <v>0</v>
      </c>
      <c r="L208" s="15">
        <f t="shared" si="15"/>
        <v>851881</v>
      </c>
      <c r="M208" s="13"/>
    </row>
    <row r="209" spans="1:13" outlineLevel="2">
      <c r="A209" s="12">
        <f t="shared" si="16"/>
        <v>206</v>
      </c>
      <c r="B209" s="12" t="s">
        <v>237</v>
      </c>
      <c r="C209" s="18" t="s">
        <v>379</v>
      </c>
      <c r="D209" s="13" t="s">
        <v>380</v>
      </c>
      <c r="E209" s="13" t="s">
        <v>2245</v>
      </c>
      <c r="G209" s="14">
        <v>2037148</v>
      </c>
      <c r="I209" s="14">
        <f>G209+H209</f>
        <v>2037148</v>
      </c>
      <c r="J209" s="14">
        <v>-228649</v>
      </c>
      <c r="K209" s="14">
        <v>0</v>
      </c>
      <c r="L209" s="15">
        <f t="shared" si="15"/>
        <v>1808499</v>
      </c>
      <c r="M209" s="13"/>
    </row>
    <row r="210" spans="1:13" outlineLevel="2">
      <c r="A210" s="12">
        <f t="shared" si="16"/>
        <v>207</v>
      </c>
      <c r="B210" s="12" t="s">
        <v>237</v>
      </c>
      <c r="C210" s="18" t="s">
        <v>381</v>
      </c>
      <c r="D210" s="13" t="s">
        <v>382</v>
      </c>
      <c r="E210" s="13" t="s">
        <v>2245</v>
      </c>
      <c r="G210" s="14">
        <v>4284664</v>
      </c>
      <c r="I210" s="14">
        <f t="shared" ref="I210:I227" si="17">G210+H210</f>
        <v>4284664</v>
      </c>
      <c r="J210" s="14">
        <v>-711156</v>
      </c>
      <c r="K210" s="14">
        <v>0</v>
      </c>
      <c r="L210" s="15">
        <f t="shared" si="15"/>
        <v>3573508</v>
      </c>
      <c r="M210" s="13"/>
    </row>
    <row r="211" spans="1:13" outlineLevel="2">
      <c r="A211" s="12">
        <f t="shared" si="16"/>
        <v>208</v>
      </c>
      <c r="B211" s="12" t="s">
        <v>237</v>
      </c>
      <c r="C211" s="18" t="s">
        <v>495</v>
      </c>
      <c r="D211" s="13" t="s">
        <v>496</v>
      </c>
      <c r="E211" s="13" t="s">
        <v>2245</v>
      </c>
      <c r="G211" s="14">
        <v>992415</v>
      </c>
      <c r="I211" s="14">
        <f t="shared" si="17"/>
        <v>992415</v>
      </c>
      <c r="J211" s="14">
        <v>-40632</v>
      </c>
      <c r="K211" s="14">
        <v>0</v>
      </c>
      <c r="L211" s="15">
        <f t="shared" si="15"/>
        <v>951783</v>
      </c>
      <c r="M211" s="13"/>
    </row>
    <row r="212" spans="1:13" outlineLevel="2">
      <c r="A212" s="12">
        <f t="shared" si="16"/>
        <v>209</v>
      </c>
      <c r="B212" s="12" t="s">
        <v>237</v>
      </c>
      <c r="C212" s="18" t="s">
        <v>383</v>
      </c>
      <c r="D212" s="13" t="s">
        <v>384</v>
      </c>
      <c r="E212" s="13" t="s">
        <v>2245</v>
      </c>
      <c r="G212" s="14">
        <v>250629</v>
      </c>
      <c r="I212" s="14">
        <f t="shared" si="17"/>
        <v>250629</v>
      </c>
      <c r="J212" s="14">
        <v>-250629</v>
      </c>
      <c r="K212" s="14">
        <v>0</v>
      </c>
      <c r="L212" s="15">
        <f t="shared" si="15"/>
        <v>0</v>
      </c>
      <c r="M212" s="13"/>
    </row>
    <row r="213" spans="1:13" outlineLevel="2">
      <c r="A213" s="12">
        <f t="shared" si="16"/>
        <v>210</v>
      </c>
      <c r="B213" s="12" t="s">
        <v>237</v>
      </c>
      <c r="C213" s="18" t="s">
        <v>385</v>
      </c>
      <c r="D213" s="13" t="s">
        <v>386</v>
      </c>
      <c r="E213" s="13" t="s">
        <v>2245</v>
      </c>
      <c r="G213" s="14">
        <v>14783428</v>
      </c>
      <c r="I213" s="14">
        <f t="shared" si="17"/>
        <v>14783428</v>
      </c>
      <c r="J213" s="14">
        <v>-522623</v>
      </c>
      <c r="K213" s="14">
        <v>0</v>
      </c>
      <c r="L213" s="15">
        <f t="shared" si="15"/>
        <v>14260805</v>
      </c>
      <c r="M213" s="13"/>
    </row>
    <row r="214" spans="1:13" outlineLevel="2">
      <c r="A214" s="12">
        <f t="shared" si="16"/>
        <v>211</v>
      </c>
      <c r="B214" s="12" t="s">
        <v>237</v>
      </c>
      <c r="C214" s="18" t="s">
        <v>387</v>
      </c>
      <c r="D214" s="13" t="s">
        <v>388</v>
      </c>
      <c r="E214" s="13" t="s">
        <v>2245</v>
      </c>
      <c r="G214" s="14">
        <v>1733528</v>
      </c>
      <c r="I214" s="14">
        <f t="shared" si="17"/>
        <v>1733528</v>
      </c>
      <c r="J214" s="14">
        <v>-1733528</v>
      </c>
      <c r="K214" s="14">
        <v>0</v>
      </c>
      <c r="L214" s="15">
        <f t="shared" si="15"/>
        <v>0</v>
      </c>
    </row>
    <row r="215" spans="1:13" outlineLevel="2">
      <c r="A215" s="12">
        <f t="shared" si="16"/>
        <v>212</v>
      </c>
      <c r="B215" s="12" t="s">
        <v>237</v>
      </c>
      <c r="C215" s="18" t="s">
        <v>389</v>
      </c>
      <c r="D215" s="13" t="s">
        <v>390</v>
      </c>
      <c r="E215" s="13" t="s">
        <v>2245</v>
      </c>
      <c r="G215" s="14">
        <v>623513</v>
      </c>
      <c r="I215" s="14">
        <f t="shared" si="17"/>
        <v>623513</v>
      </c>
      <c r="J215" s="14">
        <v>0</v>
      </c>
      <c r="K215" s="14">
        <v>0</v>
      </c>
      <c r="L215" s="15">
        <f t="shared" si="15"/>
        <v>623513</v>
      </c>
    </row>
    <row r="216" spans="1:13" outlineLevel="2">
      <c r="A216" s="12">
        <f t="shared" si="16"/>
        <v>213</v>
      </c>
      <c r="B216" s="12" t="s">
        <v>237</v>
      </c>
      <c r="C216" s="18" t="s">
        <v>391</v>
      </c>
      <c r="D216" s="13" t="s">
        <v>392</v>
      </c>
      <c r="E216" s="13" t="s">
        <v>2245</v>
      </c>
      <c r="G216" s="14">
        <v>3234229</v>
      </c>
      <c r="I216" s="14">
        <f t="shared" si="17"/>
        <v>3234229</v>
      </c>
      <c r="J216" s="14">
        <v>-1420980</v>
      </c>
      <c r="K216" s="14">
        <v>0</v>
      </c>
      <c r="L216" s="15">
        <f t="shared" si="15"/>
        <v>1813249</v>
      </c>
      <c r="M216" s="13"/>
    </row>
    <row r="217" spans="1:13" outlineLevel="2">
      <c r="A217" s="12">
        <f t="shared" si="16"/>
        <v>214</v>
      </c>
      <c r="B217" s="12" t="s">
        <v>237</v>
      </c>
      <c r="C217" s="18" t="s">
        <v>393</v>
      </c>
      <c r="D217" s="13" t="s">
        <v>394</v>
      </c>
      <c r="E217" s="13" t="s">
        <v>2245</v>
      </c>
      <c r="G217" s="14">
        <v>8848633</v>
      </c>
      <c r="I217" s="14">
        <f t="shared" si="17"/>
        <v>8848633</v>
      </c>
      <c r="J217" s="14">
        <v>-250184</v>
      </c>
      <c r="K217" s="14">
        <v>0</v>
      </c>
      <c r="L217" s="15">
        <f t="shared" si="15"/>
        <v>8598449</v>
      </c>
      <c r="M217" s="13"/>
    </row>
    <row r="218" spans="1:13" outlineLevel="2">
      <c r="A218" s="12">
        <f t="shared" si="16"/>
        <v>215</v>
      </c>
      <c r="B218" s="12" t="s">
        <v>237</v>
      </c>
      <c r="C218" s="18" t="s">
        <v>395</v>
      </c>
      <c r="D218" s="13" t="s">
        <v>396</v>
      </c>
      <c r="E218" s="13" t="s">
        <v>2245</v>
      </c>
      <c r="G218" s="14">
        <v>74403</v>
      </c>
      <c r="I218" s="14">
        <f t="shared" si="17"/>
        <v>74403</v>
      </c>
      <c r="J218" s="14">
        <v>0</v>
      </c>
      <c r="K218" s="14">
        <v>0</v>
      </c>
      <c r="L218" s="15">
        <f t="shared" si="15"/>
        <v>74403</v>
      </c>
    </row>
    <row r="219" spans="1:13" outlineLevel="2">
      <c r="A219" s="12">
        <f t="shared" si="16"/>
        <v>216</v>
      </c>
      <c r="B219" s="12" t="s">
        <v>237</v>
      </c>
      <c r="C219" s="18" t="s">
        <v>397</v>
      </c>
      <c r="D219" s="13" t="s">
        <v>398</v>
      </c>
      <c r="E219" s="13" t="s">
        <v>2245</v>
      </c>
      <c r="G219" s="14">
        <v>861699</v>
      </c>
      <c r="I219" s="14">
        <f t="shared" si="17"/>
        <v>861699</v>
      </c>
      <c r="J219" s="14">
        <v>-958632</v>
      </c>
      <c r="K219" s="14">
        <v>0</v>
      </c>
      <c r="L219" s="15">
        <f t="shared" si="15"/>
        <v>-96933</v>
      </c>
      <c r="M219" s="13"/>
    </row>
    <row r="220" spans="1:13" outlineLevel="2">
      <c r="A220" s="12">
        <f t="shared" si="16"/>
        <v>217</v>
      </c>
      <c r="B220" s="12" t="s">
        <v>237</v>
      </c>
      <c r="C220" s="18" t="s">
        <v>399</v>
      </c>
      <c r="D220" s="13" t="s">
        <v>400</v>
      </c>
      <c r="E220" s="13" t="s">
        <v>2245</v>
      </c>
      <c r="G220" s="14">
        <v>5188377</v>
      </c>
      <c r="I220" s="14">
        <f t="shared" si="17"/>
        <v>5188377</v>
      </c>
      <c r="J220" s="14">
        <v>-169696</v>
      </c>
      <c r="K220" s="14">
        <v>0</v>
      </c>
      <c r="L220" s="15">
        <f t="shared" si="15"/>
        <v>5018681</v>
      </c>
      <c r="M220" s="13"/>
    </row>
    <row r="221" spans="1:13" outlineLevel="2">
      <c r="A221" s="12">
        <f t="shared" si="16"/>
        <v>218</v>
      </c>
      <c r="B221" s="12" t="s">
        <v>237</v>
      </c>
      <c r="C221" s="18" t="s">
        <v>497</v>
      </c>
      <c r="D221" s="13" t="s">
        <v>498</v>
      </c>
      <c r="E221" s="13" t="s">
        <v>2245</v>
      </c>
      <c r="G221" s="14">
        <v>22102</v>
      </c>
      <c r="I221" s="14">
        <f t="shared" si="17"/>
        <v>22102</v>
      </c>
      <c r="J221" s="14">
        <v>0</v>
      </c>
      <c r="K221" s="14">
        <v>0</v>
      </c>
      <c r="L221" s="15">
        <f t="shared" si="15"/>
        <v>22102</v>
      </c>
      <c r="M221" s="13"/>
    </row>
    <row r="222" spans="1:13" outlineLevel="2">
      <c r="A222" s="12">
        <f t="shared" si="16"/>
        <v>219</v>
      </c>
      <c r="B222" s="12" t="s">
        <v>237</v>
      </c>
      <c r="C222" s="18" t="s">
        <v>401</v>
      </c>
      <c r="D222" s="13" t="s">
        <v>402</v>
      </c>
      <c r="E222" s="13" t="s">
        <v>2245</v>
      </c>
      <c r="G222" s="14">
        <v>11139013</v>
      </c>
      <c r="H222" s="14">
        <v>2251474</v>
      </c>
      <c r="I222" s="14">
        <f t="shared" si="17"/>
        <v>13390487</v>
      </c>
      <c r="J222" s="14">
        <v>0</v>
      </c>
      <c r="K222" s="14">
        <v>0</v>
      </c>
      <c r="L222" s="15">
        <f t="shared" si="15"/>
        <v>13390487</v>
      </c>
    </row>
    <row r="223" spans="1:13" outlineLevel="2">
      <c r="A223" s="12">
        <f t="shared" si="16"/>
        <v>220</v>
      </c>
      <c r="B223" s="12" t="s">
        <v>237</v>
      </c>
      <c r="C223" s="18" t="s">
        <v>403</v>
      </c>
      <c r="D223" s="13" t="s">
        <v>404</v>
      </c>
      <c r="E223" s="13" t="s">
        <v>2245</v>
      </c>
      <c r="G223" s="14">
        <v>17042319</v>
      </c>
      <c r="H223" s="14">
        <v>2131896</v>
      </c>
      <c r="I223" s="14">
        <f t="shared" si="17"/>
        <v>19174215</v>
      </c>
      <c r="J223" s="14">
        <v>0</v>
      </c>
      <c r="K223" s="14">
        <v>0</v>
      </c>
      <c r="L223" s="15">
        <f t="shared" si="15"/>
        <v>19174215</v>
      </c>
    </row>
    <row r="224" spans="1:13" outlineLevel="2">
      <c r="A224" s="12">
        <f t="shared" si="16"/>
        <v>221</v>
      </c>
      <c r="B224" s="12" t="s">
        <v>237</v>
      </c>
      <c r="C224" s="18" t="s">
        <v>405</v>
      </c>
      <c r="D224" s="13" t="s">
        <v>406</v>
      </c>
      <c r="E224" s="13" t="s">
        <v>2245</v>
      </c>
      <c r="G224" s="14">
        <v>14642087</v>
      </c>
      <c r="I224" s="14">
        <f t="shared" si="17"/>
        <v>14642087</v>
      </c>
      <c r="J224" s="14">
        <v>-477901</v>
      </c>
      <c r="K224" s="14">
        <v>0</v>
      </c>
      <c r="L224" s="15">
        <f t="shared" si="15"/>
        <v>14164186</v>
      </c>
      <c r="M224" s="13"/>
    </row>
    <row r="225" spans="1:13" outlineLevel="2">
      <c r="A225" s="12">
        <f t="shared" si="16"/>
        <v>222</v>
      </c>
      <c r="B225" s="12" t="s">
        <v>237</v>
      </c>
      <c r="C225" s="18" t="s">
        <v>407</v>
      </c>
      <c r="D225" s="13" t="s">
        <v>408</v>
      </c>
      <c r="E225" s="13" t="s">
        <v>2245</v>
      </c>
      <c r="G225" s="14">
        <v>3564972</v>
      </c>
      <c r="H225" s="14">
        <v>2291105</v>
      </c>
      <c r="I225" s="14">
        <f t="shared" si="17"/>
        <v>5856077</v>
      </c>
      <c r="J225" s="14">
        <v>-91276</v>
      </c>
      <c r="K225" s="14">
        <v>0</v>
      </c>
      <c r="L225" s="15">
        <f t="shared" si="15"/>
        <v>5764801</v>
      </c>
    </row>
    <row r="226" spans="1:13" outlineLevel="2">
      <c r="A226" s="12">
        <f t="shared" si="16"/>
        <v>223</v>
      </c>
      <c r="B226" s="12" t="s">
        <v>237</v>
      </c>
      <c r="C226" s="18" t="s">
        <v>499</v>
      </c>
      <c r="D226" s="13" t="s">
        <v>500</v>
      </c>
      <c r="E226" s="13" t="s">
        <v>2245</v>
      </c>
      <c r="G226" s="14">
        <v>49735</v>
      </c>
      <c r="I226" s="14">
        <f t="shared" si="17"/>
        <v>49735</v>
      </c>
      <c r="J226" s="14">
        <v>0</v>
      </c>
      <c r="K226" s="14">
        <v>0</v>
      </c>
      <c r="L226" s="15">
        <f t="shared" si="15"/>
        <v>49735</v>
      </c>
    </row>
    <row r="227" spans="1:13" outlineLevel="2">
      <c r="A227" s="12">
        <f t="shared" si="16"/>
        <v>224</v>
      </c>
      <c r="B227" s="12" t="s">
        <v>237</v>
      </c>
      <c r="C227" s="18" t="s">
        <v>409</v>
      </c>
      <c r="D227" s="13" t="s">
        <v>410</v>
      </c>
      <c r="E227" s="13" t="s">
        <v>2245</v>
      </c>
      <c r="G227" s="14">
        <v>74428</v>
      </c>
      <c r="I227" s="14">
        <f t="shared" si="17"/>
        <v>74428</v>
      </c>
      <c r="J227" s="14">
        <v>0</v>
      </c>
      <c r="K227" s="14">
        <v>0</v>
      </c>
      <c r="L227" s="15">
        <f t="shared" si="15"/>
        <v>74428</v>
      </c>
    </row>
    <row r="228" spans="1:13" outlineLevel="2">
      <c r="A228" s="12">
        <f t="shared" si="16"/>
        <v>225</v>
      </c>
      <c r="B228" s="12" t="s">
        <v>237</v>
      </c>
      <c r="C228" s="18" t="s">
        <v>411</v>
      </c>
      <c r="D228" s="13" t="s">
        <v>412</v>
      </c>
      <c r="E228" s="13" t="s">
        <v>2245</v>
      </c>
      <c r="G228" s="14">
        <v>2821313</v>
      </c>
      <c r="I228" s="14">
        <f>G228+H228</f>
        <v>2821313</v>
      </c>
      <c r="J228" s="14">
        <f>-331630-42218</f>
        <v>-373848</v>
      </c>
      <c r="K228" s="14">
        <v>0</v>
      </c>
      <c r="L228" s="15">
        <f t="shared" si="15"/>
        <v>2447465</v>
      </c>
    </row>
    <row r="229" spans="1:13" outlineLevel="2">
      <c r="A229" s="12">
        <f t="shared" si="16"/>
        <v>226</v>
      </c>
      <c r="B229" s="12" t="s">
        <v>237</v>
      </c>
      <c r="C229" s="18" t="s">
        <v>501</v>
      </c>
      <c r="D229" s="13" t="s">
        <v>502</v>
      </c>
      <c r="E229" s="13" t="s">
        <v>2245</v>
      </c>
      <c r="G229" s="14">
        <v>606044</v>
      </c>
      <c r="I229" s="14">
        <f t="shared" ref="I229:I246" si="18">G229+H229</f>
        <v>606044</v>
      </c>
      <c r="J229" s="14">
        <f>-9761-78497</f>
        <v>-88258</v>
      </c>
      <c r="K229" s="14">
        <v>0</v>
      </c>
      <c r="L229" s="15">
        <f t="shared" si="15"/>
        <v>517786</v>
      </c>
    </row>
    <row r="230" spans="1:13" outlineLevel="2">
      <c r="A230" s="12">
        <f t="shared" si="16"/>
        <v>227</v>
      </c>
      <c r="B230" s="12" t="s">
        <v>237</v>
      </c>
      <c r="C230" s="18" t="s">
        <v>503</v>
      </c>
      <c r="D230" s="13" t="s">
        <v>504</v>
      </c>
      <c r="E230" s="13" t="s">
        <v>2245</v>
      </c>
      <c r="G230" s="14">
        <v>166306</v>
      </c>
      <c r="I230" s="14">
        <f t="shared" si="18"/>
        <v>166306</v>
      </c>
      <c r="J230" s="14">
        <v>0</v>
      </c>
      <c r="K230" s="14">
        <v>0</v>
      </c>
      <c r="L230" s="15">
        <f t="shared" si="15"/>
        <v>166306</v>
      </c>
    </row>
    <row r="231" spans="1:13" outlineLevel="2">
      <c r="A231" s="12">
        <f t="shared" si="16"/>
        <v>228</v>
      </c>
      <c r="B231" s="12" t="s">
        <v>237</v>
      </c>
      <c r="C231" s="18" t="s">
        <v>2297</v>
      </c>
      <c r="D231" s="13" t="s">
        <v>2269</v>
      </c>
      <c r="G231" s="14">
        <v>0</v>
      </c>
      <c r="H231" s="14">
        <v>6273000</v>
      </c>
      <c r="I231" s="14">
        <f t="shared" si="18"/>
        <v>6273000</v>
      </c>
      <c r="J231" s="14">
        <v>0</v>
      </c>
      <c r="K231" s="14">
        <v>0</v>
      </c>
      <c r="L231" s="15">
        <f>SUM(I231:K231)</f>
        <v>6273000</v>
      </c>
    </row>
    <row r="232" spans="1:13" outlineLevel="2">
      <c r="A232" s="12">
        <f t="shared" si="16"/>
        <v>229</v>
      </c>
      <c r="B232" s="12" t="s">
        <v>237</v>
      </c>
      <c r="C232" s="18" t="s">
        <v>413</v>
      </c>
      <c r="D232" s="13" t="s">
        <v>414</v>
      </c>
      <c r="E232" s="13" t="s">
        <v>2245</v>
      </c>
      <c r="G232" s="14">
        <v>931157</v>
      </c>
      <c r="I232" s="14">
        <f t="shared" si="18"/>
        <v>931157</v>
      </c>
      <c r="J232" s="14">
        <v>-49083</v>
      </c>
      <c r="K232" s="14">
        <v>0</v>
      </c>
      <c r="L232" s="15">
        <f t="shared" si="15"/>
        <v>882074</v>
      </c>
      <c r="M232" s="13"/>
    </row>
    <row r="233" spans="1:13" outlineLevel="2">
      <c r="A233" s="12">
        <f t="shared" si="16"/>
        <v>230</v>
      </c>
      <c r="B233" s="12" t="s">
        <v>237</v>
      </c>
      <c r="C233" s="18" t="s">
        <v>415</v>
      </c>
      <c r="D233" s="13" t="s">
        <v>416</v>
      </c>
      <c r="E233" s="13" t="s">
        <v>2245</v>
      </c>
      <c r="G233" s="14">
        <v>12974150</v>
      </c>
      <c r="I233" s="14">
        <f t="shared" si="18"/>
        <v>12974150</v>
      </c>
      <c r="J233" s="14">
        <v>0</v>
      </c>
      <c r="K233" s="14">
        <v>0</v>
      </c>
      <c r="L233" s="15">
        <f t="shared" si="15"/>
        <v>12974150</v>
      </c>
    </row>
    <row r="234" spans="1:13" outlineLevel="2">
      <c r="A234" s="12">
        <f t="shared" si="16"/>
        <v>231</v>
      </c>
      <c r="B234" s="12" t="s">
        <v>237</v>
      </c>
      <c r="C234" s="18" t="s">
        <v>507</v>
      </c>
      <c r="D234" s="13" t="s">
        <v>508</v>
      </c>
      <c r="E234" s="13" t="s">
        <v>2245</v>
      </c>
      <c r="G234" s="14">
        <v>5553</v>
      </c>
      <c r="H234" s="14">
        <v>10219000</v>
      </c>
      <c r="I234" s="14">
        <f>G234+H234</f>
        <v>10224553</v>
      </c>
      <c r="J234" s="14">
        <v>0</v>
      </c>
      <c r="K234" s="14">
        <v>0</v>
      </c>
      <c r="L234" s="15">
        <f t="shared" si="15"/>
        <v>10224553</v>
      </c>
    </row>
    <row r="235" spans="1:13" outlineLevel="2">
      <c r="A235" s="12">
        <f t="shared" si="16"/>
        <v>232</v>
      </c>
      <c r="B235" s="12" t="s">
        <v>237</v>
      </c>
      <c r="C235" s="18" t="s">
        <v>417</v>
      </c>
      <c r="D235" s="13" t="s">
        <v>418</v>
      </c>
      <c r="E235" s="13" t="s">
        <v>2245</v>
      </c>
      <c r="G235" s="14">
        <v>6819468</v>
      </c>
      <c r="I235" s="14">
        <f t="shared" si="18"/>
        <v>6819468</v>
      </c>
      <c r="J235" s="14">
        <f>-57217-189518.64</f>
        <v>-246735.64</v>
      </c>
      <c r="K235" s="14">
        <v>0</v>
      </c>
      <c r="L235" s="15">
        <f>SUM(I235:K235)</f>
        <v>6572732.3600000003</v>
      </c>
      <c r="M235" s="13"/>
    </row>
    <row r="236" spans="1:13" outlineLevel="2">
      <c r="A236" s="12">
        <f t="shared" si="16"/>
        <v>233</v>
      </c>
      <c r="B236" s="12" t="s">
        <v>237</v>
      </c>
      <c r="C236" s="18" t="s">
        <v>419</v>
      </c>
      <c r="D236" s="13" t="s">
        <v>420</v>
      </c>
      <c r="E236" s="13" t="s">
        <v>2245</v>
      </c>
      <c r="G236" s="14">
        <v>108751</v>
      </c>
      <c r="I236" s="14">
        <f t="shared" si="18"/>
        <v>108751</v>
      </c>
      <c r="J236" s="14">
        <v>0</v>
      </c>
      <c r="K236" s="14">
        <v>0</v>
      </c>
      <c r="L236" s="15">
        <f t="shared" si="15"/>
        <v>108751</v>
      </c>
    </row>
    <row r="237" spans="1:13" outlineLevel="2">
      <c r="A237" s="12">
        <f t="shared" si="16"/>
        <v>234</v>
      </c>
      <c r="B237" s="12" t="s">
        <v>237</v>
      </c>
      <c r="C237" s="18" t="s">
        <v>505</v>
      </c>
      <c r="D237" s="13" t="s">
        <v>506</v>
      </c>
      <c r="E237" s="13" t="s">
        <v>2245</v>
      </c>
      <c r="G237" s="14">
        <v>232375</v>
      </c>
      <c r="I237" s="14">
        <f t="shared" si="18"/>
        <v>232375</v>
      </c>
      <c r="J237" s="14">
        <v>0</v>
      </c>
      <c r="K237" s="14">
        <v>0</v>
      </c>
      <c r="L237" s="15">
        <f t="shared" si="15"/>
        <v>232375</v>
      </c>
    </row>
    <row r="238" spans="1:13" outlineLevel="2">
      <c r="A238" s="12">
        <f t="shared" si="16"/>
        <v>235</v>
      </c>
      <c r="B238" s="12" t="s">
        <v>237</v>
      </c>
      <c r="C238" s="18" t="s">
        <v>421</v>
      </c>
      <c r="D238" s="13" t="s">
        <v>422</v>
      </c>
      <c r="E238" s="13" t="s">
        <v>2245</v>
      </c>
      <c r="G238" s="14">
        <v>3206763</v>
      </c>
      <c r="I238" s="14">
        <f t="shared" si="18"/>
        <v>3206763</v>
      </c>
      <c r="J238" s="14">
        <v>0</v>
      </c>
      <c r="K238" s="14">
        <v>0</v>
      </c>
      <c r="L238" s="15">
        <f t="shared" si="15"/>
        <v>3206763</v>
      </c>
    </row>
    <row r="239" spans="1:13" outlineLevel="2">
      <c r="A239" s="12">
        <f t="shared" si="16"/>
        <v>236</v>
      </c>
      <c r="B239" s="12" t="s">
        <v>237</v>
      </c>
      <c r="C239" s="18" t="s">
        <v>2322</v>
      </c>
      <c r="D239" s="13" t="s">
        <v>2321</v>
      </c>
      <c r="E239" s="13" t="s">
        <v>2245</v>
      </c>
      <c r="G239" s="14">
        <v>0</v>
      </c>
      <c r="I239" s="14">
        <f t="shared" si="18"/>
        <v>0</v>
      </c>
      <c r="J239" s="14">
        <v>0</v>
      </c>
      <c r="K239" s="14">
        <v>0</v>
      </c>
      <c r="L239" s="15">
        <f t="shared" si="15"/>
        <v>0</v>
      </c>
    </row>
    <row r="240" spans="1:13" outlineLevel="2">
      <c r="A240" s="12">
        <f t="shared" si="16"/>
        <v>237</v>
      </c>
      <c r="B240" s="12" t="s">
        <v>237</v>
      </c>
      <c r="C240" s="18" t="s">
        <v>423</v>
      </c>
      <c r="D240" s="13" t="s">
        <v>424</v>
      </c>
      <c r="E240" s="13" t="s">
        <v>2245</v>
      </c>
      <c r="G240" s="14">
        <v>1569037</v>
      </c>
      <c r="I240" s="14">
        <f t="shared" si="18"/>
        <v>1569037</v>
      </c>
      <c r="J240" s="14">
        <f>-724905-4120.54</f>
        <v>-729025.54</v>
      </c>
      <c r="K240" s="14">
        <v>0</v>
      </c>
      <c r="L240" s="15">
        <f t="shared" si="15"/>
        <v>840011.46</v>
      </c>
      <c r="M240" s="13"/>
    </row>
    <row r="241" spans="1:13" outlineLevel="2">
      <c r="A241" s="12">
        <f t="shared" si="16"/>
        <v>238</v>
      </c>
      <c r="B241" s="12" t="s">
        <v>237</v>
      </c>
      <c r="C241" s="18" t="s">
        <v>425</v>
      </c>
      <c r="D241" s="13" t="s">
        <v>426</v>
      </c>
      <c r="E241" s="13" t="s">
        <v>2245</v>
      </c>
      <c r="G241" s="14">
        <v>3453847</v>
      </c>
      <c r="I241" s="14">
        <f t="shared" si="18"/>
        <v>3453847</v>
      </c>
      <c r="J241" s="14">
        <f>-330149+284788</f>
        <v>-45361</v>
      </c>
      <c r="K241" s="14">
        <v>0</v>
      </c>
      <c r="L241" s="15">
        <f t="shared" si="15"/>
        <v>3408486</v>
      </c>
      <c r="M241" s="13"/>
    </row>
    <row r="242" spans="1:13" outlineLevel="2">
      <c r="A242" s="12">
        <f t="shared" si="16"/>
        <v>239</v>
      </c>
      <c r="B242" s="12" t="s">
        <v>237</v>
      </c>
      <c r="C242" s="18" t="s">
        <v>427</v>
      </c>
      <c r="D242" s="13" t="s">
        <v>428</v>
      </c>
      <c r="E242" s="13" t="s">
        <v>2245</v>
      </c>
      <c r="G242" s="14">
        <v>2071165</v>
      </c>
      <c r="I242" s="14">
        <f t="shared" si="18"/>
        <v>2071165</v>
      </c>
      <c r="J242" s="14">
        <v>-948912</v>
      </c>
      <c r="K242" s="14">
        <v>0</v>
      </c>
      <c r="L242" s="15">
        <f t="shared" si="15"/>
        <v>1122253</v>
      </c>
      <c r="M242" s="13"/>
    </row>
    <row r="243" spans="1:13" outlineLevel="2">
      <c r="A243" s="12">
        <f t="shared" si="16"/>
        <v>240</v>
      </c>
      <c r="B243" s="12" t="s">
        <v>237</v>
      </c>
      <c r="C243" s="18" t="s">
        <v>429</v>
      </c>
      <c r="D243" s="13" t="s">
        <v>430</v>
      </c>
      <c r="E243" s="13" t="s">
        <v>2245</v>
      </c>
      <c r="G243" s="14">
        <v>2900981</v>
      </c>
      <c r="I243" s="14">
        <f t="shared" si="18"/>
        <v>2900981</v>
      </c>
      <c r="J243" s="14">
        <v>0</v>
      </c>
      <c r="K243" s="14">
        <v>0</v>
      </c>
      <c r="L243" s="15">
        <f t="shared" si="15"/>
        <v>2900981</v>
      </c>
    </row>
    <row r="244" spans="1:13" outlineLevel="2">
      <c r="A244" s="12">
        <f t="shared" si="16"/>
        <v>241</v>
      </c>
      <c r="B244" s="12" t="s">
        <v>237</v>
      </c>
      <c r="C244" s="18" t="s">
        <v>431</v>
      </c>
      <c r="D244" s="13" t="s">
        <v>432</v>
      </c>
      <c r="E244" s="13" t="s">
        <v>2245</v>
      </c>
      <c r="G244" s="14">
        <v>11778775</v>
      </c>
      <c r="I244" s="14">
        <f t="shared" si="18"/>
        <v>11778775</v>
      </c>
      <c r="J244" s="14">
        <v>0</v>
      </c>
      <c r="K244" s="14">
        <v>0</v>
      </c>
      <c r="L244" s="15">
        <f t="shared" si="15"/>
        <v>11778775</v>
      </c>
    </row>
    <row r="245" spans="1:13" outlineLevel="2">
      <c r="A245" s="12">
        <f t="shared" si="16"/>
        <v>242</v>
      </c>
      <c r="B245" s="12" t="s">
        <v>237</v>
      </c>
      <c r="C245" s="18" t="s">
        <v>433</v>
      </c>
      <c r="D245" s="13" t="s">
        <v>434</v>
      </c>
      <c r="E245" s="13" t="s">
        <v>2245</v>
      </c>
      <c r="G245" s="14">
        <v>16036010</v>
      </c>
      <c r="I245" s="14">
        <f t="shared" si="18"/>
        <v>16036010</v>
      </c>
      <c r="J245" s="14">
        <v>0</v>
      </c>
      <c r="K245" s="14">
        <v>0</v>
      </c>
      <c r="L245" s="15">
        <f t="shared" si="15"/>
        <v>16036010</v>
      </c>
      <c r="M245" s="13"/>
    </row>
    <row r="246" spans="1:13" outlineLevel="2">
      <c r="A246" s="12">
        <f t="shared" si="16"/>
        <v>243</v>
      </c>
      <c r="B246" s="12" t="s">
        <v>237</v>
      </c>
      <c r="C246" s="18" t="s">
        <v>435</v>
      </c>
      <c r="D246" s="13" t="s">
        <v>436</v>
      </c>
      <c r="E246" s="13" t="s">
        <v>2245</v>
      </c>
      <c r="G246" s="14">
        <v>7600294</v>
      </c>
      <c r="I246" s="14">
        <f t="shared" si="18"/>
        <v>7600294</v>
      </c>
      <c r="J246" s="14">
        <v>0</v>
      </c>
      <c r="K246" s="14">
        <v>0</v>
      </c>
      <c r="L246" s="15">
        <f t="shared" si="15"/>
        <v>7600294</v>
      </c>
      <c r="M246" s="13"/>
    </row>
    <row r="247" spans="1:13" outlineLevel="2">
      <c r="A247" s="12">
        <f t="shared" si="16"/>
        <v>244</v>
      </c>
      <c r="B247" s="12" t="s">
        <v>237</v>
      </c>
      <c r="C247" s="18" t="s">
        <v>437</v>
      </c>
      <c r="D247" s="13" t="s">
        <v>438</v>
      </c>
      <c r="E247" s="13" t="s">
        <v>2245</v>
      </c>
      <c r="G247" s="14">
        <v>5141440</v>
      </c>
      <c r="I247" s="14">
        <f>G247+H247</f>
        <v>5141440</v>
      </c>
      <c r="J247" s="14">
        <v>-173311</v>
      </c>
      <c r="K247" s="14">
        <v>0</v>
      </c>
      <c r="L247" s="15">
        <f t="shared" si="15"/>
        <v>4968129</v>
      </c>
      <c r="M247" s="13"/>
    </row>
    <row r="248" spans="1:13" outlineLevel="2">
      <c r="A248" s="12">
        <f t="shared" si="16"/>
        <v>245</v>
      </c>
      <c r="B248" s="12" t="s">
        <v>237</v>
      </c>
      <c r="C248" s="18" t="s">
        <v>439</v>
      </c>
      <c r="D248" s="13" t="s">
        <v>440</v>
      </c>
      <c r="E248" s="13" t="s">
        <v>2245</v>
      </c>
      <c r="G248" s="14">
        <v>40860</v>
      </c>
      <c r="I248" s="14">
        <f t="shared" ref="I248:I259" si="19">G248+H248</f>
        <v>40860</v>
      </c>
      <c r="J248" s="14">
        <v>0</v>
      </c>
      <c r="K248" s="14">
        <v>0</v>
      </c>
      <c r="L248" s="15">
        <f t="shared" si="15"/>
        <v>40860</v>
      </c>
    </row>
    <row r="249" spans="1:13" outlineLevel="2">
      <c r="A249" s="12">
        <f t="shared" si="16"/>
        <v>246</v>
      </c>
      <c r="B249" s="12" t="s">
        <v>237</v>
      </c>
      <c r="C249" s="18" t="s">
        <v>441</v>
      </c>
      <c r="D249" s="13" t="s">
        <v>442</v>
      </c>
      <c r="E249" s="13" t="s">
        <v>2245</v>
      </c>
      <c r="G249" s="14">
        <v>109910</v>
      </c>
      <c r="I249" s="14">
        <f t="shared" si="19"/>
        <v>109910</v>
      </c>
      <c r="J249" s="14">
        <v>-54247</v>
      </c>
      <c r="K249" s="14">
        <v>0</v>
      </c>
      <c r="L249" s="15">
        <f t="shared" si="15"/>
        <v>55663</v>
      </c>
      <c r="M249" s="13"/>
    </row>
    <row r="250" spans="1:13" outlineLevel="2">
      <c r="A250" s="12">
        <f t="shared" si="16"/>
        <v>247</v>
      </c>
      <c r="B250" s="12" t="s">
        <v>237</v>
      </c>
      <c r="C250" s="18" t="s">
        <v>443</v>
      </c>
      <c r="D250" s="13" t="s">
        <v>444</v>
      </c>
      <c r="E250" s="13" t="s">
        <v>2245</v>
      </c>
      <c r="G250" s="14">
        <v>11022034</v>
      </c>
      <c r="I250" s="14">
        <f t="shared" si="19"/>
        <v>11022034</v>
      </c>
      <c r="J250" s="14">
        <v>0</v>
      </c>
      <c r="K250" s="14">
        <v>0</v>
      </c>
      <c r="L250" s="15">
        <f t="shared" si="15"/>
        <v>11022034</v>
      </c>
    </row>
    <row r="251" spans="1:13" outlineLevel="2">
      <c r="A251" s="12">
        <f t="shared" si="16"/>
        <v>248</v>
      </c>
      <c r="B251" s="12" t="s">
        <v>237</v>
      </c>
      <c r="C251" s="18" t="s">
        <v>445</v>
      </c>
      <c r="D251" s="13" t="s">
        <v>446</v>
      </c>
      <c r="E251" s="13" t="s">
        <v>2245</v>
      </c>
      <c r="G251" s="14">
        <v>839174</v>
      </c>
      <c r="I251" s="14">
        <f t="shared" si="19"/>
        <v>839174</v>
      </c>
      <c r="J251" s="14">
        <v>-73126</v>
      </c>
      <c r="K251" s="14">
        <v>0</v>
      </c>
      <c r="L251" s="15">
        <f t="shared" si="15"/>
        <v>766048</v>
      </c>
      <c r="M251" s="13"/>
    </row>
    <row r="252" spans="1:13" outlineLevel="2">
      <c r="A252" s="12">
        <f t="shared" si="16"/>
        <v>249</v>
      </c>
      <c r="B252" s="12" t="s">
        <v>237</v>
      </c>
      <c r="C252" s="18" t="s">
        <v>447</v>
      </c>
      <c r="D252" s="13" t="s">
        <v>448</v>
      </c>
      <c r="E252" s="13" t="s">
        <v>2245</v>
      </c>
      <c r="G252" s="14">
        <v>13797713</v>
      </c>
      <c r="I252" s="14">
        <f t="shared" si="19"/>
        <v>13797713</v>
      </c>
      <c r="J252" s="14">
        <v>0</v>
      </c>
      <c r="K252" s="14">
        <v>0</v>
      </c>
      <c r="L252" s="15">
        <f t="shared" si="15"/>
        <v>13797713</v>
      </c>
    </row>
    <row r="253" spans="1:13" outlineLevel="2">
      <c r="A253" s="12">
        <f t="shared" si="16"/>
        <v>250</v>
      </c>
      <c r="B253" s="12" t="s">
        <v>237</v>
      </c>
      <c r="C253" s="18" t="s">
        <v>449</v>
      </c>
      <c r="D253" s="13" t="s">
        <v>450</v>
      </c>
      <c r="E253" s="13" t="s">
        <v>2245</v>
      </c>
      <c r="G253" s="14">
        <v>10064217</v>
      </c>
      <c r="I253" s="14">
        <f t="shared" si="19"/>
        <v>10064217</v>
      </c>
      <c r="J253" s="14">
        <v>-97320</v>
      </c>
      <c r="K253" s="14">
        <v>0</v>
      </c>
      <c r="L253" s="15">
        <f t="shared" si="15"/>
        <v>9966897</v>
      </c>
    </row>
    <row r="254" spans="1:13" outlineLevel="2">
      <c r="A254" s="12">
        <f t="shared" si="16"/>
        <v>251</v>
      </c>
      <c r="B254" s="12" t="s">
        <v>237</v>
      </c>
      <c r="C254" s="18" t="s">
        <v>451</v>
      </c>
      <c r="D254" s="13" t="s">
        <v>452</v>
      </c>
      <c r="E254" s="13" t="s">
        <v>2245</v>
      </c>
      <c r="G254" s="14">
        <v>3234614</v>
      </c>
      <c r="I254" s="14">
        <f t="shared" si="19"/>
        <v>3234614</v>
      </c>
      <c r="J254" s="14">
        <v>-99059</v>
      </c>
      <c r="K254" s="14">
        <v>0</v>
      </c>
      <c r="L254" s="15">
        <f t="shared" si="15"/>
        <v>3135555</v>
      </c>
      <c r="M254" s="13"/>
    </row>
    <row r="255" spans="1:13" outlineLevel="2">
      <c r="A255" s="12">
        <f t="shared" si="16"/>
        <v>252</v>
      </c>
      <c r="B255" s="12" t="s">
        <v>237</v>
      </c>
      <c r="C255" s="18" t="s">
        <v>509</v>
      </c>
      <c r="D255" s="13" t="s">
        <v>510</v>
      </c>
      <c r="E255" s="13" t="s">
        <v>2245</v>
      </c>
      <c r="G255" s="14">
        <v>156417</v>
      </c>
      <c r="I255" s="14">
        <f t="shared" si="19"/>
        <v>156417</v>
      </c>
      <c r="J255" s="14">
        <v>0</v>
      </c>
      <c r="K255" s="14">
        <v>0</v>
      </c>
      <c r="L255" s="15">
        <f t="shared" si="15"/>
        <v>156417</v>
      </c>
      <c r="M255" s="13"/>
    </row>
    <row r="256" spans="1:13" outlineLevel="2">
      <c r="A256" s="12">
        <f t="shared" si="16"/>
        <v>253</v>
      </c>
      <c r="B256" s="12" t="s">
        <v>237</v>
      </c>
      <c r="C256" s="18" t="s">
        <v>453</v>
      </c>
      <c r="D256" s="13" t="s">
        <v>454</v>
      </c>
      <c r="E256" s="13" t="s">
        <v>2245</v>
      </c>
      <c r="G256" s="14">
        <v>7181905</v>
      </c>
      <c r="I256" s="14">
        <f t="shared" si="19"/>
        <v>7181905</v>
      </c>
      <c r="J256" s="14">
        <v>-1325734</v>
      </c>
      <c r="K256" s="14">
        <v>0</v>
      </c>
      <c r="L256" s="15">
        <f t="shared" si="15"/>
        <v>5856171</v>
      </c>
      <c r="M256" s="13"/>
    </row>
    <row r="257" spans="1:13" outlineLevel="2">
      <c r="A257" s="12">
        <f t="shared" si="16"/>
        <v>254</v>
      </c>
      <c r="B257" s="12" t="s">
        <v>237</v>
      </c>
      <c r="C257" s="18" t="s">
        <v>455</v>
      </c>
      <c r="D257" s="13" t="s">
        <v>456</v>
      </c>
      <c r="E257" s="13" t="s">
        <v>2245</v>
      </c>
      <c r="G257" s="14">
        <v>2953732</v>
      </c>
      <c r="I257" s="14">
        <f t="shared" si="19"/>
        <v>2953732</v>
      </c>
      <c r="J257" s="14">
        <v>-987524</v>
      </c>
      <c r="K257" s="14">
        <v>0</v>
      </c>
      <c r="L257" s="15">
        <f t="shared" si="15"/>
        <v>1966208</v>
      </c>
      <c r="M257" s="13"/>
    </row>
    <row r="258" spans="1:13" outlineLevel="2">
      <c r="A258" s="12">
        <f t="shared" si="16"/>
        <v>255</v>
      </c>
      <c r="B258" s="12" t="s">
        <v>237</v>
      </c>
      <c r="C258" s="18" t="s">
        <v>511</v>
      </c>
      <c r="D258" s="13" t="s">
        <v>512</v>
      </c>
      <c r="E258" s="13" t="s">
        <v>2245</v>
      </c>
      <c r="G258" s="14">
        <v>76396</v>
      </c>
      <c r="I258" s="14">
        <f t="shared" si="19"/>
        <v>76396</v>
      </c>
      <c r="J258" s="14">
        <v>0</v>
      </c>
      <c r="K258" s="14">
        <v>0</v>
      </c>
      <c r="L258" s="15">
        <f t="shared" si="15"/>
        <v>76396</v>
      </c>
      <c r="M258" s="13"/>
    </row>
    <row r="259" spans="1:13" outlineLevel="2">
      <c r="A259" s="12">
        <f t="shared" si="16"/>
        <v>256</v>
      </c>
      <c r="B259" s="12" t="s">
        <v>237</v>
      </c>
      <c r="C259" s="18" t="s">
        <v>457</v>
      </c>
      <c r="D259" s="13" t="s">
        <v>458</v>
      </c>
      <c r="E259" s="13" t="s">
        <v>2245</v>
      </c>
      <c r="G259" s="14">
        <v>43844</v>
      </c>
      <c r="I259" s="14">
        <f t="shared" si="19"/>
        <v>43844</v>
      </c>
      <c r="J259" s="14">
        <v>-43844</v>
      </c>
      <c r="K259" s="14">
        <v>0</v>
      </c>
      <c r="L259" s="15">
        <f t="shared" si="15"/>
        <v>0</v>
      </c>
      <c r="M259" s="13"/>
    </row>
    <row r="260" spans="1:13" s="6" customFormat="1" ht="13.5" outlineLevel="1" thickBot="1">
      <c r="A260" s="12">
        <f t="shared" si="16"/>
        <v>257</v>
      </c>
      <c r="B260" s="19" t="s">
        <v>459</v>
      </c>
      <c r="C260" s="20"/>
      <c r="D260" s="21" t="s">
        <v>460</v>
      </c>
      <c r="E260" s="20" t="s">
        <v>236</v>
      </c>
      <c r="F260" s="21"/>
      <c r="G260" s="22">
        <f t="shared" ref="G260:K260" si="20">SUBTOTAL(9,G117:G259)</f>
        <v>636274184.66999996</v>
      </c>
      <c r="H260" s="22">
        <f t="shared" si="20"/>
        <v>56540609</v>
      </c>
      <c r="I260" s="22">
        <f t="shared" si="20"/>
        <v>692814793.66999996</v>
      </c>
      <c r="J260" s="22">
        <f t="shared" si="20"/>
        <v>-34950946.700000003</v>
      </c>
      <c r="K260" s="22">
        <f t="shared" si="20"/>
        <v>0</v>
      </c>
      <c r="L260" s="23">
        <f>SUBTOTAL(9,L117:L259)</f>
        <v>657863846.97000003</v>
      </c>
      <c r="M260" s="24"/>
    </row>
    <row r="261" spans="1:13" ht="13.5" outlineLevel="2" thickTop="1">
      <c r="A261" s="12">
        <f t="shared" si="16"/>
        <v>258</v>
      </c>
      <c r="B261" s="12" t="s">
        <v>513</v>
      </c>
      <c r="C261" s="18" t="s">
        <v>514</v>
      </c>
      <c r="D261" s="13" t="s">
        <v>515</v>
      </c>
      <c r="E261" s="13" t="s">
        <v>2245</v>
      </c>
      <c r="F261" s="13">
        <v>3</v>
      </c>
      <c r="G261" s="14">
        <v>3488667</v>
      </c>
      <c r="I261" s="14">
        <f>G261+H261</f>
        <v>3488667</v>
      </c>
      <c r="J261" s="14">
        <v>0</v>
      </c>
      <c r="K261" s="14">
        <v>0</v>
      </c>
      <c r="L261" s="15">
        <f t="shared" si="15"/>
        <v>3488667</v>
      </c>
    </row>
    <row r="262" spans="1:13" outlineLevel="2">
      <c r="A262" s="12">
        <f t="shared" si="16"/>
        <v>259</v>
      </c>
      <c r="B262" s="12" t="s">
        <v>513</v>
      </c>
      <c r="C262" s="18" t="s">
        <v>516</v>
      </c>
      <c r="D262" s="13" t="s">
        <v>517</v>
      </c>
      <c r="E262" s="13" t="s">
        <v>2245</v>
      </c>
      <c r="F262" s="13">
        <v>3</v>
      </c>
      <c r="G262" s="14">
        <v>9917899</v>
      </c>
      <c r="I262" s="14">
        <f t="shared" ref="I262:I279" si="21">G262+H262</f>
        <v>9917899</v>
      </c>
      <c r="J262" s="14">
        <v>0</v>
      </c>
      <c r="K262" s="14">
        <v>0</v>
      </c>
      <c r="L262" s="15">
        <f t="shared" si="15"/>
        <v>9917899</v>
      </c>
    </row>
    <row r="263" spans="1:13" outlineLevel="2">
      <c r="A263" s="12">
        <f t="shared" si="16"/>
        <v>260</v>
      </c>
      <c r="B263" s="12" t="s">
        <v>513</v>
      </c>
      <c r="C263" s="18" t="s">
        <v>518</v>
      </c>
      <c r="D263" s="13" t="s">
        <v>519</v>
      </c>
      <c r="E263" s="13" t="s">
        <v>2245</v>
      </c>
      <c r="F263" s="13">
        <v>3</v>
      </c>
      <c r="G263" s="14">
        <v>6845966</v>
      </c>
      <c r="I263" s="14">
        <f t="shared" si="21"/>
        <v>6845966</v>
      </c>
      <c r="J263" s="14">
        <v>0</v>
      </c>
      <c r="K263" s="14">
        <v>0</v>
      </c>
      <c r="L263" s="15">
        <f t="shared" si="15"/>
        <v>6845966</v>
      </c>
    </row>
    <row r="264" spans="1:13" outlineLevel="2">
      <c r="A264" s="12">
        <f t="shared" si="16"/>
        <v>261</v>
      </c>
      <c r="B264" s="12" t="s">
        <v>513</v>
      </c>
      <c r="C264" s="18" t="s">
        <v>520</v>
      </c>
      <c r="D264" s="13" t="s">
        <v>521</v>
      </c>
      <c r="E264" s="13" t="s">
        <v>2245</v>
      </c>
      <c r="F264" s="13">
        <v>3</v>
      </c>
      <c r="G264" s="14">
        <v>3852064</v>
      </c>
      <c r="I264" s="14">
        <f t="shared" si="21"/>
        <v>3852064</v>
      </c>
      <c r="J264" s="14">
        <v>0</v>
      </c>
      <c r="K264" s="14">
        <v>0</v>
      </c>
      <c r="L264" s="15">
        <f t="shared" si="15"/>
        <v>3852064</v>
      </c>
    </row>
    <row r="265" spans="1:13" outlineLevel="2">
      <c r="A265" s="12">
        <f t="shared" ref="A265:A328" si="22">A264+1</f>
        <v>262</v>
      </c>
      <c r="B265" s="12" t="s">
        <v>513</v>
      </c>
      <c r="C265" s="18" t="s">
        <v>522</v>
      </c>
      <c r="D265" s="13" t="s">
        <v>523</v>
      </c>
      <c r="E265" s="13" t="s">
        <v>2245</v>
      </c>
      <c r="F265" s="13">
        <v>3</v>
      </c>
      <c r="G265" s="14">
        <v>2040287</v>
      </c>
      <c r="I265" s="14">
        <f t="shared" si="21"/>
        <v>2040287</v>
      </c>
      <c r="J265" s="14">
        <v>0</v>
      </c>
      <c r="K265" s="14">
        <v>0</v>
      </c>
      <c r="L265" s="15">
        <f t="shared" si="15"/>
        <v>2040287</v>
      </c>
    </row>
    <row r="266" spans="1:13" outlineLevel="2">
      <c r="A266" s="12">
        <f t="shared" si="22"/>
        <v>263</v>
      </c>
      <c r="B266" s="12" t="s">
        <v>513</v>
      </c>
      <c r="C266" s="18" t="s">
        <v>524</v>
      </c>
      <c r="D266" s="13" t="s">
        <v>525</v>
      </c>
      <c r="E266" s="13" t="s">
        <v>2245</v>
      </c>
      <c r="F266" s="13">
        <v>3</v>
      </c>
      <c r="G266" s="14">
        <v>794673</v>
      </c>
      <c r="I266" s="14">
        <f t="shared" si="21"/>
        <v>794673</v>
      </c>
      <c r="J266" s="14">
        <v>0</v>
      </c>
      <c r="K266" s="14">
        <v>0</v>
      </c>
      <c r="L266" s="15">
        <f t="shared" si="15"/>
        <v>794673</v>
      </c>
    </row>
    <row r="267" spans="1:13" outlineLevel="2">
      <c r="A267" s="12">
        <f t="shared" si="22"/>
        <v>264</v>
      </c>
      <c r="B267" s="12" t="s">
        <v>513</v>
      </c>
      <c r="C267" s="18" t="s">
        <v>526</v>
      </c>
      <c r="D267" s="13" t="s">
        <v>527</v>
      </c>
      <c r="E267" s="13" t="s">
        <v>2245</v>
      </c>
      <c r="F267" s="13">
        <v>3</v>
      </c>
      <c r="G267" s="14">
        <v>5650952</v>
      </c>
      <c r="I267" s="14">
        <f t="shared" si="21"/>
        <v>5650952</v>
      </c>
      <c r="J267" s="14">
        <v>0</v>
      </c>
      <c r="K267" s="14">
        <v>0</v>
      </c>
      <c r="L267" s="15">
        <f t="shared" ref="L267:L330" si="23">SUM(I267:K267)</f>
        <v>5650952</v>
      </c>
    </row>
    <row r="268" spans="1:13" outlineLevel="2">
      <c r="A268" s="12">
        <f t="shared" si="22"/>
        <v>265</v>
      </c>
      <c r="B268" s="12" t="s">
        <v>513</v>
      </c>
      <c r="C268" s="18" t="s">
        <v>528</v>
      </c>
      <c r="D268" s="13" t="s">
        <v>529</v>
      </c>
      <c r="E268" s="13" t="s">
        <v>2245</v>
      </c>
      <c r="F268" s="13">
        <v>3</v>
      </c>
      <c r="G268" s="14">
        <v>315000</v>
      </c>
      <c r="I268" s="14">
        <f t="shared" si="21"/>
        <v>315000</v>
      </c>
      <c r="J268" s="14">
        <v>0</v>
      </c>
      <c r="K268" s="14">
        <v>0</v>
      </c>
      <c r="L268" s="15">
        <f t="shared" si="23"/>
        <v>315000</v>
      </c>
    </row>
    <row r="269" spans="1:13" outlineLevel="2">
      <c r="A269" s="12">
        <f t="shared" si="22"/>
        <v>266</v>
      </c>
      <c r="B269" s="12" t="s">
        <v>513</v>
      </c>
      <c r="C269" s="18" t="s">
        <v>530</v>
      </c>
      <c r="D269" s="13" t="s">
        <v>531</v>
      </c>
      <c r="E269" s="13" t="s">
        <v>2245</v>
      </c>
      <c r="F269" s="13">
        <v>3</v>
      </c>
      <c r="G269" s="14">
        <v>249377</v>
      </c>
      <c r="I269" s="14">
        <f t="shared" si="21"/>
        <v>249377</v>
      </c>
      <c r="J269" s="14">
        <v>0</v>
      </c>
      <c r="K269" s="14">
        <v>0</v>
      </c>
      <c r="L269" s="15">
        <f t="shared" si="23"/>
        <v>249377</v>
      </c>
    </row>
    <row r="270" spans="1:13" outlineLevel="2">
      <c r="A270" s="12">
        <f t="shared" si="22"/>
        <v>267</v>
      </c>
      <c r="B270" s="12" t="s">
        <v>513</v>
      </c>
      <c r="C270" s="18" t="s">
        <v>532</v>
      </c>
      <c r="D270" s="13" t="s">
        <v>533</v>
      </c>
      <c r="E270" s="13" t="s">
        <v>2245</v>
      </c>
      <c r="F270" s="13">
        <v>3</v>
      </c>
      <c r="G270" s="14">
        <v>2512836</v>
      </c>
      <c r="I270" s="14">
        <f t="shared" si="21"/>
        <v>2512836</v>
      </c>
      <c r="J270" s="14">
        <v>0</v>
      </c>
      <c r="K270" s="14">
        <v>0</v>
      </c>
      <c r="L270" s="15">
        <f t="shared" si="23"/>
        <v>2512836</v>
      </c>
    </row>
    <row r="271" spans="1:13" outlineLevel="2">
      <c r="A271" s="12">
        <f t="shared" si="22"/>
        <v>268</v>
      </c>
      <c r="B271" s="12" t="s">
        <v>513</v>
      </c>
      <c r="C271" s="18" t="s">
        <v>534</v>
      </c>
      <c r="D271" s="13" t="s">
        <v>535</v>
      </c>
      <c r="E271" s="13" t="s">
        <v>2245</v>
      </c>
      <c r="F271" s="13">
        <v>3</v>
      </c>
      <c r="G271" s="14">
        <v>3841398</v>
      </c>
      <c r="I271" s="14">
        <f t="shared" si="21"/>
        <v>3841398</v>
      </c>
      <c r="J271" s="14">
        <v>0</v>
      </c>
      <c r="K271" s="14">
        <v>0</v>
      </c>
      <c r="L271" s="15">
        <f t="shared" si="23"/>
        <v>3841398</v>
      </c>
    </row>
    <row r="272" spans="1:13" outlineLevel="2">
      <c r="A272" s="12">
        <f t="shared" si="22"/>
        <v>269</v>
      </c>
      <c r="B272" s="12" t="s">
        <v>513</v>
      </c>
      <c r="C272" s="18" t="s">
        <v>536</v>
      </c>
      <c r="D272" s="13" t="s">
        <v>537</v>
      </c>
      <c r="E272" s="13" t="s">
        <v>2245</v>
      </c>
      <c r="F272" s="13">
        <v>3</v>
      </c>
      <c r="G272" s="14">
        <v>1025254</v>
      </c>
      <c r="I272" s="14">
        <f t="shared" si="21"/>
        <v>1025254</v>
      </c>
      <c r="J272" s="14">
        <v>0</v>
      </c>
      <c r="K272" s="14">
        <v>0</v>
      </c>
      <c r="L272" s="15">
        <f t="shared" si="23"/>
        <v>1025254</v>
      </c>
    </row>
    <row r="273" spans="1:13" outlineLevel="2">
      <c r="A273" s="12">
        <f t="shared" si="22"/>
        <v>270</v>
      </c>
      <c r="B273" s="12" t="s">
        <v>513</v>
      </c>
      <c r="C273" s="18" t="s">
        <v>538</v>
      </c>
      <c r="D273" s="13" t="s">
        <v>539</v>
      </c>
      <c r="E273" s="13" t="s">
        <v>2245</v>
      </c>
      <c r="F273" s="13">
        <v>3</v>
      </c>
      <c r="G273" s="14">
        <v>96884</v>
      </c>
      <c r="I273" s="14">
        <f t="shared" si="21"/>
        <v>96884</v>
      </c>
      <c r="J273" s="14">
        <v>0</v>
      </c>
      <c r="K273" s="14">
        <v>0</v>
      </c>
      <c r="L273" s="15">
        <f t="shared" si="23"/>
        <v>96884</v>
      </c>
    </row>
    <row r="274" spans="1:13" outlineLevel="2">
      <c r="A274" s="12">
        <f t="shared" si="22"/>
        <v>271</v>
      </c>
      <c r="B274" s="12" t="s">
        <v>513</v>
      </c>
      <c r="C274" s="18" t="s">
        <v>540</v>
      </c>
      <c r="D274" s="13" t="s">
        <v>541</v>
      </c>
      <c r="E274" s="13" t="s">
        <v>2245</v>
      </c>
      <c r="F274" s="13">
        <v>3</v>
      </c>
      <c r="G274" s="14">
        <v>1679674</v>
      </c>
      <c r="I274" s="14">
        <f t="shared" si="21"/>
        <v>1679674</v>
      </c>
      <c r="J274" s="14">
        <v>0</v>
      </c>
      <c r="K274" s="14">
        <v>0</v>
      </c>
      <c r="L274" s="15">
        <f t="shared" si="23"/>
        <v>1679674</v>
      </c>
    </row>
    <row r="275" spans="1:13" outlineLevel="2">
      <c r="A275" s="12">
        <f t="shared" si="22"/>
        <v>272</v>
      </c>
      <c r="B275" s="12" t="s">
        <v>513</v>
      </c>
      <c r="C275" s="18" t="s">
        <v>542</v>
      </c>
      <c r="D275" s="13" t="s">
        <v>543</v>
      </c>
      <c r="E275" s="13" t="s">
        <v>2245</v>
      </c>
      <c r="F275" s="13">
        <v>3</v>
      </c>
      <c r="G275" s="14">
        <v>1051383</v>
      </c>
      <c r="I275" s="14">
        <f>G275+H275</f>
        <v>1051383</v>
      </c>
      <c r="J275" s="14">
        <v>0</v>
      </c>
      <c r="K275" s="14">
        <v>0</v>
      </c>
      <c r="L275" s="15">
        <f t="shared" si="23"/>
        <v>1051383</v>
      </c>
    </row>
    <row r="276" spans="1:13" outlineLevel="2">
      <c r="A276" s="12">
        <f t="shared" si="22"/>
        <v>273</v>
      </c>
      <c r="B276" s="12" t="s">
        <v>513</v>
      </c>
      <c r="C276" s="18" t="s">
        <v>544</v>
      </c>
      <c r="D276" s="13" t="s">
        <v>545</v>
      </c>
      <c r="E276" s="13" t="s">
        <v>2245</v>
      </c>
      <c r="F276" s="13">
        <v>3</v>
      </c>
      <c r="G276" s="14">
        <v>2221623</v>
      </c>
      <c r="I276" s="14">
        <f t="shared" si="21"/>
        <v>2221623</v>
      </c>
      <c r="J276" s="14">
        <v>0</v>
      </c>
      <c r="K276" s="14">
        <v>0</v>
      </c>
      <c r="L276" s="15">
        <f t="shared" si="23"/>
        <v>2221623</v>
      </c>
    </row>
    <row r="277" spans="1:13" ht="12.75" customHeight="1" outlineLevel="2">
      <c r="A277" s="12">
        <f t="shared" si="22"/>
        <v>274</v>
      </c>
      <c r="B277" s="12" t="s">
        <v>513</v>
      </c>
      <c r="C277" s="500" t="s">
        <v>546</v>
      </c>
      <c r="D277" s="13" t="s">
        <v>547</v>
      </c>
      <c r="E277" s="13" t="s">
        <v>2245</v>
      </c>
      <c r="F277" s="13">
        <v>3</v>
      </c>
      <c r="G277" s="14">
        <v>3007882</v>
      </c>
      <c r="I277" s="14">
        <f t="shared" si="21"/>
        <v>3007882</v>
      </c>
      <c r="J277" s="14">
        <v>0</v>
      </c>
      <c r="K277" s="14">
        <v>0</v>
      </c>
      <c r="L277" s="15">
        <f t="shared" si="23"/>
        <v>3007882</v>
      </c>
      <c r="M277" s="13"/>
    </row>
    <row r="278" spans="1:13" outlineLevel="2">
      <c r="A278" s="12">
        <f t="shared" si="22"/>
        <v>275</v>
      </c>
      <c r="B278" s="12" t="s">
        <v>513</v>
      </c>
      <c r="C278" s="18" t="s">
        <v>548</v>
      </c>
      <c r="D278" s="13" t="s">
        <v>549</v>
      </c>
      <c r="E278" s="13" t="s">
        <v>2245</v>
      </c>
      <c r="F278" s="13">
        <v>3</v>
      </c>
      <c r="G278" s="14">
        <v>239920</v>
      </c>
      <c r="I278" s="14">
        <f t="shared" si="21"/>
        <v>239920</v>
      </c>
      <c r="J278" s="14">
        <v>0</v>
      </c>
      <c r="K278" s="14">
        <v>0</v>
      </c>
      <c r="L278" s="15">
        <f t="shared" si="23"/>
        <v>239920</v>
      </c>
      <c r="M278" s="500"/>
    </row>
    <row r="279" spans="1:13" outlineLevel="2">
      <c r="A279" s="12">
        <f t="shared" si="22"/>
        <v>276</v>
      </c>
      <c r="B279" s="12" t="s">
        <v>513</v>
      </c>
      <c r="C279" s="18" t="s">
        <v>550</v>
      </c>
      <c r="D279" s="13" t="s">
        <v>551</v>
      </c>
      <c r="E279" s="13" t="s">
        <v>2245</v>
      </c>
      <c r="F279" s="13">
        <v>3</v>
      </c>
      <c r="G279" s="14">
        <v>7366309</v>
      </c>
      <c r="I279" s="14">
        <f t="shared" si="21"/>
        <v>7366309</v>
      </c>
      <c r="J279" s="14">
        <v>0</v>
      </c>
      <c r="K279" s="14">
        <v>0</v>
      </c>
      <c r="L279" s="15">
        <f t="shared" si="23"/>
        <v>7366309</v>
      </c>
    </row>
    <row r="280" spans="1:13" s="6" customFormat="1" ht="13.5" outlineLevel="1" thickBot="1">
      <c r="A280" s="12">
        <f t="shared" si="22"/>
        <v>277</v>
      </c>
      <c r="B280" s="19" t="s">
        <v>552</v>
      </c>
      <c r="C280" s="20"/>
      <c r="D280" s="21" t="s">
        <v>553</v>
      </c>
      <c r="E280" s="21" t="s">
        <v>236</v>
      </c>
      <c r="F280" s="21"/>
      <c r="G280" s="22">
        <f>SUBTOTAL(9,G261:G279)</f>
        <v>56198048</v>
      </c>
      <c r="H280" s="22">
        <f t="shared" ref="H280:I280" si="24">SUBTOTAL(9,H261:H279)</f>
        <v>0</v>
      </c>
      <c r="I280" s="22">
        <f t="shared" si="24"/>
        <v>56198048</v>
      </c>
      <c r="J280" s="22">
        <f>SUBTOTAL(9,J261:J279)</f>
        <v>0</v>
      </c>
      <c r="K280" s="22">
        <f>SUBTOTAL(9,K261:K279)</f>
        <v>0</v>
      </c>
      <c r="L280" s="23">
        <f>SUBTOTAL(9,L261:L279)</f>
        <v>56198048</v>
      </c>
      <c r="M280" s="24"/>
    </row>
    <row r="281" spans="1:13" ht="13.5" outlineLevel="2" thickTop="1">
      <c r="A281" s="12">
        <f t="shared" si="22"/>
        <v>278</v>
      </c>
      <c r="B281" s="12" t="s">
        <v>554</v>
      </c>
      <c r="C281" s="18" t="s">
        <v>555</v>
      </c>
      <c r="D281" s="1" t="s">
        <v>556</v>
      </c>
      <c r="E281" s="13" t="s">
        <v>2245</v>
      </c>
      <c r="F281" s="1"/>
      <c r="G281" s="14">
        <v>6304774</v>
      </c>
      <c r="I281" s="14">
        <f>G281+H281</f>
        <v>6304774</v>
      </c>
      <c r="J281" s="14">
        <v>0</v>
      </c>
      <c r="K281" s="14">
        <v>-1825232</v>
      </c>
      <c r="L281" s="15">
        <f t="shared" si="23"/>
        <v>4479542</v>
      </c>
      <c r="M281" s="684"/>
    </row>
    <row r="282" spans="1:13" ht="12.75" customHeight="1" outlineLevel="2">
      <c r="A282" s="12">
        <f t="shared" si="22"/>
        <v>279</v>
      </c>
      <c r="B282" s="12" t="s">
        <v>554</v>
      </c>
      <c r="C282" s="18" t="s">
        <v>557</v>
      </c>
      <c r="D282" s="13" t="s">
        <v>558</v>
      </c>
      <c r="E282" s="13" t="s">
        <v>2245</v>
      </c>
      <c r="G282" s="14">
        <v>1104084</v>
      </c>
      <c r="I282" s="14">
        <f t="shared" ref="I282:I283" si="25">G282+H282</f>
        <v>1104084</v>
      </c>
      <c r="J282" s="14">
        <v>0</v>
      </c>
      <c r="K282" s="14">
        <v>-384368</v>
      </c>
      <c r="L282" s="15">
        <f t="shared" si="23"/>
        <v>719716</v>
      </c>
      <c r="M282" s="663"/>
    </row>
    <row r="283" spans="1:13" outlineLevel="2">
      <c r="A283" s="12">
        <f t="shared" si="22"/>
        <v>280</v>
      </c>
      <c r="B283" s="12" t="s">
        <v>554</v>
      </c>
      <c r="C283" s="18" t="s">
        <v>963</v>
      </c>
      <c r="D283" s="13" t="s">
        <v>559</v>
      </c>
      <c r="E283" s="13" t="s">
        <v>2245</v>
      </c>
      <c r="G283" s="14">
        <v>11553752</v>
      </c>
      <c r="I283" s="14">
        <f t="shared" si="25"/>
        <v>11553752</v>
      </c>
      <c r="J283" s="14">
        <v>0</v>
      </c>
      <c r="K283" s="14">
        <v>-3951746</v>
      </c>
      <c r="L283" s="15">
        <f t="shared" si="23"/>
        <v>7602006</v>
      </c>
      <c r="M283" s="663"/>
    </row>
    <row r="284" spans="1:13" s="6" customFormat="1" ht="13.5" outlineLevel="1" thickBot="1">
      <c r="A284" s="12">
        <f t="shared" si="22"/>
        <v>281</v>
      </c>
      <c r="B284" s="19" t="s">
        <v>560</v>
      </c>
      <c r="C284" s="20"/>
      <c r="D284" s="21" t="s">
        <v>561</v>
      </c>
      <c r="E284" s="21" t="s">
        <v>236</v>
      </c>
      <c r="F284" s="21"/>
      <c r="G284" s="22">
        <f>SUBTOTAL(9,G281:G283)</f>
        <v>18962610</v>
      </c>
      <c r="H284" s="22">
        <f t="shared" ref="H284:I284" si="26">SUBTOTAL(9,H281:H283)</f>
        <v>0</v>
      </c>
      <c r="I284" s="22">
        <f t="shared" si="26"/>
        <v>18962610</v>
      </c>
      <c r="J284" s="22">
        <f>SUBTOTAL(9,J281:J283)</f>
        <v>0</v>
      </c>
      <c r="K284" s="22">
        <f>SUBTOTAL(9,K281:K283)</f>
        <v>-6161346</v>
      </c>
      <c r="L284" s="23">
        <f>SUBTOTAL(9,L281:L283)</f>
        <v>12801264</v>
      </c>
      <c r="M284" s="25"/>
    </row>
    <row r="285" spans="1:13" ht="13.5" outlineLevel="2" thickTop="1">
      <c r="A285" s="12">
        <f t="shared" si="22"/>
        <v>282</v>
      </c>
      <c r="B285" s="12" t="s">
        <v>562</v>
      </c>
      <c r="C285" s="18" t="s">
        <v>563</v>
      </c>
      <c r="D285" s="13" t="s">
        <v>564</v>
      </c>
      <c r="E285" s="13" t="s">
        <v>2245</v>
      </c>
      <c r="F285" s="13">
        <v>1</v>
      </c>
      <c r="G285" s="14">
        <v>69741</v>
      </c>
      <c r="I285" s="14">
        <f>G285+H285</f>
        <v>69741</v>
      </c>
      <c r="J285" s="14">
        <v>0</v>
      </c>
      <c r="K285" s="14">
        <v>0</v>
      </c>
      <c r="L285" s="15">
        <f t="shared" si="23"/>
        <v>69741</v>
      </c>
    </row>
    <row r="286" spans="1:13" outlineLevel="2">
      <c r="A286" s="12">
        <f t="shared" si="22"/>
        <v>283</v>
      </c>
      <c r="B286" s="12" t="s">
        <v>562</v>
      </c>
      <c r="C286" s="18" t="s">
        <v>565</v>
      </c>
      <c r="D286" s="13" t="s">
        <v>566</v>
      </c>
      <c r="E286" s="13" t="s">
        <v>2245</v>
      </c>
      <c r="F286" s="13">
        <v>1</v>
      </c>
      <c r="G286" s="14">
        <v>213000</v>
      </c>
      <c r="I286" s="14">
        <f t="shared" ref="I286:I298" si="27">G286+H286</f>
        <v>213000</v>
      </c>
      <c r="J286" s="14">
        <v>0</v>
      </c>
      <c r="K286" s="14">
        <v>0</v>
      </c>
      <c r="L286" s="15">
        <f t="shared" si="23"/>
        <v>213000</v>
      </c>
    </row>
    <row r="287" spans="1:13" outlineLevel="2">
      <c r="A287" s="12">
        <f t="shared" si="22"/>
        <v>284</v>
      </c>
      <c r="B287" s="12" t="s">
        <v>562</v>
      </c>
      <c r="C287" s="18" t="s">
        <v>567</v>
      </c>
      <c r="D287" s="13" t="s">
        <v>568</v>
      </c>
      <c r="E287" s="13" t="s">
        <v>2245</v>
      </c>
      <c r="F287" s="13">
        <v>1</v>
      </c>
      <c r="G287" s="14">
        <v>218493</v>
      </c>
      <c r="I287" s="14">
        <f t="shared" si="27"/>
        <v>218493</v>
      </c>
      <c r="J287" s="14">
        <v>0</v>
      </c>
      <c r="K287" s="14">
        <v>0</v>
      </c>
      <c r="L287" s="15">
        <f t="shared" si="23"/>
        <v>218493</v>
      </c>
    </row>
    <row r="288" spans="1:13" outlineLevel="2">
      <c r="A288" s="12">
        <f t="shared" si="22"/>
        <v>285</v>
      </c>
      <c r="B288" s="12" t="s">
        <v>562</v>
      </c>
      <c r="C288" s="18" t="s">
        <v>569</v>
      </c>
      <c r="D288" s="13" t="s">
        <v>570</v>
      </c>
      <c r="E288" s="13" t="s">
        <v>2245</v>
      </c>
      <c r="F288" s="13">
        <v>1</v>
      </c>
      <c r="G288" s="14">
        <v>556464</v>
      </c>
      <c r="I288" s="14">
        <f t="shared" si="27"/>
        <v>556464</v>
      </c>
      <c r="J288" s="14">
        <v>0</v>
      </c>
      <c r="K288" s="14">
        <v>0</v>
      </c>
      <c r="L288" s="15">
        <f t="shared" si="23"/>
        <v>556464</v>
      </c>
    </row>
    <row r="289" spans="1:13" outlineLevel="2">
      <c r="A289" s="12">
        <f t="shared" si="22"/>
        <v>286</v>
      </c>
      <c r="B289" s="12" t="s">
        <v>562</v>
      </c>
      <c r="C289" s="18" t="s">
        <v>571</v>
      </c>
      <c r="D289" s="13" t="s">
        <v>572</v>
      </c>
      <c r="E289" s="13" t="s">
        <v>2245</v>
      </c>
      <c r="F289" s="13">
        <v>1</v>
      </c>
      <c r="G289" s="14">
        <f>519632+6569</f>
        <v>526201</v>
      </c>
      <c r="I289" s="14">
        <f t="shared" si="27"/>
        <v>526201</v>
      </c>
      <c r="J289" s="14">
        <v>0</v>
      </c>
      <c r="K289" s="14">
        <v>0</v>
      </c>
      <c r="L289" s="15">
        <f t="shared" si="23"/>
        <v>526201</v>
      </c>
    </row>
    <row r="290" spans="1:13" outlineLevel="2">
      <c r="A290" s="12">
        <f t="shared" si="22"/>
        <v>287</v>
      </c>
      <c r="B290" s="12" t="s">
        <v>562</v>
      </c>
      <c r="C290" s="18" t="s">
        <v>573</v>
      </c>
      <c r="D290" s="13" t="s">
        <v>574</v>
      </c>
      <c r="E290" s="13" t="s">
        <v>2245</v>
      </c>
      <c r="F290" s="13">
        <v>1</v>
      </c>
      <c r="G290" s="14">
        <v>170278</v>
      </c>
      <c r="I290" s="14">
        <f t="shared" si="27"/>
        <v>170278</v>
      </c>
      <c r="J290" s="14">
        <v>0</v>
      </c>
      <c r="K290" s="14">
        <v>0</v>
      </c>
      <c r="L290" s="15">
        <f t="shared" si="23"/>
        <v>170278</v>
      </c>
    </row>
    <row r="291" spans="1:13" outlineLevel="2">
      <c r="A291" s="12">
        <f t="shared" si="22"/>
        <v>288</v>
      </c>
      <c r="B291" s="12" t="s">
        <v>562</v>
      </c>
      <c r="C291" s="18" t="s">
        <v>575</v>
      </c>
      <c r="D291" s="13" t="s">
        <v>576</v>
      </c>
      <c r="E291" s="13" t="s">
        <v>2245</v>
      </c>
      <c r="F291" s="13">
        <v>1</v>
      </c>
      <c r="G291" s="14">
        <v>35071</v>
      </c>
      <c r="I291" s="14">
        <f t="shared" si="27"/>
        <v>35071</v>
      </c>
      <c r="J291" s="14">
        <v>0</v>
      </c>
      <c r="K291" s="14">
        <v>0</v>
      </c>
      <c r="L291" s="15">
        <f t="shared" si="23"/>
        <v>35071</v>
      </c>
    </row>
    <row r="292" spans="1:13" outlineLevel="2">
      <c r="A292" s="12">
        <f t="shared" si="22"/>
        <v>289</v>
      </c>
      <c r="B292" s="12" t="s">
        <v>562</v>
      </c>
      <c r="C292" s="18" t="s">
        <v>577</v>
      </c>
      <c r="D292" s="13" t="s">
        <v>578</v>
      </c>
      <c r="E292" s="13" t="s">
        <v>2245</v>
      </c>
      <c r="F292" s="13">
        <v>1</v>
      </c>
      <c r="G292" s="14">
        <v>163695</v>
      </c>
      <c r="I292" s="14">
        <f t="shared" si="27"/>
        <v>163695</v>
      </c>
      <c r="J292" s="14">
        <v>0</v>
      </c>
      <c r="K292" s="14">
        <v>0</v>
      </c>
      <c r="L292" s="15">
        <f t="shared" si="23"/>
        <v>163695</v>
      </c>
    </row>
    <row r="293" spans="1:13" outlineLevel="2">
      <c r="A293" s="12">
        <f t="shared" si="22"/>
        <v>290</v>
      </c>
      <c r="B293" s="12" t="s">
        <v>562</v>
      </c>
      <c r="C293" s="18" t="s">
        <v>579</v>
      </c>
      <c r="D293" s="13" t="s">
        <v>580</v>
      </c>
      <c r="E293" s="13" t="s">
        <v>2245</v>
      </c>
      <c r="F293" s="13">
        <v>1</v>
      </c>
      <c r="G293" s="14">
        <v>19075</v>
      </c>
      <c r="I293" s="14">
        <f t="shared" si="27"/>
        <v>19075</v>
      </c>
      <c r="J293" s="14">
        <v>0</v>
      </c>
      <c r="K293" s="14">
        <v>0</v>
      </c>
      <c r="L293" s="15">
        <f t="shared" si="23"/>
        <v>19075</v>
      </c>
    </row>
    <row r="294" spans="1:13" outlineLevel="2">
      <c r="A294" s="12">
        <f t="shared" si="22"/>
        <v>291</v>
      </c>
      <c r="B294" s="12" t="s">
        <v>562</v>
      </c>
      <c r="C294" s="18" t="s">
        <v>581</v>
      </c>
      <c r="D294" s="13" t="s">
        <v>582</v>
      </c>
      <c r="E294" s="13" t="s">
        <v>2245</v>
      </c>
      <c r="F294" s="13">
        <v>1</v>
      </c>
      <c r="G294" s="14">
        <v>127144</v>
      </c>
      <c r="I294" s="14">
        <f t="shared" si="27"/>
        <v>127144</v>
      </c>
      <c r="J294" s="14">
        <v>0</v>
      </c>
      <c r="K294" s="14">
        <v>0</v>
      </c>
      <c r="L294" s="15">
        <f t="shared" si="23"/>
        <v>127144</v>
      </c>
    </row>
    <row r="295" spans="1:13" outlineLevel="2">
      <c r="A295" s="12">
        <f t="shared" si="22"/>
        <v>292</v>
      </c>
      <c r="B295" s="12" t="s">
        <v>562</v>
      </c>
      <c r="C295" s="18" t="s">
        <v>583</v>
      </c>
      <c r="D295" s="13" t="s">
        <v>584</v>
      </c>
      <c r="E295" s="13" t="s">
        <v>2245</v>
      </c>
      <c r="F295" s="13">
        <v>1</v>
      </c>
      <c r="G295" s="14">
        <v>404166</v>
      </c>
      <c r="I295" s="14">
        <f t="shared" si="27"/>
        <v>404166</v>
      </c>
      <c r="J295" s="14">
        <v>0</v>
      </c>
      <c r="K295" s="14">
        <v>0</v>
      </c>
      <c r="L295" s="15">
        <f t="shared" si="23"/>
        <v>404166</v>
      </c>
    </row>
    <row r="296" spans="1:13" outlineLevel="2">
      <c r="A296" s="12">
        <f t="shared" si="22"/>
        <v>293</v>
      </c>
      <c r="B296" s="12" t="s">
        <v>562</v>
      </c>
      <c r="C296" s="18" t="s">
        <v>585</v>
      </c>
      <c r="D296" s="13" t="s">
        <v>586</v>
      </c>
      <c r="E296" s="13" t="s">
        <v>2245</v>
      </c>
      <c r="F296" s="13">
        <v>1</v>
      </c>
      <c r="G296" s="14">
        <v>192498</v>
      </c>
      <c r="I296" s="14">
        <f t="shared" si="27"/>
        <v>192498</v>
      </c>
      <c r="J296" s="14">
        <v>-192498</v>
      </c>
      <c r="K296" s="14">
        <v>0</v>
      </c>
      <c r="L296" s="15">
        <f t="shared" si="23"/>
        <v>0</v>
      </c>
    </row>
    <row r="297" spans="1:13" outlineLevel="2">
      <c r="A297" s="12">
        <f t="shared" si="22"/>
        <v>294</v>
      </c>
      <c r="B297" s="12" t="s">
        <v>562</v>
      </c>
      <c r="C297" s="18" t="s">
        <v>587</v>
      </c>
      <c r="D297" s="13" t="s">
        <v>588</v>
      </c>
      <c r="E297" s="13" t="s">
        <v>2245</v>
      </c>
      <c r="F297" s="13">
        <v>1</v>
      </c>
      <c r="G297" s="14">
        <v>71118</v>
      </c>
      <c r="I297" s="14">
        <f t="shared" si="27"/>
        <v>71118</v>
      </c>
      <c r="J297" s="14">
        <v>0</v>
      </c>
      <c r="K297" s="14">
        <v>0</v>
      </c>
      <c r="L297" s="15">
        <f t="shared" si="23"/>
        <v>71118</v>
      </c>
    </row>
    <row r="298" spans="1:13" outlineLevel="2">
      <c r="A298" s="12">
        <f t="shared" si="22"/>
        <v>295</v>
      </c>
      <c r="B298" s="12" t="s">
        <v>562</v>
      </c>
      <c r="C298" s="18" t="s">
        <v>589</v>
      </c>
      <c r="D298" s="13" t="s">
        <v>590</v>
      </c>
      <c r="E298" s="13" t="s">
        <v>2245</v>
      </c>
      <c r="F298" s="13">
        <v>1</v>
      </c>
      <c r="G298" s="14">
        <v>179328</v>
      </c>
      <c r="I298" s="14">
        <f t="shared" si="27"/>
        <v>179328</v>
      </c>
      <c r="J298" s="14">
        <v>0</v>
      </c>
      <c r="K298" s="14">
        <v>0</v>
      </c>
      <c r="L298" s="15">
        <f t="shared" si="23"/>
        <v>179328</v>
      </c>
    </row>
    <row r="299" spans="1:13" s="6" customFormat="1" ht="13.5" outlineLevel="1" thickBot="1">
      <c r="A299" s="12">
        <f t="shared" si="22"/>
        <v>296</v>
      </c>
      <c r="B299" s="19" t="s">
        <v>591</v>
      </c>
      <c r="C299" s="20"/>
      <c r="D299" s="21" t="s">
        <v>592</v>
      </c>
      <c r="E299" s="21" t="s">
        <v>236</v>
      </c>
      <c r="F299" s="21"/>
      <c r="G299" s="22">
        <f>SUBTOTAL(9,G285:G298)</f>
        <v>2946272</v>
      </c>
      <c r="H299" s="22">
        <f t="shared" ref="H299:I299" si="28">SUBTOTAL(9,H285:H298)</f>
        <v>0</v>
      </c>
      <c r="I299" s="22">
        <f t="shared" si="28"/>
        <v>2946272</v>
      </c>
      <c r="J299" s="22">
        <f>SUBTOTAL(9,J285:J298)</f>
        <v>-192498</v>
      </c>
      <c r="K299" s="22">
        <f>SUBTOTAL(9,K285:K298)</f>
        <v>0</v>
      </c>
      <c r="L299" s="23">
        <f>SUBTOTAL(9,L285:L298)</f>
        <v>2753774</v>
      </c>
      <c r="M299" s="24"/>
    </row>
    <row r="300" spans="1:13" ht="13.5" outlineLevel="2" thickTop="1">
      <c r="A300" s="12">
        <f t="shared" si="22"/>
        <v>297</v>
      </c>
      <c r="B300" s="12" t="s">
        <v>593</v>
      </c>
      <c r="C300" s="18" t="s">
        <v>594</v>
      </c>
      <c r="D300" s="13" t="s">
        <v>595</v>
      </c>
      <c r="E300" s="13" t="s">
        <v>2245</v>
      </c>
      <c r="G300" s="14">
        <v>81944</v>
      </c>
      <c r="I300" s="14">
        <f>G300+H300</f>
        <v>81944</v>
      </c>
      <c r="J300" s="14">
        <v>0</v>
      </c>
      <c r="K300" s="14">
        <v>-81944</v>
      </c>
      <c r="L300" s="15">
        <f t="shared" si="23"/>
        <v>0</v>
      </c>
      <c r="M300" s="13"/>
    </row>
    <row r="301" spans="1:13" outlineLevel="2">
      <c r="A301" s="12">
        <f t="shared" si="22"/>
        <v>298</v>
      </c>
      <c r="B301" s="12" t="s">
        <v>593</v>
      </c>
      <c r="C301" s="18" t="s">
        <v>596</v>
      </c>
      <c r="D301" s="13" t="s">
        <v>597</v>
      </c>
      <c r="E301" s="13" t="s">
        <v>2245</v>
      </c>
      <c r="G301" s="14">
        <v>64611</v>
      </c>
      <c r="I301" s="14">
        <f t="shared" ref="I301:I303" si="29">G301+H301</f>
        <v>64611</v>
      </c>
      <c r="J301" s="14">
        <v>0</v>
      </c>
      <c r="K301" s="14">
        <v>-64611</v>
      </c>
      <c r="L301" s="15">
        <f t="shared" si="23"/>
        <v>0</v>
      </c>
    </row>
    <row r="302" spans="1:13" outlineLevel="2">
      <c r="A302" s="12">
        <f t="shared" si="22"/>
        <v>299</v>
      </c>
      <c r="B302" s="12" t="s">
        <v>593</v>
      </c>
      <c r="C302" s="18" t="s">
        <v>598</v>
      </c>
      <c r="D302" s="13" t="s">
        <v>599</v>
      </c>
      <c r="E302" s="13" t="s">
        <v>2245</v>
      </c>
      <c r="G302" s="14">
        <v>922164</v>
      </c>
      <c r="I302" s="14">
        <f t="shared" si="29"/>
        <v>922164</v>
      </c>
      <c r="J302" s="14">
        <v>0</v>
      </c>
      <c r="K302" s="14">
        <v>0</v>
      </c>
      <c r="L302" s="15">
        <f t="shared" si="23"/>
        <v>922164</v>
      </c>
    </row>
    <row r="303" spans="1:13" outlineLevel="2">
      <c r="A303" s="12">
        <f t="shared" si="22"/>
        <v>300</v>
      </c>
      <c r="B303" s="12" t="s">
        <v>593</v>
      </c>
      <c r="C303" s="18" t="s">
        <v>600</v>
      </c>
      <c r="D303" s="13" t="s">
        <v>601</v>
      </c>
      <c r="E303" s="13" t="s">
        <v>2245</v>
      </c>
      <c r="G303" s="14">
        <v>690735</v>
      </c>
      <c r="I303" s="14">
        <f t="shared" si="29"/>
        <v>690735</v>
      </c>
      <c r="J303" s="14">
        <v>0</v>
      </c>
      <c r="K303" s="14">
        <v>0</v>
      </c>
      <c r="L303" s="15">
        <f t="shared" si="23"/>
        <v>690735</v>
      </c>
    </row>
    <row r="304" spans="1:13" s="6" customFormat="1" ht="13.5" outlineLevel="1" thickBot="1">
      <c r="A304" s="12">
        <f t="shared" si="22"/>
        <v>301</v>
      </c>
      <c r="B304" s="19" t="s">
        <v>602</v>
      </c>
      <c r="C304" s="20"/>
      <c r="D304" s="21" t="s">
        <v>603</v>
      </c>
      <c r="E304" s="21" t="s">
        <v>236</v>
      </c>
      <c r="F304" s="21"/>
      <c r="G304" s="22">
        <f>SUBTOTAL(9,G300:G303)</f>
        <v>1759454</v>
      </c>
      <c r="H304" s="22">
        <f t="shared" ref="H304:I304" si="30">SUBTOTAL(9,H300:H303)</f>
        <v>0</v>
      </c>
      <c r="I304" s="22">
        <f t="shared" si="30"/>
        <v>1759454</v>
      </c>
      <c r="J304" s="22">
        <f>SUBTOTAL(9,J300:J303)</f>
        <v>0</v>
      </c>
      <c r="K304" s="22">
        <f>SUBTOTAL(9,K300:K303)</f>
        <v>-146555</v>
      </c>
      <c r="L304" s="23">
        <f>SUBTOTAL(9,L300:L303)</f>
        <v>1612899</v>
      </c>
      <c r="M304" s="24"/>
    </row>
    <row r="305" spans="1:13" ht="13.5" outlineLevel="2" thickTop="1">
      <c r="A305" s="12">
        <f t="shared" si="22"/>
        <v>302</v>
      </c>
      <c r="B305" s="12" t="s">
        <v>604</v>
      </c>
      <c r="C305" s="18" t="s">
        <v>605</v>
      </c>
      <c r="D305" s="13" t="s">
        <v>606</v>
      </c>
      <c r="E305" s="13" t="s">
        <v>2245</v>
      </c>
      <c r="F305" s="13">
        <v>3</v>
      </c>
      <c r="G305" s="14">
        <v>17199</v>
      </c>
      <c r="I305" s="14">
        <f>G305+H305</f>
        <v>17199</v>
      </c>
      <c r="J305" s="14">
        <v>0</v>
      </c>
      <c r="K305" s="14">
        <f t="shared" ref="K305:K310" si="31">-(I305*$M$308)</f>
        <v>-5452.0829999999996</v>
      </c>
      <c r="L305" s="15">
        <f t="shared" si="23"/>
        <v>11746.917000000001</v>
      </c>
      <c r="M305" s="676" t="s">
        <v>2254</v>
      </c>
    </row>
    <row r="306" spans="1:13" outlineLevel="2">
      <c r="A306" s="12">
        <f t="shared" si="22"/>
        <v>303</v>
      </c>
      <c r="B306" s="12" t="s">
        <v>604</v>
      </c>
      <c r="C306" s="18" t="s">
        <v>607</v>
      </c>
      <c r="D306" s="13" t="s">
        <v>608</v>
      </c>
      <c r="E306" s="13" t="s">
        <v>2245</v>
      </c>
      <c r="F306" s="13">
        <v>3</v>
      </c>
      <c r="G306" s="14">
        <v>248874</v>
      </c>
      <c r="I306" s="14">
        <f t="shared" ref="I306:I369" si="32">G306+H306</f>
        <v>248874</v>
      </c>
      <c r="J306" s="14">
        <v>0</v>
      </c>
      <c r="K306" s="14">
        <f t="shared" si="31"/>
        <v>-78893.058000000005</v>
      </c>
      <c r="L306" s="15">
        <f t="shared" si="23"/>
        <v>169980.94199999998</v>
      </c>
      <c r="M306" s="677"/>
    </row>
    <row r="307" spans="1:13" outlineLevel="2">
      <c r="A307" s="12">
        <f t="shared" si="22"/>
        <v>304</v>
      </c>
      <c r="B307" s="12" t="s">
        <v>604</v>
      </c>
      <c r="C307" s="18" t="s">
        <v>609</v>
      </c>
      <c r="D307" s="13" t="s">
        <v>610</v>
      </c>
      <c r="E307" s="13" t="s">
        <v>2245</v>
      </c>
      <c r="F307" s="13">
        <v>3</v>
      </c>
      <c r="G307" s="14">
        <v>343131</v>
      </c>
      <c r="I307" s="14">
        <f t="shared" si="32"/>
        <v>343131</v>
      </c>
      <c r="J307" s="14">
        <v>0</v>
      </c>
      <c r="K307" s="14">
        <f t="shared" si="31"/>
        <v>-108772.527</v>
      </c>
      <c r="L307" s="15">
        <f t="shared" si="23"/>
        <v>234358.473</v>
      </c>
      <c r="M307" s="677"/>
    </row>
    <row r="308" spans="1:13" outlineLevel="2">
      <c r="A308" s="12">
        <f t="shared" si="22"/>
        <v>305</v>
      </c>
      <c r="B308" s="12" t="s">
        <v>604</v>
      </c>
      <c r="C308" s="18" t="s">
        <v>611</v>
      </c>
      <c r="D308" s="13" t="s">
        <v>612</v>
      </c>
      <c r="E308" s="13" t="s">
        <v>2245</v>
      </c>
      <c r="F308" s="13">
        <v>3</v>
      </c>
      <c r="G308" s="14">
        <v>99835</v>
      </c>
      <c r="I308" s="14">
        <f t="shared" si="32"/>
        <v>99835</v>
      </c>
      <c r="J308" s="14">
        <v>0</v>
      </c>
      <c r="K308" s="14">
        <f t="shared" si="31"/>
        <v>-31647.695</v>
      </c>
      <c r="L308" s="15">
        <f t="shared" si="23"/>
        <v>68187.304999999993</v>
      </c>
      <c r="M308" s="26">
        <v>0.317</v>
      </c>
    </row>
    <row r="309" spans="1:13" outlineLevel="2">
      <c r="A309" s="12">
        <f t="shared" si="22"/>
        <v>306</v>
      </c>
      <c r="B309" s="12" t="s">
        <v>604</v>
      </c>
      <c r="C309" s="18" t="s">
        <v>613</v>
      </c>
      <c r="D309" s="13" t="s">
        <v>614</v>
      </c>
      <c r="E309" s="13" t="s">
        <v>2245</v>
      </c>
      <c r="F309" s="13">
        <v>3</v>
      </c>
      <c r="G309" s="14">
        <v>324151</v>
      </c>
      <c r="I309" s="14">
        <f t="shared" si="32"/>
        <v>324151</v>
      </c>
      <c r="J309" s="14">
        <v>0</v>
      </c>
      <c r="K309" s="14">
        <f t="shared" si="31"/>
        <v>-102755.867</v>
      </c>
      <c r="L309" s="15">
        <f t="shared" si="23"/>
        <v>221395.133</v>
      </c>
    </row>
    <row r="310" spans="1:13" outlineLevel="2">
      <c r="A310" s="12">
        <f t="shared" si="22"/>
        <v>307</v>
      </c>
      <c r="B310" s="12" t="s">
        <v>604</v>
      </c>
      <c r="C310" s="18" t="s">
        <v>615</v>
      </c>
      <c r="D310" s="13" t="s">
        <v>616</v>
      </c>
      <c r="E310" s="13" t="s">
        <v>2245</v>
      </c>
      <c r="F310" s="13">
        <v>3</v>
      </c>
      <c r="G310" s="14">
        <v>152583</v>
      </c>
      <c r="I310" s="14">
        <f t="shared" si="32"/>
        <v>152583</v>
      </c>
      <c r="J310" s="14">
        <v>0</v>
      </c>
      <c r="K310" s="14">
        <f t="shared" si="31"/>
        <v>-48368.811000000002</v>
      </c>
      <c r="L310" s="15">
        <f t="shared" si="23"/>
        <v>104214.189</v>
      </c>
    </row>
    <row r="311" spans="1:13" outlineLevel="2">
      <c r="A311" s="12">
        <f t="shared" si="22"/>
        <v>308</v>
      </c>
      <c r="B311" s="12" t="s">
        <v>604</v>
      </c>
      <c r="C311" s="18" t="s">
        <v>617</v>
      </c>
      <c r="D311" s="13" t="s">
        <v>618</v>
      </c>
      <c r="E311" s="13" t="s">
        <v>2245</v>
      </c>
      <c r="F311" s="13">
        <v>3</v>
      </c>
      <c r="G311" s="14">
        <v>36772</v>
      </c>
      <c r="I311" s="14">
        <f t="shared" si="32"/>
        <v>36772</v>
      </c>
      <c r="J311" s="14">
        <v>0</v>
      </c>
      <c r="K311" s="14">
        <f t="shared" ref="K311:K319" si="33">-(I311*$M$308)</f>
        <v>-11656.724</v>
      </c>
      <c r="L311" s="15">
        <f t="shared" si="23"/>
        <v>25115.275999999998</v>
      </c>
    </row>
    <row r="312" spans="1:13" outlineLevel="2">
      <c r="A312" s="12">
        <f t="shared" si="22"/>
        <v>309</v>
      </c>
      <c r="B312" s="12" t="s">
        <v>604</v>
      </c>
      <c r="C312" s="18" t="s">
        <v>619</v>
      </c>
      <c r="D312" s="13" t="s">
        <v>620</v>
      </c>
      <c r="E312" s="13" t="s">
        <v>2245</v>
      </c>
      <c r="F312" s="13">
        <v>3</v>
      </c>
      <c r="G312" s="14">
        <v>10679</v>
      </c>
      <c r="I312" s="14">
        <f t="shared" si="32"/>
        <v>10679</v>
      </c>
      <c r="J312" s="14">
        <v>0</v>
      </c>
      <c r="K312" s="14">
        <f t="shared" si="33"/>
        <v>-3385.2429999999999</v>
      </c>
      <c r="L312" s="15">
        <f t="shared" si="23"/>
        <v>7293.7569999999996</v>
      </c>
    </row>
    <row r="313" spans="1:13" outlineLevel="2">
      <c r="A313" s="12">
        <f t="shared" si="22"/>
        <v>310</v>
      </c>
      <c r="B313" s="12" t="s">
        <v>604</v>
      </c>
      <c r="C313" s="18" t="s">
        <v>621</v>
      </c>
      <c r="D313" s="13" t="s">
        <v>622</v>
      </c>
      <c r="E313" s="13" t="s">
        <v>2245</v>
      </c>
      <c r="F313" s="13">
        <v>3</v>
      </c>
      <c r="G313" s="14">
        <v>113362</v>
      </c>
      <c r="I313" s="14">
        <f t="shared" si="32"/>
        <v>113362</v>
      </c>
      <c r="J313" s="14">
        <v>0</v>
      </c>
      <c r="K313" s="14">
        <f t="shared" si="33"/>
        <v>-35935.754000000001</v>
      </c>
      <c r="L313" s="15">
        <f t="shared" si="23"/>
        <v>77426.245999999999</v>
      </c>
    </row>
    <row r="314" spans="1:13" outlineLevel="2">
      <c r="A314" s="12">
        <f t="shared" si="22"/>
        <v>311</v>
      </c>
      <c r="B314" s="12" t="s">
        <v>604</v>
      </c>
      <c r="C314" s="18" t="s">
        <v>623</v>
      </c>
      <c r="D314" s="13" t="s">
        <v>624</v>
      </c>
      <c r="E314" s="13" t="s">
        <v>2245</v>
      </c>
      <c r="F314" s="13">
        <v>3</v>
      </c>
      <c r="G314" s="14">
        <v>564784</v>
      </c>
      <c r="I314" s="14">
        <f t="shared" si="32"/>
        <v>564784</v>
      </c>
      <c r="J314" s="14">
        <v>0</v>
      </c>
      <c r="K314" s="14">
        <f t="shared" si="33"/>
        <v>-179036.52799999999</v>
      </c>
      <c r="L314" s="15">
        <f t="shared" si="23"/>
        <v>385747.47200000001</v>
      </c>
    </row>
    <row r="315" spans="1:13" outlineLevel="2">
      <c r="A315" s="12">
        <f t="shared" si="22"/>
        <v>312</v>
      </c>
      <c r="B315" s="12" t="s">
        <v>604</v>
      </c>
      <c r="C315" s="18" t="s">
        <v>625</v>
      </c>
      <c r="D315" s="13" t="s">
        <v>626</v>
      </c>
      <c r="E315" s="13" t="s">
        <v>2245</v>
      </c>
      <c r="F315" s="13">
        <v>3</v>
      </c>
      <c r="G315" s="14">
        <v>248435</v>
      </c>
      <c r="I315" s="14">
        <f t="shared" si="32"/>
        <v>248435</v>
      </c>
      <c r="J315" s="14">
        <v>0</v>
      </c>
      <c r="K315" s="14">
        <f t="shared" si="33"/>
        <v>-78753.895000000004</v>
      </c>
      <c r="L315" s="15">
        <f t="shared" si="23"/>
        <v>169681.10499999998</v>
      </c>
    </row>
    <row r="316" spans="1:13" outlineLevel="2">
      <c r="A316" s="12">
        <f t="shared" si="22"/>
        <v>313</v>
      </c>
      <c r="B316" s="12" t="s">
        <v>604</v>
      </c>
      <c r="C316" s="18" t="s">
        <v>627</v>
      </c>
      <c r="D316" s="13" t="s">
        <v>628</v>
      </c>
      <c r="E316" s="13" t="s">
        <v>2245</v>
      </c>
      <c r="F316" s="13">
        <v>3</v>
      </c>
      <c r="G316" s="14">
        <v>227955</v>
      </c>
      <c r="I316" s="14">
        <f t="shared" si="32"/>
        <v>227955</v>
      </c>
      <c r="J316" s="14">
        <v>0</v>
      </c>
      <c r="K316" s="14">
        <f t="shared" si="33"/>
        <v>-72261.735000000001</v>
      </c>
      <c r="L316" s="15">
        <f t="shared" si="23"/>
        <v>155693.26500000001</v>
      </c>
    </row>
    <row r="317" spans="1:13" outlineLevel="2">
      <c r="A317" s="12">
        <f t="shared" si="22"/>
        <v>314</v>
      </c>
      <c r="B317" s="12" t="s">
        <v>604</v>
      </c>
      <c r="C317" s="18" t="s">
        <v>629</v>
      </c>
      <c r="D317" s="13" t="s">
        <v>630</v>
      </c>
      <c r="E317" s="13" t="s">
        <v>2245</v>
      </c>
      <c r="F317" s="13">
        <v>3</v>
      </c>
      <c r="G317" s="14">
        <v>149228</v>
      </c>
      <c r="I317" s="14">
        <f t="shared" si="32"/>
        <v>149228</v>
      </c>
      <c r="J317" s="14">
        <v>0</v>
      </c>
      <c r="K317" s="14">
        <f t="shared" si="33"/>
        <v>-47305.275999999998</v>
      </c>
      <c r="L317" s="15">
        <f t="shared" si="23"/>
        <v>101922.724</v>
      </c>
    </row>
    <row r="318" spans="1:13" outlineLevel="2">
      <c r="A318" s="12">
        <f t="shared" si="22"/>
        <v>315</v>
      </c>
      <c r="B318" s="12" t="s">
        <v>604</v>
      </c>
      <c r="C318" s="18" t="s">
        <v>631</v>
      </c>
      <c r="D318" s="13" t="s">
        <v>632</v>
      </c>
      <c r="E318" s="13" t="s">
        <v>2245</v>
      </c>
      <c r="F318" s="13">
        <v>3</v>
      </c>
      <c r="G318" s="14">
        <v>147129</v>
      </c>
      <c r="I318" s="14">
        <f t="shared" si="32"/>
        <v>147129</v>
      </c>
      <c r="J318" s="14">
        <v>0</v>
      </c>
      <c r="K318" s="14">
        <f t="shared" si="33"/>
        <v>-46639.893000000004</v>
      </c>
      <c r="L318" s="15">
        <f t="shared" si="23"/>
        <v>100489.10699999999</v>
      </c>
    </row>
    <row r="319" spans="1:13" outlineLevel="2">
      <c r="A319" s="12">
        <f t="shared" si="22"/>
        <v>316</v>
      </c>
      <c r="B319" s="12" t="s">
        <v>604</v>
      </c>
      <c r="C319" s="18" t="s">
        <v>633</v>
      </c>
      <c r="D319" s="13" t="s">
        <v>634</v>
      </c>
      <c r="E319" s="13" t="s">
        <v>2245</v>
      </c>
      <c r="F319" s="13">
        <v>3</v>
      </c>
      <c r="G319" s="14">
        <v>11441</v>
      </c>
      <c r="I319" s="14">
        <f t="shared" si="32"/>
        <v>11441</v>
      </c>
      <c r="J319" s="14">
        <v>0</v>
      </c>
      <c r="K319" s="14">
        <f t="shared" si="33"/>
        <v>-3626.797</v>
      </c>
      <c r="L319" s="15">
        <f t="shared" si="23"/>
        <v>7814.2029999999995</v>
      </c>
    </row>
    <row r="320" spans="1:13" outlineLevel="2">
      <c r="A320" s="12">
        <f t="shared" si="22"/>
        <v>317</v>
      </c>
      <c r="B320" s="12" t="s">
        <v>604</v>
      </c>
      <c r="C320" s="18" t="s">
        <v>635</v>
      </c>
      <c r="D320" s="13" t="s">
        <v>636</v>
      </c>
      <c r="E320" s="13" t="s">
        <v>2245</v>
      </c>
      <c r="F320" s="13">
        <v>3</v>
      </c>
      <c r="G320" s="14">
        <v>92595</v>
      </c>
      <c r="I320" s="14">
        <f t="shared" si="32"/>
        <v>92595</v>
      </c>
      <c r="J320" s="14">
        <v>0</v>
      </c>
      <c r="K320" s="14">
        <f>-(I320*$M$308)</f>
        <v>-29352.615000000002</v>
      </c>
      <c r="L320" s="15">
        <f t="shared" si="23"/>
        <v>63242.384999999995</v>
      </c>
    </row>
    <row r="321" spans="1:12" outlineLevel="2">
      <c r="A321" s="12">
        <f t="shared" si="22"/>
        <v>318</v>
      </c>
      <c r="B321" s="12" t="s">
        <v>604</v>
      </c>
      <c r="C321" s="18" t="s">
        <v>637</v>
      </c>
      <c r="D321" s="13" t="s">
        <v>638</v>
      </c>
      <c r="E321" s="13" t="s">
        <v>2245</v>
      </c>
      <c r="F321" s="13">
        <v>3</v>
      </c>
      <c r="G321" s="14">
        <v>107342</v>
      </c>
      <c r="I321" s="14">
        <f t="shared" si="32"/>
        <v>107342</v>
      </c>
      <c r="J321" s="14">
        <v>0</v>
      </c>
      <c r="K321" s="14">
        <f>-(I321*$M$308)</f>
        <v>-34027.413999999997</v>
      </c>
      <c r="L321" s="15">
        <f t="shared" si="23"/>
        <v>73314.58600000001</v>
      </c>
    </row>
    <row r="322" spans="1:12" outlineLevel="2">
      <c r="A322" s="12">
        <f t="shared" si="22"/>
        <v>319</v>
      </c>
      <c r="B322" s="12" t="s">
        <v>604</v>
      </c>
      <c r="C322" s="18" t="s">
        <v>639</v>
      </c>
      <c r="D322" s="13" t="s">
        <v>640</v>
      </c>
      <c r="E322" s="13" t="s">
        <v>2245</v>
      </c>
      <c r="F322" s="13">
        <v>3</v>
      </c>
      <c r="G322" s="14">
        <v>194709</v>
      </c>
      <c r="I322" s="14">
        <f t="shared" si="32"/>
        <v>194709</v>
      </c>
      <c r="J322" s="14">
        <v>0</v>
      </c>
      <c r="K322" s="14">
        <f>-(I322*$M$308)</f>
        <v>-61722.753000000004</v>
      </c>
      <c r="L322" s="15">
        <f t="shared" si="23"/>
        <v>132986.247</v>
      </c>
    </row>
    <row r="323" spans="1:12" outlineLevel="2">
      <c r="A323" s="12">
        <f t="shared" si="22"/>
        <v>320</v>
      </c>
      <c r="B323" s="12" t="s">
        <v>604</v>
      </c>
      <c r="C323" s="18" t="s">
        <v>641</v>
      </c>
      <c r="D323" s="13" t="s">
        <v>642</v>
      </c>
      <c r="E323" s="13" t="s">
        <v>2245</v>
      </c>
      <c r="F323" s="13">
        <v>3</v>
      </c>
      <c r="G323" s="14">
        <v>693236</v>
      </c>
      <c r="I323" s="14">
        <f t="shared" si="32"/>
        <v>693236</v>
      </c>
      <c r="J323" s="14">
        <v>0</v>
      </c>
      <c r="K323" s="14">
        <f>-(I323*$M$308)</f>
        <v>-219755.81200000001</v>
      </c>
      <c r="L323" s="15">
        <f t="shared" si="23"/>
        <v>473480.18799999997</v>
      </c>
    </row>
    <row r="324" spans="1:12" ht="13.5" customHeight="1" outlineLevel="2">
      <c r="A324" s="12">
        <f t="shared" si="22"/>
        <v>321</v>
      </c>
      <c r="B324" s="12" t="s">
        <v>604</v>
      </c>
      <c r="C324" s="18" t="s">
        <v>643</v>
      </c>
      <c r="D324" s="13" t="s">
        <v>644</v>
      </c>
      <c r="E324" s="13" t="s">
        <v>2245</v>
      </c>
      <c r="F324" s="13">
        <v>3</v>
      </c>
      <c r="G324" s="14">
        <v>15667</v>
      </c>
      <c r="I324" s="14">
        <f t="shared" si="32"/>
        <v>15667</v>
      </c>
      <c r="J324" s="14">
        <v>0</v>
      </c>
      <c r="K324" s="14">
        <f>-(I324*$M$308)</f>
        <v>-4966.4390000000003</v>
      </c>
      <c r="L324" s="15">
        <f t="shared" si="23"/>
        <v>10700.561</v>
      </c>
    </row>
    <row r="325" spans="1:12" outlineLevel="2">
      <c r="A325" s="12">
        <f t="shared" si="22"/>
        <v>322</v>
      </c>
      <c r="B325" s="12" t="s">
        <v>604</v>
      </c>
      <c r="C325" s="18" t="s">
        <v>2298</v>
      </c>
      <c r="D325" s="13" t="s">
        <v>645</v>
      </c>
      <c r="E325" s="13" t="s">
        <v>2245</v>
      </c>
      <c r="F325" s="13">
        <v>3</v>
      </c>
      <c r="G325" s="14">
        <v>284048</v>
      </c>
      <c r="I325" s="14">
        <f t="shared" si="32"/>
        <v>284048</v>
      </c>
      <c r="J325" s="14">
        <v>0</v>
      </c>
      <c r="K325" s="14">
        <f t="shared" ref="K325:K330" si="34">-(I325*$M$308)</f>
        <v>-90043.216</v>
      </c>
      <c r="L325" s="15">
        <f t="shared" si="23"/>
        <v>194004.78399999999</v>
      </c>
    </row>
    <row r="326" spans="1:12" outlineLevel="2">
      <c r="A326" s="12">
        <f t="shared" si="22"/>
        <v>323</v>
      </c>
      <c r="B326" s="12" t="s">
        <v>604</v>
      </c>
      <c r="C326" s="18" t="s">
        <v>646</v>
      </c>
      <c r="D326" s="13" t="s">
        <v>647</v>
      </c>
      <c r="E326" s="13" t="s">
        <v>2245</v>
      </c>
      <c r="F326" s="13">
        <v>3</v>
      </c>
      <c r="G326" s="14">
        <v>15293</v>
      </c>
      <c r="I326" s="14">
        <f t="shared" si="32"/>
        <v>15293</v>
      </c>
      <c r="J326" s="14">
        <v>0</v>
      </c>
      <c r="K326" s="14">
        <f t="shared" si="34"/>
        <v>-4847.8810000000003</v>
      </c>
      <c r="L326" s="15">
        <f t="shared" si="23"/>
        <v>10445.118999999999</v>
      </c>
    </row>
    <row r="327" spans="1:12" outlineLevel="2">
      <c r="A327" s="12">
        <f t="shared" si="22"/>
        <v>324</v>
      </c>
      <c r="B327" s="12" t="s">
        <v>604</v>
      </c>
      <c r="C327" s="18" t="s">
        <v>648</v>
      </c>
      <c r="D327" s="13" t="s">
        <v>649</v>
      </c>
      <c r="E327" s="13" t="s">
        <v>2245</v>
      </c>
      <c r="F327" s="13">
        <v>3</v>
      </c>
      <c r="G327" s="14">
        <v>731291</v>
      </c>
      <c r="I327" s="14">
        <f t="shared" si="32"/>
        <v>731291</v>
      </c>
      <c r="J327" s="14">
        <v>0</v>
      </c>
      <c r="K327" s="14">
        <f t="shared" si="34"/>
        <v>-231819.247</v>
      </c>
      <c r="L327" s="15">
        <f t="shared" si="23"/>
        <v>499471.75300000003</v>
      </c>
    </row>
    <row r="328" spans="1:12" outlineLevel="2">
      <c r="A328" s="12">
        <f t="shared" si="22"/>
        <v>325</v>
      </c>
      <c r="B328" s="12" t="s">
        <v>604</v>
      </c>
      <c r="C328" s="18" t="s">
        <v>650</v>
      </c>
      <c r="D328" s="13" t="s">
        <v>651</v>
      </c>
      <c r="E328" s="13" t="s">
        <v>2245</v>
      </c>
      <c r="F328" s="13">
        <v>3</v>
      </c>
      <c r="G328" s="14">
        <v>66872</v>
      </c>
      <c r="I328" s="14">
        <f t="shared" si="32"/>
        <v>66872</v>
      </c>
      <c r="J328" s="14">
        <v>0</v>
      </c>
      <c r="K328" s="14">
        <f t="shared" si="34"/>
        <v>-21198.423999999999</v>
      </c>
      <c r="L328" s="15">
        <f t="shared" si="23"/>
        <v>45673.576000000001</v>
      </c>
    </row>
    <row r="329" spans="1:12" outlineLevel="2">
      <c r="A329" s="12">
        <f t="shared" ref="A329:A392" si="35">A328+1</f>
        <v>326</v>
      </c>
      <c r="B329" s="12" t="s">
        <v>604</v>
      </c>
      <c r="C329" s="18" t="s">
        <v>652</v>
      </c>
      <c r="D329" s="13" t="s">
        <v>653</v>
      </c>
      <c r="E329" s="13" t="s">
        <v>2245</v>
      </c>
      <c r="F329" s="13">
        <v>3</v>
      </c>
      <c r="G329" s="14">
        <v>105281</v>
      </c>
      <c r="I329" s="14">
        <f t="shared" si="32"/>
        <v>105281</v>
      </c>
      <c r="J329" s="14">
        <v>0</v>
      </c>
      <c r="K329" s="14">
        <f t="shared" si="34"/>
        <v>-33374.076999999997</v>
      </c>
      <c r="L329" s="15">
        <f t="shared" si="23"/>
        <v>71906.92300000001</v>
      </c>
    </row>
    <row r="330" spans="1:12" outlineLevel="2">
      <c r="A330" s="12">
        <f t="shared" si="35"/>
        <v>327</v>
      </c>
      <c r="B330" s="12" t="s">
        <v>604</v>
      </c>
      <c r="C330" s="18" t="s">
        <v>654</v>
      </c>
      <c r="D330" s="13" t="s">
        <v>655</v>
      </c>
      <c r="E330" s="13" t="s">
        <v>2245</v>
      </c>
      <c r="F330" s="13">
        <v>3</v>
      </c>
      <c r="G330" s="14">
        <v>293101</v>
      </c>
      <c r="I330" s="14">
        <f t="shared" si="32"/>
        <v>293101</v>
      </c>
      <c r="J330" s="14">
        <v>0</v>
      </c>
      <c r="K330" s="14">
        <f t="shared" si="34"/>
        <v>-92913.017000000007</v>
      </c>
      <c r="L330" s="15">
        <f t="shared" si="23"/>
        <v>200187.98300000001</v>
      </c>
    </row>
    <row r="331" spans="1:12" outlineLevel="2">
      <c r="A331" s="12">
        <f t="shared" si="35"/>
        <v>328</v>
      </c>
      <c r="B331" s="12" t="s">
        <v>604</v>
      </c>
      <c r="C331" s="18" t="s">
        <v>656</v>
      </c>
      <c r="D331" s="13" t="s">
        <v>657</v>
      </c>
      <c r="E331" s="13" t="s">
        <v>2245</v>
      </c>
      <c r="F331" s="13">
        <v>3</v>
      </c>
      <c r="G331" s="14">
        <v>455668</v>
      </c>
      <c r="I331" s="14">
        <f>G331+H331</f>
        <v>455668</v>
      </c>
      <c r="J331" s="14">
        <v>0</v>
      </c>
      <c r="K331" s="14">
        <f>-(I331*$M$308)</f>
        <v>-144446.75599999999</v>
      </c>
      <c r="L331" s="15">
        <f t="shared" ref="L331:L394" si="36">SUM(I331:K331)</f>
        <v>311221.24400000001</v>
      </c>
    </row>
    <row r="332" spans="1:12" outlineLevel="2">
      <c r="A332" s="12">
        <f t="shared" si="35"/>
        <v>329</v>
      </c>
      <c r="B332" s="12" t="s">
        <v>604</v>
      </c>
      <c r="C332" s="18" t="s">
        <v>658</v>
      </c>
      <c r="D332" s="13" t="s">
        <v>659</v>
      </c>
      <c r="E332" s="13" t="s">
        <v>2245</v>
      </c>
      <c r="F332" s="13">
        <v>3</v>
      </c>
      <c r="G332" s="14">
        <v>1399</v>
      </c>
      <c r="I332" s="14">
        <f t="shared" si="32"/>
        <v>1399</v>
      </c>
      <c r="J332" s="14">
        <v>0</v>
      </c>
      <c r="K332" s="14">
        <f>-(I332*$M$308)</f>
        <v>-443.483</v>
      </c>
      <c r="L332" s="15">
        <f t="shared" si="36"/>
        <v>955.51700000000005</v>
      </c>
    </row>
    <row r="333" spans="1:12" outlineLevel="2">
      <c r="A333" s="12">
        <f t="shared" si="35"/>
        <v>330</v>
      </c>
      <c r="B333" s="12" t="s">
        <v>604</v>
      </c>
      <c r="C333" s="18" t="s">
        <v>660</v>
      </c>
      <c r="D333" s="13" t="s">
        <v>661</v>
      </c>
      <c r="E333" s="13" t="s">
        <v>2245</v>
      </c>
      <c r="F333" s="13">
        <v>3</v>
      </c>
      <c r="G333" s="14">
        <v>11107</v>
      </c>
      <c r="I333" s="14">
        <f t="shared" si="32"/>
        <v>11107</v>
      </c>
      <c r="J333" s="14">
        <v>0</v>
      </c>
      <c r="K333" s="14">
        <f>-(I333*$M$308)</f>
        <v>-3520.9189999999999</v>
      </c>
      <c r="L333" s="15">
        <f t="shared" si="36"/>
        <v>7586.0810000000001</v>
      </c>
    </row>
    <row r="334" spans="1:12" outlineLevel="2">
      <c r="A334" s="12">
        <f t="shared" si="35"/>
        <v>331</v>
      </c>
      <c r="B334" s="12" t="s">
        <v>604</v>
      </c>
      <c r="C334" s="18" t="s">
        <v>662</v>
      </c>
      <c r="D334" s="13" t="s">
        <v>663</v>
      </c>
      <c r="E334" s="13" t="s">
        <v>2245</v>
      </c>
      <c r="F334" s="13">
        <v>3</v>
      </c>
      <c r="G334" s="14">
        <v>246521</v>
      </c>
      <c r="I334" s="14">
        <f t="shared" si="32"/>
        <v>246521</v>
      </c>
      <c r="J334" s="14">
        <v>0</v>
      </c>
      <c r="K334" s="14">
        <f>-(I334*$M$308)</f>
        <v>-78147.157000000007</v>
      </c>
      <c r="L334" s="15">
        <f t="shared" si="36"/>
        <v>168373.84299999999</v>
      </c>
    </row>
    <row r="335" spans="1:12" outlineLevel="2">
      <c r="A335" s="12">
        <f t="shared" si="35"/>
        <v>332</v>
      </c>
      <c r="B335" s="12" t="s">
        <v>604</v>
      </c>
      <c r="C335" s="18" t="s">
        <v>664</v>
      </c>
      <c r="D335" s="13" t="s">
        <v>665</v>
      </c>
      <c r="E335" s="13" t="s">
        <v>2245</v>
      </c>
      <c r="F335" s="13">
        <v>3</v>
      </c>
      <c r="G335" s="14">
        <v>52565</v>
      </c>
      <c r="I335" s="14">
        <f t="shared" si="32"/>
        <v>52565</v>
      </c>
      <c r="J335" s="14">
        <v>0</v>
      </c>
      <c r="K335" s="14">
        <f>-(I335*$M$308)</f>
        <v>-16663.105</v>
      </c>
      <c r="L335" s="15">
        <f t="shared" si="36"/>
        <v>35901.895000000004</v>
      </c>
    </row>
    <row r="336" spans="1:12" outlineLevel="2">
      <c r="A336" s="12">
        <f t="shared" si="35"/>
        <v>333</v>
      </c>
      <c r="B336" s="12" t="s">
        <v>604</v>
      </c>
      <c r="C336" s="18" t="s">
        <v>666</v>
      </c>
      <c r="D336" s="13" t="s">
        <v>667</v>
      </c>
      <c r="E336" s="13" t="s">
        <v>2245</v>
      </c>
      <c r="F336" s="13">
        <v>3</v>
      </c>
      <c r="G336" s="14">
        <v>1926</v>
      </c>
      <c r="I336" s="14">
        <f t="shared" si="32"/>
        <v>1926</v>
      </c>
      <c r="J336" s="14">
        <v>0</v>
      </c>
      <c r="K336" s="14">
        <f t="shared" ref="K336:K344" si="37">-(I336*$M$308)</f>
        <v>-610.54200000000003</v>
      </c>
      <c r="L336" s="15">
        <f t="shared" si="36"/>
        <v>1315.4580000000001</v>
      </c>
    </row>
    <row r="337" spans="1:12" outlineLevel="2">
      <c r="A337" s="12">
        <f t="shared" si="35"/>
        <v>334</v>
      </c>
      <c r="B337" s="12" t="s">
        <v>604</v>
      </c>
      <c r="C337" s="18" t="s">
        <v>668</v>
      </c>
      <c r="D337" s="13" t="s">
        <v>669</v>
      </c>
      <c r="E337" s="13" t="s">
        <v>2245</v>
      </c>
      <c r="F337" s="13">
        <v>3</v>
      </c>
      <c r="G337" s="14">
        <v>80620</v>
      </c>
      <c r="I337" s="14">
        <f t="shared" si="32"/>
        <v>80620</v>
      </c>
      <c r="J337" s="14">
        <v>0</v>
      </c>
      <c r="K337" s="14">
        <f t="shared" si="37"/>
        <v>-25556.54</v>
      </c>
      <c r="L337" s="15">
        <f t="shared" si="36"/>
        <v>55063.46</v>
      </c>
    </row>
    <row r="338" spans="1:12" outlineLevel="2">
      <c r="A338" s="12">
        <f t="shared" si="35"/>
        <v>335</v>
      </c>
      <c r="B338" s="12" t="s">
        <v>604</v>
      </c>
      <c r="C338" s="18" t="s">
        <v>670</v>
      </c>
      <c r="D338" s="13" t="s">
        <v>671</v>
      </c>
      <c r="E338" s="13" t="s">
        <v>2245</v>
      </c>
      <c r="F338" s="13">
        <v>3</v>
      </c>
      <c r="G338" s="14">
        <v>63660</v>
      </c>
      <c r="I338" s="14">
        <f t="shared" si="32"/>
        <v>63660</v>
      </c>
      <c r="J338" s="14">
        <v>0</v>
      </c>
      <c r="K338" s="14">
        <f t="shared" si="37"/>
        <v>-20180.22</v>
      </c>
      <c r="L338" s="15">
        <f t="shared" si="36"/>
        <v>43479.78</v>
      </c>
    </row>
    <row r="339" spans="1:12" outlineLevel="2">
      <c r="A339" s="12">
        <f t="shared" si="35"/>
        <v>336</v>
      </c>
      <c r="B339" s="12" t="s">
        <v>604</v>
      </c>
      <c r="C339" s="18" t="s">
        <v>672</v>
      </c>
      <c r="D339" s="13" t="s">
        <v>673</v>
      </c>
      <c r="E339" s="13" t="s">
        <v>2245</v>
      </c>
      <c r="F339" s="13">
        <v>3</v>
      </c>
      <c r="G339" s="14">
        <v>273047</v>
      </c>
      <c r="I339" s="14">
        <f t="shared" si="32"/>
        <v>273047</v>
      </c>
      <c r="J339" s="14">
        <v>0</v>
      </c>
      <c r="K339" s="14">
        <f t="shared" si="37"/>
        <v>-86555.899000000005</v>
      </c>
      <c r="L339" s="15">
        <f t="shared" si="36"/>
        <v>186491.101</v>
      </c>
    </row>
    <row r="340" spans="1:12" outlineLevel="2">
      <c r="A340" s="12">
        <f t="shared" si="35"/>
        <v>337</v>
      </c>
      <c r="B340" s="12" t="s">
        <v>604</v>
      </c>
      <c r="C340" s="18" t="s">
        <v>674</v>
      </c>
      <c r="D340" s="13" t="s">
        <v>675</v>
      </c>
      <c r="E340" s="13" t="s">
        <v>2245</v>
      </c>
      <c r="G340" s="14">
        <v>518898</v>
      </c>
      <c r="I340" s="14">
        <f t="shared" si="32"/>
        <v>518898</v>
      </c>
      <c r="J340" s="14">
        <v>0</v>
      </c>
      <c r="K340" s="14">
        <f t="shared" si="37"/>
        <v>-164490.666</v>
      </c>
      <c r="L340" s="15">
        <f t="shared" si="36"/>
        <v>354407.33400000003</v>
      </c>
    </row>
    <row r="341" spans="1:12" outlineLevel="2">
      <c r="A341" s="12">
        <f t="shared" si="35"/>
        <v>338</v>
      </c>
      <c r="B341" s="12" t="s">
        <v>604</v>
      </c>
      <c r="C341" s="18" t="s">
        <v>676</v>
      </c>
      <c r="D341" s="13" t="s">
        <v>677</v>
      </c>
      <c r="E341" s="13" t="s">
        <v>2245</v>
      </c>
      <c r="F341" s="13">
        <v>3</v>
      </c>
      <c r="G341" s="14">
        <v>882795</v>
      </c>
      <c r="I341" s="14">
        <f t="shared" si="32"/>
        <v>882795</v>
      </c>
      <c r="J341" s="14">
        <v>0</v>
      </c>
      <c r="K341" s="14">
        <f t="shared" si="37"/>
        <v>-279846.01500000001</v>
      </c>
      <c r="L341" s="15">
        <f t="shared" si="36"/>
        <v>602948.98499999999</v>
      </c>
    </row>
    <row r="342" spans="1:12" outlineLevel="2">
      <c r="A342" s="12">
        <f t="shared" si="35"/>
        <v>339</v>
      </c>
      <c r="B342" s="12" t="s">
        <v>604</v>
      </c>
      <c r="C342" s="18" t="s">
        <v>678</v>
      </c>
      <c r="D342" s="13" t="s">
        <v>679</v>
      </c>
      <c r="E342" s="13" t="s">
        <v>2245</v>
      </c>
      <c r="F342" s="13">
        <v>3</v>
      </c>
      <c r="G342" s="14">
        <v>281286</v>
      </c>
      <c r="I342" s="14">
        <f t="shared" si="32"/>
        <v>281286</v>
      </c>
      <c r="J342" s="14">
        <v>0</v>
      </c>
      <c r="K342" s="14">
        <f t="shared" si="37"/>
        <v>-89167.661999999997</v>
      </c>
      <c r="L342" s="15">
        <f t="shared" si="36"/>
        <v>192118.33799999999</v>
      </c>
    </row>
    <row r="343" spans="1:12" outlineLevel="2">
      <c r="A343" s="12">
        <f t="shared" si="35"/>
        <v>340</v>
      </c>
      <c r="B343" s="12" t="s">
        <v>604</v>
      </c>
      <c r="C343" s="18" t="s">
        <v>680</v>
      </c>
      <c r="D343" s="13" t="s">
        <v>681</v>
      </c>
      <c r="E343" s="13" t="s">
        <v>2245</v>
      </c>
      <c r="F343" s="13">
        <v>3</v>
      </c>
      <c r="G343" s="14">
        <v>79113</v>
      </c>
      <c r="I343" s="14">
        <f t="shared" si="32"/>
        <v>79113</v>
      </c>
      <c r="J343" s="14">
        <v>0</v>
      </c>
      <c r="K343" s="14">
        <f t="shared" si="37"/>
        <v>-25078.821</v>
      </c>
      <c r="L343" s="15">
        <f t="shared" si="36"/>
        <v>54034.179000000004</v>
      </c>
    </row>
    <row r="344" spans="1:12" outlineLevel="2">
      <c r="A344" s="12">
        <f t="shared" si="35"/>
        <v>341</v>
      </c>
      <c r="B344" s="12" t="s">
        <v>604</v>
      </c>
      <c r="C344" s="18" t="s">
        <v>682</v>
      </c>
      <c r="D344" s="13" t="s">
        <v>683</v>
      </c>
      <c r="E344" s="13" t="s">
        <v>2245</v>
      </c>
      <c r="F344" s="13">
        <v>3</v>
      </c>
      <c r="G344" s="14">
        <v>1821</v>
      </c>
      <c r="I344" s="14">
        <f t="shared" si="32"/>
        <v>1821</v>
      </c>
      <c r="J344" s="14">
        <v>0</v>
      </c>
      <c r="K344" s="14">
        <f t="shared" si="37"/>
        <v>-577.25700000000006</v>
      </c>
      <c r="L344" s="15">
        <f t="shared" si="36"/>
        <v>1243.7429999999999</v>
      </c>
    </row>
    <row r="345" spans="1:12" outlineLevel="2">
      <c r="A345" s="12">
        <f t="shared" si="35"/>
        <v>342</v>
      </c>
      <c r="B345" s="12" t="s">
        <v>604</v>
      </c>
      <c r="C345" s="18" t="s">
        <v>684</v>
      </c>
      <c r="D345" s="13" t="s">
        <v>685</v>
      </c>
      <c r="E345" s="13" t="s">
        <v>2245</v>
      </c>
      <c r="G345" s="14">
        <v>75190</v>
      </c>
      <c r="I345" s="14">
        <f t="shared" si="32"/>
        <v>75190</v>
      </c>
      <c r="J345" s="14">
        <v>0</v>
      </c>
      <c r="K345" s="14">
        <f>-(I345*$M$308)</f>
        <v>-23835.23</v>
      </c>
      <c r="L345" s="15">
        <f t="shared" si="36"/>
        <v>51354.770000000004</v>
      </c>
    </row>
    <row r="346" spans="1:12" outlineLevel="2">
      <c r="A346" s="12">
        <f t="shared" si="35"/>
        <v>343</v>
      </c>
      <c r="B346" s="12" t="s">
        <v>604</v>
      </c>
      <c r="C346" s="18" t="s">
        <v>686</v>
      </c>
      <c r="D346" s="13" t="s">
        <v>687</v>
      </c>
      <c r="E346" s="13" t="s">
        <v>2245</v>
      </c>
      <c r="F346" s="13">
        <v>3</v>
      </c>
      <c r="G346" s="14">
        <v>147041</v>
      </c>
      <c r="I346" s="14">
        <f t="shared" si="32"/>
        <v>147041</v>
      </c>
      <c r="J346" s="14">
        <v>0</v>
      </c>
      <c r="K346" s="14">
        <f>-(I346*$M$308)</f>
        <v>-46611.997000000003</v>
      </c>
      <c r="L346" s="15">
        <f t="shared" si="36"/>
        <v>100429.003</v>
      </c>
    </row>
    <row r="347" spans="1:12" outlineLevel="2">
      <c r="A347" s="12">
        <f t="shared" si="35"/>
        <v>344</v>
      </c>
      <c r="B347" s="12" t="s">
        <v>604</v>
      </c>
      <c r="C347" s="18" t="s">
        <v>688</v>
      </c>
      <c r="D347" s="13" t="s">
        <v>689</v>
      </c>
      <c r="E347" s="13" t="s">
        <v>2245</v>
      </c>
      <c r="F347" s="13">
        <v>3</v>
      </c>
      <c r="G347" s="14">
        <v>231893</v>
      </c>
      <c r="I347" s="14">
        <f>G347+H347</f>
        <v>231893</v>
      </c>
      <c r="J347" s="14">
        <v>0</v>
      </c>
      <c r="K347" s="14">
        <f>-(I347*$M$308)</f>
        <v>-73510.081000000006</v>
      </c>
      <c r="L347" s="15">
        <f t="shared" si="36"/>
        <v>158382.91899999999</v>
      </c>
    </row>
    <row r="348" spans="1:12" outlineLevel="2">
      <c r="A348" s="12">
        <f t="shared" si="35"/>
        <v>345</v>
      </c>
      <c r="B348" s="12" t="s">
        <v>604</v>
      </c>
      <c r="C348" s="18" t="s">
        <v>690</v>
      </c>
      <c r="D348" s="13" t="s">
        <v>691</v>
      </c>
      <c r="E348" s="13" t="s">
        <v>2245</v>
      </c>
      <c r="F348" s="13">
        <v>3</v>
      </c>
      <c r="G348" s="14">
        <v>165481</v>
      </c>
      <c r="I348" s="14">
        <f t="shared" si="32"/>
        <v>165481</v>
      </c>
      <c r="J348" s="14">
        <v>0</v>
      </c>
      <c r="K348" s="14">
        <f>-(I348*$M$308)</f>
        <v>-52457.476999999999</v>
      </c>
      <c r="L348" s="15">
        <f t="shared" si="36"/>
        <v>113023.523</v>
      </c>
    </row>
    <row r="349" spans="1:12" outlineLevel="2">
      <c r="A349" s="12">
        <f t="shared" si="35"/>
        <v>346</v>
      </c>
      <c r="B349" s="12" t="s">
        <v>604</v>
      </c>
      <c r="C349" s="18" t="s">
        <v>692</v>
      </c>
      <c r="D349" s="13" t="s">
        <v>693</v>
      </c>
      <c r="E349" s="13" t="s">
        <v>2245</v>
      </c>
      <c r="F349" s="13">
        <v>3</v>
      </c>
      <c r="G349" s="14">
        <v>644579</v>
      </c>
      <c r="I349" s="14">
        <f t="shared" si="32"/>
        <v>644579</v>
      </c>
      <c r="J349" s="14">
        <v>0</v>
      </c>
      <c r="K349" s="14">
        <f>-(I349*$M$308)</f>
        <v>-204331.54300000001</v>
      </c>
      <c r="L349" s="15">
        <f t="shared" si="36"/>
        <v>440247.45699999999</v>
      </c>
    </row>
    <row r="350" spans="1:12" outlineLevel="2">
      <c r="A350" s="12">
        <f t="shared" si="35"/>
        <v>347</v>
      </c>
      <c r="B350" s="12" t="s">
        <v>604</v>
      </c>
      <c r="C350" s="18" t="s">
        <v>694</v>
      </c>
      <c r="D350" s="13" t="s">
        <v>695</v>
      </c>
      <c r="E350" s="13" t="s">
        <v>2245</v>
      </c>
      <c r="F350" s="13">
        <v>3</v>
      </c>
      <c r="G350" s="14">
        <v>204548</v>
      </c>
      <c r="I350" s="14">
        <f t="shared" si="32"/>
        <v>204548</v>
      </c>
      <c r="J350" s="14">
        <v>0</v>
      </c>
      <c r="K350" s="14">
        <f t="shared" ref="K350:K358" si="38">-(I350*$M$308)</f>
        <v>-64841.716</v>
      </c>
      <c r="L350" s="15">
        <f t="shared" si="36"/>
        <v>139706.28399999999</v>
      </c>
    </row>
    <row r="351" spans="1:12" outlineLevel="2">
      <c r="A351" s="12">
        <f t="shared" si="35"/>
        <v>348</v>
      </c>
      <c r="B351" s="12" t="s">
        <v>604</v>
      </c>
      <c r="C351" s="18" t="s">
        <v>696</v>
      </c>
      <c r="D351" s="13" t="s">
        <v>697</v>
      </c>
      <c r="E351" s="13" t="s">
        <v>2245</v>
      </c>
      <c r="F351" s="13">
        <v>3</v>
      </c>
      <c r="G351" s="14">
        <v>99569</v>
      </c>
      <c r="I351" s="14">
        <f t="shared" si="32"/>
        <v>99569</v>
      </c>
      <c r="J351" s="14">
        <v>0</v>
      </c>
      <c r="K351" s="14">
        <f t="shared" si="38"/>
        <v>-31563.373</v>
      </c>
      <c r="L351" s="15">
        <f t="shared" si="36"/>
        <v>68005.627000000008</v>
      </c>
    </row>
    <row r="352" spans="1:12" outlineLevel="2">
      <c r="A352" s="12">
        <f t="shared" si="35"/>
        <v>349</v>
      </c>
      <c r="B352" s="12" t="s">
        <v>604</v>
      </c>
      <c r="C352" s="18" t="s">
        <v>698</v>
      </c>
      <c r="D352" s="13" t="s">
        <v>699</v>
      </c>
      <c r="E352" s="13" t="s">
        <v>2245</v>
      </c>
      <c r="G352" s="14">
        <v>2527</v>
      </c>
      <c r="I352" s="14">
        <f t="shared" si="32"/>
        <v>2527</v>
      </c>
      <c r="J352" s="14">
        <v>0</v>
      </c>
      <c r="K352" s="14">
        <f t="shared" si="38"/>
        <v>-801.05899999999997</v>
      </c>
      <c r="L352" s="15">
        <f t="shared" si="36"/>
        <v>1725.941</v>
      </c>
    </row>
    <row r="353" spans="1:12" outlineLevel="2">
      <c r="A353" s="12">
        <f t="shared" si="35"/>
        <v>350</v>
      </c>
      <c r="B353" s="12" t="s">
        <v>604</v>
      </c>
      <c r="C353" s="18" t="s">
        <v>700</v>
      </c>
      <c r="D353" s="13" t="s">
        <v>701</v>
      </c>
      <c r="E353" s="13" t="s">
        <v>2245</v>
      </c>
      <c r="F353" s="13">
        <v>3</v>
      </c>
      <c r="G353" s="14">
        <v>76407</v>
      </c>
      <c r="I353" s="14">
        <f t="shared" si="32"/>
        <v>76407</v>
      </c>
      <c r="J353" s="14">
        <v>0</v>
      </c>
      <c r="K353" s="14">
        <f t="shared" si="38"/>
        <v>-24221.019</v>
      </c>
      <c r="L353" s="15">
        <f t="shared" si="36"/>
        <v>52185.981</v>
      </c>
    </row>
    <row r="354" spans="1:12" outlineLevel="2">
      <c r="A354" s="12">
        <f t="shared" si="35"/>
        <v>351</v>
      </c>
      <c r="B354" s="12" t="s">
        <v>604</v>
      </c>
      <c r="C354" s="18" t="s">
        <v>702</v>
      </c>
      <c r="D354" s="13" t="s">
        <v>703</v>
      </c>
      <c r="E354" s="13" t="s">
        <v>2245</v>
      </c>
      <c r="F354" s="13">
        <v>3</v>
      </c>
      <c r="G354" s="14">
        <v>206550</v>
      </c>
      <c r="I354" s="14">
        <f t="shared" si="32"/>
        <v>206550</v>
      </c>
      <c r="J354" s="14">
        <v>0</v>
      </c>
      <c r="K354" s="14">
        <f t="shared" si="38"/>
        <v>-65476.35</v>
      </c>
      <c r="L354" s="15">
        <f t="shared" si="36"/>
        <v>141073.65</v>
      </c>
    </row>
    <row r="355" spans="1:12" outlineLevel="2">
      <c r="A355" s="12">
        <f t="shared" si="35"/>
        <v>352</v>
      </c>
      <c r="B355" s="12" t="s">
        <v>604</v>
      </c>
      <c r="C355" s="18" t="s">
        <v>704</v>
      </c>
      <c r="D355" s="13" t="s">
        <v>705</v>
      </c>
      <c r="E355" s="13" t="s">
        <v>2245</v>
      </c>
      <c r="F355" s="13">
        <v>3</v>
      </c>
      <c r="G355" s="14">
        <v>212944</v>
      </c>
      <c r="I355" s="14">
        <f t="shared" si="32"/>
        <v>212944</v>
      </c>
      <c r="J355" s="14">
        <v>0</v>
      </c>
      <c r="K355" s="14">
        <f t="shared" si="38"/>
        <v>-67503.248000000007</v>
      </c>
      <c r="L355" s="15">
        <f t="shared" si="36"/>
        <v>145440.75199999998</v>
      </c>
    </row>
    <row r="356" spans="1:12" outlineLevel="2">
      <c r="A356" s="12">
        <f t="shared" si="35"/>
        <v>353</v>
      </c>
      <c r="B356" s="12" t="s">
        <v>604</v>
      </c>
      <c r="C356" s="18" t="s">
        <v>706</v>
      </c>
      <c r="D356" s="13" t="s">
        <v>707</v>
      </c>
      <c r="E356" s="13" t="s">
        <v>2245</v>
      </c>
      <c r="F356" s="13">
        <v>3</v>
      </c>
      <c r="G356" s="14">
        <v>485567</v>
      </c>
      <c r="I356" s="14">
        <f t="shared" si="32"/>
        <v>485567</v>
      </c>
      <c r="J356" s="14">
        <v>0</v>
      </c>
      <c r="K356" s="14">
        <f t="shared" si="38"/>
        <v>-153924.739</v>
      </c>
      <c r="L356" s="15">
        <f t="shared" si="36"/>
        <v>331642.261</v>
      </c>
    </row>
    <row r="357" spans="1:12" outlineLevel="2">
      <c r="A357" s="12">
        <f t="shared" si="35"/>
        <v>354</v>
      </c>
      <c r="B357" s="12" t="s">
        <v>604</v>
      </c>
      <c r="C357" s="18" t="s">
        <v>708</v>
      </c>
      <c r="D357" s="13" t="s">
        <v>709</v>
      </c>
      <c r="E357" s="13" t="s">
        <v>2245</v>
      </c>
      <c r="F357" s="13">
        <v>3</v>
      </c>
      <c r="G357" s="14">
        <v>68763</v>
      </c>
      <c r="I357" s="14">
        <f t="shared" si="32"/>
        <v>68763</v>
      </c>
      <c r="J357" s="14">
        <v>0</v>
      </c>
      <c r="K357" s="14">
        <f t="shared" si="38"/>
        <v>-21797.870999999999</v>
      </c>
      <c r="L357" s="15">
        <f t="shared" si="36"/>
        <v>46965.129000000001</v>
      </c>
    </row>
    <row r="358" spans="1:12" outlineLevel="2">
      <c r="A358" s="12">
        <f t="shared" si="35"/>
        <v>355</v>
      </c>
      <c r="B358" s="12" t="s">
        <v>604</v>
      </c>
      <c r="C358" s="18" t="s">
        <v>710</v>
      </c>
      <c r="D358" s="13" t="s">
        <v>711</v>
      </c>
      <c r="E358" s="13" t="s">
        <v>2245</v>
      </c>
      <c r="F358" s="13">
        <v>3</v>
      </c>
      <c r="G358" s="14">
        <v>45316</v>
      </c>
      <c r="I358" s="14">
        <f t="shared" si="32"/>
        <v>45316</v>
      </c>
      <c r="J358" s="14">
        <v>0</v>
      </c>
      <c r="K358" s="14">
        <f t="shared" si="38"/>
        <v>-14365.172</v>
      </c>
      <c r="L358" s="15">
        <f t="shared" si="36"/>
        <v>30950.828000000001</v>
      </c>
    </row>
    <row r="359" spans="1:12" outlineLevel="2">
      <c r="A359" s="12">
        <f t="shared" si="35"/>
        <v>356</v>
      </c>
      <c r="B359" s="12" t="s">
        <v>604</v>
      </c>
      <c r="C359" s="18" t="s">
        <v>712</v>
      </c>
      <c r="D359" s="13" t="s">
        <v>713</v>
      </c>
      <c r="E359" s="13" t="s">
        <v>2245</v>
      </c>
      <c r="G359" s="14">
        <v>326153</v>
      </c>
      <c r="I359" s="14">
        <f t="shared" si="32"/>
        <v>326153</v>
      </c>
      <c r="J359" s="14">
        <v>0</v>
      </c>
      <c r="K359" s="14">
        <f>-(I359*$M$308)</f>
        <v>-103390.501</v>
      </c>
      <c r="L359" s="15">
        <f t="shared" si="36"/>
        <v>222762.49900000001</v>
      </c>
    </row>
    <row r="360" spans="1:12" outlineLevel="2">
      <c r="A360" s="12">
        <f t="shared" si="35"/>
        <v>357</v>
      </c>
      <c r="B360" s="12" t="s">
        <v>604</v>
      </c>
      <c r="C360" s="18" t="s">
        <v>714</v>
      </c>
      <c r="D360" s="13" t="s">
        <v>715</v>
      </c>
      <c r="E360" s="13" t="s">
        <v>2245</v>
      </c>
      <c r="F360" s="13">
        <v>3</v>
      </c>
      <c r="G360" s="14">
        <v>380212</v>
      </c>
      <c r="I360" s="14">
        <f t="shared" si="32"/>
        <v>380212</v>
      </c>
      <c r="J360" s="14">
        <v>0</v>
      </c>
      <c r="K360" s="14">
        <f>-(I360*$M$308)</f>
        <v>-120527.204</v>
      </c>
      <c r="L360" s="15">
        <f t="shared" si="36"/>
        <v>259684.796</v>
      </c>
    </row>
    <row r="361" spans="1:12" outlineLevel="2">
      <c r="A361" s="12">
        <f t="shared" si="35"/>
        <v>358</v>
      </c>
      <c r="B361" s="12" t="s">
        <v>604</v>
      </c>
      <c r="C361" s="18" t="s">
        <v>716</v>
      </c>
      <c r="D361" s="13" t="s">
        <v>717</v>
      </c>
      <c r="E361" s="13" t="s">
        <v>2245</v>
      </c>
      <c r="F361" s="13">
        <v>3</v>
      </c>
      <c r="G361" s="14">
        <v>109069</v>
      </c>
      <c r="I361" s="14">
        <f t="shared" si="32"/>
        <v>109069</v>
      </c>
      <c r="J361" s="14">
        <v>0</v>
      </c>
      <c r="K361" s="14">
        <f>-(I361*$M$308)</f>
        <v>-34574.873</v>
      </c>
      <c r="L361" s="15">
        <f t="shared" si="36"/>
        <v>74494.127000000008</v>
      </c>
    </row>
    <row r="362" spans="1:12" outlineLevel="2">
      <c r="A362" s="12">
        <f t="shared" si="35"/>
        <v>359</v>
      </c>
      <c r="B362" s="12" t="s">
        <v>604</v>
      </c>
      <c r="C362" s="18" t="s">
        <v>718</v>
      </c>
      <c r="D362" s="13" t="s">
        <v>719</v>
      </c>
      <c r="E362" s="13" t="s">
        <v>2245</v>
      </c>
      <c r="F362" s="13">
        <v>3</v>
      </c>
      <c r="G362" s="14">
        <v>99223</v>
      </c>
      <c r="I362" s="14">
        <f t="shared" si="32"/>
        <v>99223</v>
      </c>
      <c r="J362" s="14">
        <v>0</v>
      </c>
      <c r="K362" s="14">
        <f>-(I362*$M$308)</f>
        <v>-31453.690999999999</v>
      </c>
      <c r="L362" s="15">
        <f t="shared" si="36"/>
        <v>67769.309000000008</v>
      </c>
    </row>
    <row r="363" spans="1:12" outlineLevel="2">
      <c r="A363" s="12">
        <f t="shared" si="35"/>
        <v>360</v>
      </c>
      <c r="B363" s="12" t="s">
        <v>604</v>
      </c>
      <c r="C363" s="18" t="s">
        <v>720</v>
      </c>
      <c r="D363" s="13" t="s">
        <v>721</v>
      </c>
      <c r="E363" s="13" t="s">
        <v>2245</v>
      </c>
      <c r="F363" s="13">
        <v>3</v>
      </c>
      <c r="G363" s="14">
        <v>301614</v>
      </c>
      <c r="I363" s="14">
        <f t="shared" si="32"/>
        <v>301614</v>
      </c>
      <c r="J363" s="14">
        <v>0</v>
      </c>
      <c r="K363" s="14">
        <f>-(I363*$M$308)</f>
        <v>-95611.638000000006</v>
      </c>
      <c r="L363" s="15">
        <f t="shared" si="36"/>
        <v>206002.36199999999</v>
      </c>
    </row>
    <row r="364" spans="1:12" outlineLevel="2">
      <c r="A364" s="12">
        <f t="shared" si="35"/>
        <v>361</v>
      </c>
      <c r="B364" s="12" t="s">
        <v>604</v>
      </c>
      <c r="C364" s="18" t="s">
        <v>722</v>
      </c>
      <c r="D364" s="13" t="s">
        <v>723</v>
      </c>
      <c r="E364" s="13" t="s">
        <v>2245</v>
      </c>
      <c r="F364" s="13">
        <v>3</v>
      </c>
      <c r="G364" s="14">
        <v>423094</v>
      </c>
      <c r="I364" s="14">
        <f t="shared" si="32"/>
        <v>423094</v>
      </c>
      <c r="J364" s="14">
        <v>0</v>
      </c>
      <c r="K364" s="14">
        <f t="shared" ref="K364:K366" si="39">-(I364*$M$308)</f>
        <v>-134120.79800000001</v>
      </c>
      <c r="L364" s="15">
        <f t="shared" si="36"/>
        <v>288973.20199999999</v>
      </c>
    </row>
    <row r="365" spans="1:12" outlineLevel="2">
      <c r="A365" s="12">
        <f t="shared" si="35"/>
        <v>362</v>
      </c>
      <c r="B365" s="12" t="s">
        <v>604</v>
      </c>
      <c r="C365" s="18" t="s">
        <v>724</v>
      </c>
      <c r="D365" s="13" t="s">
        <v>725</v>
      </c>
      <c r="E365" s="13" t="s">
        <v>2245</v>
      </c>
      <c r="F365" s="13">
        <v>3</v>
      </c>
      <c r="G365" s="14">
        <v>61204</v>
      </c>
      <c r="I365" s="14">
        <f t="shared" si="32"/>
        <v>61204</v>
      </c>
      <c r="J365" s="14">
        <v>0</v>
      </c>
      <c r="K365" s="14">
        <f t="shared" si="39"/>
        <v>-19401.668000000001</v>
      </c>
      <c r="L365" s="15">
        <f t="shared" si="36"/>
        <v>41802.331999999995</v>
      </c>
    </row>
    <row r="366" spans="1:12" outlineLevel="2">
      <c r="A366" s="12">
        <f t="shared" si="35"/>
        <v>363</v>
      </c>
      <c r="B366" s="12" t="s">
        <v>604</v>
      </c>
      <c r="C366" s="18" t="s">
        <v>726</v>
      </c>
      <c r="D366" s="13" t="s">
        <v>727</v>
      </c>
      <c r="E366" s="13" t="s">
        <v>2245</v>
      </c>
      <c r="G366" s="14">
        <v>736244</v>
      </c>
      <c r="I366" s="14">
        <f t="shared" si="32"/>
        <v>736244</v>
      </c>
      <c r="J366" s="14">
        <v>0</v>
      </c>
      <c r="K366" s="14">
        <f t="shared" si="39"/>
        <v>-233389.348</v>
      </c>
      <c r="L366" s="15">
        <f t="shared" si="36"/>
        <v>502854.652</v>
      </c>
    </row>
    <row r="367" spans="1:12" outlineLevel="2">
      <c r="A367" s="12">
        <f t="shared" si="35"/>
        <v>364</v>
      </c>
      <c r="B367" s="12" t="s">
        <v>604</v>
      </c>
      <c r="C367" s="18" t="s">
        <v>728</v>
      </c>
      <c r="D367" s="13" t="s">
        <v>729</v>
      </c>
      <c r="E367" s="13" t="s">
        <v>2245</v>
      </c>
      <c r="F367" s="13">
        <v>3</v>
      </c>
      <c r="G367" s="14">
        <v>80799</v>
      </c>
      <c r="I367" s="14">
        <f t="shared" si="32"/>
        <v>80799</v>
      </c>
      <c r="J367" s="14">
        <v>0</v>
      </c>
      <c r="K367" s="14">
        <f>-(I367*$M$308)</f>
        <v>-25613.282999999999</v>
      </c>
      <c r="L367" s="15">
        <f t="shared" si="36"/>
        <v>55185.717000000004</v>
      </c>
    </row>
    <row r="368" spans="1:12" outlineLevel="2">
      <c r="A368" s="12">
        <f t="shared" si="35"/>
        <v>365</v>
      </c>
      <c r="B368" s="12" t="s">
        <v>604</v>
      </c>
      <c r="C368" s="18" t="s">
        <v>730</v>
      </c>
      <c r="D368" s="13" t="s">
        <v>731</v>
      </c>
      <c r="E368" s="13" t="s">
        <v>2245</v>
      </c>
      <c r="F368" s="13">
        <v>3</v>
      </c>
      <c r="G368" s="14">
        <v>148752</v>
      </c>
      <c r="I368" s="14">
        <f>G368+H368</f>
        <v>148752</v>
      </c>
      <c r="J368" s="14">
        <v>0</v>
      </c>
      <c r="K368" s="14">
        <f>-(I368*$M$308)</f>
        <v>-47154.383999999998</v>
      </c>
      <c r="L368" s="15">
        <f t="shared" si="36"/>
        <v>101597.61600000001</v>
      </c>
    </row>
    <row r="369" spans="1:12" outlineLevel="2">
      <c r="A369" s="12">
        <f t="shared" si="35"/>
        <v>366</v>
      </c>
      <c r="B369" s="12" t="s">
        <v>604</v>
      </c>
      <c r="C369" s="18" t="s">
        <v>732</v>
      </c>
      <c r="D369" s="13" t="s">
        <v>733</v>
      </c>
      <c r="E369" s="13" t="s">
        <v>2245</v>
      </c>
      <c r="F369" s="13">
        <v>3</v>
      </c>
      <c r="G369" s="14">
        <v>315049</v>
      </c>
      <c r="I369" s="14">
        <f t="shared" si="32"/>
        <v>315049</v>
      </c>
      <c r="J369" s="14">
        <v>0</v>
      </c>
      <c r="K369" s="14">
        <f>-(I369*$M$308)</f>
        <v>-99870.532999999996</v>
      </c>
      <c r="L369" s="15">
        <f t="shared" si="36"/>
        <v>215178.467</v>
      </c>
    </row>
    <row r="370" spans="1:12" outlineLevel="2">
      <c r="A370" s="12">
        <f t="shared" si="35"/>
        <v>367</v>
      </c>
      <c r="B370" s="12" t="s">
        <v>604</v>
      </c>
      <c r="C370" s="18" t="s">
        <v>734</v>
      </c>
      <c r="D370" s="13" t="s">
        <v>735</v>
      </c>
      <c r="E370" s="13" t="s">
        <v>2245</v>
      </c>
      <c r="F370" s="13">
        <v>3</v>
      </c>
      <c r="G370" s="14">
        <v>368771</v>
      </c>
      <c r="I370" s="14">
        <f t="shared" ref="I370:I374" si="40">G370+H370</f>
        <v>368771</v>
      </c>
      <c r="J370" s="14">
        <v>0</v>
      </c>
      <c r="K370" s="14">
        <f>-(I370*$M$308)</f>
        <v>-116900.40700000001</v>
      </c>
      <c r="L370" s="15">
        <f t="shared" si="36"/>
        <v>251870.59299999999</v>
      </c>
    </row>
    <row r="371" spans="1:12" outlineLevel="2">
      <c r="A371" s="12">
        <f t="shared" si="35"/>
        <v>368</v>
      </c>
      <c r="B371" s="12" t="s">
        <v>604</v>
      </c>
      <c r="C371" s="18" t="s">
        <v>736</v>
      </c>
      <c r="D371" s="13" t="s">
        <v>737</v>
      </c>
      <c r="E371" s="13" t="s">
        <v>2245</v>
      </c>
      <c r="F371" s="13">
        <v>3</v>
      </c>
      <c r="G371" s="14">
        <v>293701</v>
      </c>
      <c r="I371" s="14">
        <f t="shared" si="40"/>
        <v>293701</v>
      </c>
      <c r="J371" s="14">
        <v>0</v>
      </c>
      <c r="K371" s="14">
        <f>-(I371*$M$308)</f>
        <v>-93103.217000000004</v>
      </c>
      <c r="L371" s="15">
        <f t="shared" si="36"/>
        <v>200597.783</v>
      </c>
    </row>
    <row r="372" spans="1:12" outlineLevel="2">
      <c r="A372" s="12">
        <f t="shared" si="35"/>
        <v>369</v>
      </c>
      <c r="B372" s="12" t="s">
        <v>604</v>
      </c>
      <c r="C372" s="18" t="s">
        <v>738</v>
      </c>
      <c r="D372" s="13" t="s">
        <v>739</v>
      </c>
      <c r="E372" s="13" t="s">
        <v>2245</v>
      </c>
      <c r="F372" s="13">
        <v>3</v>
      </c>
      <c r="G372" s="14">
        <v>23847</v>
      </c>
      <c r="I372" s="14">
        <f t="shared" si="40"/>
        <v>23847</v>
      </c>
      <c r="J372" s="14">
        <v>0</v>
      </c>
      <c r="K372" s="14">
        <f t="shared" ref="K372:K380" si="41">-(I372*$M$308)</f>
        <v>-7559.4989999999998</v>
      </c>
      <c r="L372" s="15">
        <f t="shared" si="36"/>
        <v>16287.501</v>
      </c>
    </row>
    <row r="373" spans="1:12" outlineLevel="2">
      <c r="A373" s="12">
        <f t="shared" si="35"/>
        <v>370</v>
      </c>
      <c r="B373" s="12" t="s">
        <v>604</v>
      </c>
      <c r="C373" s="18" t="s">
        <v>740</v>
      </c>
      <c r="D373" s="13" t="s">
        <v>741</v>
      </c>
      <c r="E373" s="13" t="s">
        <v>2245</v>
      </c>
      <c r="G373" s="14">
        <v>74835</v>
      </c>
      <c r="I373" s="14">
        <f t="shared" si="40"/>
        <v>74835</v>
      </c>
      <c r="J373" s="14">
        <v>0</v>
      </c>
      <c r="K373" s="14">
        <f t="shared" si="41"/>
        <v>-23722.695</v>
      </c>
      <c r="L373" s="15">
        <f t="shared" si="36"/>
        <v>51112.305</v>
      </c>
    </row>
    <row r="374" spans="1:12" outlineLevel="2">
      <c r="A374" s="12">
        <f t="shared" si="35"/>
        <v>371</v>
      </c>
      <c r="B374" s="12" t="s">
        <v>604</v>
      </c>
      <c r="C374" s="18" t="s">
        <v>742</v>
      </c>
      <c r="D374" s="13" t="s">
        <v>743</v>
      </c>
      <c r="E374" s="13" t="s">
        <v>2245</v>
      </c>
      <c r="F374" s="13">
        <v>3</v>
      </c>
      <c r="G374" s="14">
        <v>109706</v>
      </c>
      <c r="I374" s="14">
        <f t="shared" si="40"/>
        <v>109706</v>
      </c>
      <c r="J374" s="14">
        <v>0</v>
      </c>
      <c r="K374" s="14">
        <f t="shared" si="41"/>
        <v>-34776.802000000003</v>
      </c>
      <c r="L374" s="15">
        <f t="shared" si="36"/>
        <v>74929.198000000004</v>
      </c>
    </row>
    <row r="375" spans="1:12" outlineLevel="2">
      <c r="A375" s="12">
        <f t="shared" si="35"/>
        <v>372</v>
      </c>
      <c r="B375" s="12" t="s">
        <v>604</v>
      </c>
      <c r="C375" s="18" t="s">
        <v>744</v>
      </c>
      <c r="D375" s="13" t="s">
        <v>745</v>
      </c>
      <c r="E375" s="13" t="s">
        <v>2245</v>
      </c>
      <c r="F375" s="13">
        <v>3</v>
      </c>
      <c r="G375" s="14">
        <v>882588</v>
      </c>
      <c r="I375" s="14">
        <f>G375+H375</f>
        <v>882588</v>
      </c>
      <c r="J375" s="14">
        <v>0</v>
      </c>
      <c r="K375" s="14">
        <f t="shared" si="41"/>
        <v>-279780.39600000001</v>
      </c>
      <c r="L375" s="15">
        <f t="shared" si="36"/>
        <v>602807.60400000005</v>
      </c>
    </row>
    <row r="376" spans="1:12" outlineLevel="2">
      <c r="A376" s="12">
        <f t="shared" si="35"/>
        <v>373</v>
      </c>
      <c r="B376" s="12" t="s">
        <v>604</v>
      </c>
      <c r="C376" s="18" t="s">
        <v>746</v>
      </c>
      <c r="D376" s="13" t="s">
        <v>747</v>
      </c>
      <c r="E376" s="13" t="s">
        <v>2245</v>
      </c>
      <c r="F376" s="13">
        <v>3</v>
      </c>
      <c r="G376" s="14">
        <v>68891</v>
      </c>
      <c r="I376" s="14">
        <f t="shared" ref="I376:I391" si="42">G376+H376</f>
        <v>68891</v>
      </c>
      <c r="J376" s="14">
        <v>0</v>
      </c>
      <c r="K376" s="14">
        <f t="shared" si="41"/>
        <v>-21838.447</v>
      </c>
      <c r="L376" s="15">
        <f t="shared" si="36"/>
        <v>47052.553</v>
      </c>
    </row>
    <row r="377" spans="1:12" outlineLevel="2">
      <c r="A377" s="12">
        <f t="shared" si="35"/>
        <v>374</v>
      </c>
      <c r="B377" s="12" t="s">
        <v>604</v>
      </c>
      <c r="C377" s="18" t="s">
        <v>748</v>
      </c>
      <c r="D377" s="13" t="s">
        <v>749</v>
      </c>
      <c r="E377" s="13" t="s">
        <v>2245</v>
      </c>
      <c r="F377" s="13">
        <v>3</v>
      </c>
      <c r="G377" s="14">
        <v>302701</v>
      </c>
      <c r="I377" s="14">
        <f t="shared" si="42"/>
        <v>302701</v>
      </c>
      <c r="J377" s="14">
        <v>0</v>
      </c>
      <c r="K377" s="14">
        <f t="shared" si="41"/>
        <v>-95956.217000000004</v>
      </c>
      <c r="L377" s="15">
        <f t="shared" si="36"/>
        <v>206744.783</v>
      </c>
    </row>
    <row r="378" spans="1:12" outlineLevel="2">
      <c r="A378" s="12">
        <f t="shared" si="35"/>
        <v>375</v>
      </c>
      <c r="B378" s="12" t="s">
        <v>604</v>
      </c>
      <c r="C378" s="18" t="s">
        <v>750</v>
      </c>
      <c r="D378" s="13" t="s">
        <v>751</v>
      </c>
      <c r="E378" s="13" t="s">
        <v>2245</v>
      </c>
      <c r="F378" s="13">
        <v>3</v>
      </c>
      <c r="G378" s="14">
        <v>22884</v>
      </c>
      <c r="I378" s="14">
        <f t="shared" si="42"/>
        <v>22884</v>
      </c>
      <c r="J378" s="14">
        <v>0</v>
      </c>
      <c r="K378" s="14">
        <f t="shared" si="41"/>
        <v>-7254.2280000000001</v>
      </c>
      <c r="L378" s="15">
        <f t="shared" si="36"/>
        <v>15629.772000000001</v>
      </c>
    </row>
    <row r="379" spans="1:12" outlineLevel="2">
      <c r="A379" s="12">
        <f t="shared" si="35"/>
        <v>376</v>
      </c>
      <c r="B379" s="12" t="s">
        <v>604</v>
      </c>
      <c r="C379" s="18" t="s">
        <v>752</v>
      </c>
      <c r="D379" s="13" t="s">
        <v>753</v>
      </c>
      <c r="E379" s="13" t="s">
        <v>2245</v>
      </c>
      <c r="F379" s="13">
        <v>3</v>
      </c>
      <c r="G379" s="14">
        <v>145723</v>
      </c>
      <c r="I379" s="14">
        <f t="shared" si="42"/>
        <v>145723</v>
      </c>
      <c r="J379" s="14">
        <v>0</v>
      </c>
      <c r="K379" s="14">
        <f t="shared" si="41"/>
        <v>-46194.190999999999</v>
      </c>
      <c r="L379" s="15">
        <f t="shared" si="36"/>
        <v>99528.809000000008</v>
      </c>
    </row>
    <row r="380" spans="1:12" outlineLevel="2">
      <c r="A380" s="12">
        <f t="shared" si="35"/>
        <v>377</v>
      </c>
      <c r="B380" s="12" t="s">
        <v>604</v>
      </c>
      <c r="C380" s="18" t="s">
        <v>754</v>
      </c>
      <c r="D380" s="13" t="s">
        <v>755</v>
      </c>
      <c r="E380" s="13" t="s">
        <v>2245</v>
      </c>
      <c r="G380" s="14">
        <v>22896</v>
      </c>
      <c r="I380" s="14">
        <f t="shared" si="42"/>
        <v>22896</v>
      </c>
      <c r="J380" s="14">
        <v>0</v>
      </c>
      <c r="K380" s="14">
        <f t="shared" si="41"/>
        <v>-7258.0320000000002</v>
      </c>
      <c r="L380" s="15">
        <f t="shared" si="36"/>
        <v>15637.968000000001</v>
      </c>
    </row>
    <row r="381" spans="1:12" outlineLevel="2">
      <c r="A381" s="12">
        <f t="shared" si="35"/>
        <v>378</v>
      </c>
      <c r="B381" s="12" t="s">
        <v>604</v>
      </c>
      <c r="C381" s="18" t="s">
        <v>756</v>
      </c>
      <c r="D381" s="13" t="s">
        <v>757</v>
      </c>
      <c r="E381" s="13" t="s">
        <v>2245</v>
      </c>
      <c r="G381" s="14">
        <v>201837</v>
      </c>
      <c r="I381" s="14">
        <f t="shared" si="42"/>
        <v>201837</v>
      </c>
      <c r="J381" s="14">
        <v>0</v>
      </c>
      <c r="K381" s="14">
        <f t="shared" ref="K381:K388" si="43">-(I381*$M$308)</f>
        <v>-63982.328999999998</v>
      </c>
      <c r="L381" s="15">
        <f t="shared" si="36"/>
        <v>137854.671</v>
      </c>
    </row>
    <row r="382" spans="1:12" outlineLevel="2">
      <c r="A382" s="12">
        <f t="shared" si="35"/>
        <v>379</v>
      </c>
      <c r="B382" s="12" t="s">
        <v>604</v>
      </c>
      <c r="C382" s="18" t="s">
        <v>758</v>
      </c>
      <c r="D382" s="13" t="s">
        <v>759</v>
      </c>
      <c r="E382" s="13" t="s">
        <v>2245</v>
      </c>
      <c r="F382" s="13">
        <v>3</v>
      </c>
      <c r="G382" s="14">
        <v>66495</v>
      </c>
      <c r="I382" s="14">
        <f t="shared" si="42"/>
        <v>66495</v>
      </c>
      <c r="J382" s="14">
        <v>0</v>
      </c>
      <c r="K382" s="14">
        <f t="shared" si="43"/>
        <v>-21078.915000000001</v>
      </c>
      <c r="L382" s="15">
        <f t="shared" si="36"/>
        <v>45416.084999999999</v>
      </c>
    </row>
    <row r="383" spans="1:12" outlineLevel="2">
      <c r="A383" s="12">
        <f t="shared" si="35"/>
        <v>380</v>
      </c>
      <c r="B383" s="12" t="s">
        <v>604</v>
      </c>
      <c r="C383" s="18" t="s">
        <v>760</v>
      </c>
      <c r="D383" s="13" t="s">
        <v>761</v>
      </c>
      <c r="E383" s="13" t="s">
        <v>2245</v>
      </c>
      <c r="F383" s="13">
        <v>3</v>
      </c>
      <c r="G383" s="14">
        <v>231172</v>
      </c>
      <c r="I383" s="14">
        <f t="shared" si="42"/>
        <v>231172</v>
      </c>
      <c r="J383" s="14">
        <v>0</v>
      </c>
      <c r="K383" s="14">
        <f t="shared" si="43"/>
        <v>-73281.524000000005</v>
      </c>
      <c r="L383" s="15">
        <f t="shared" si="36"/>
        <v>157890.476</v>
      </c>
    </row>
    <row r="384" spans="1:12" outlineLevel="2">
      <c r="A384" s="12">
        <f t="shared" si="35"/>
        <v>381</v>
      </c>
      <c r="B384" s="12" t="s">
        <v>604</v>
      </c>
      <c r="C384" s="18" t="s">
        <v>762</v>
      </c>
      <c r="D384" s="13" t="s">
        <v>763</v>
      </c>
      <c r="E384" s="13" t="s">
        <v>2245</v>
      </c>
      <c r="F384" s="13">
        <v>3</v>
      </c>
      <c r="G384" s="14">
        <v>210227</v>
      </c>
      <c r="I384" s="14">
        <f t="shared" si="42"/>
        <v>210227</v>
      </c>
      <c r="J384" s="14">
        <v>0</v>
      </c>
      <c r="K384" s="14">
        <f t="shared" si="43"/>
        <v>-66641.959000000003</v>
      </c>
      <c r="L384" s="15">
        <f t="shared" si="36"/>
        <v>143585.041</v>
      </c>
    </row>
    <row r="385" spans="1:12" outlineLevel="2">
      <c r="A385" s="12">
        <f t="shared" si="35"/>
        <v>382</v>
      </c>
      <c r="B385" s="12" t="s">
        <v>604</v>
      </c>
      <c r="C385" s="18" t="s">
        <v>764</v>
      </c>
      <c r="D385" s="13" t="s">
        <v>765</v>
      </c>
      <c r="E385" s="13" t="s">
        <v>2245</v>
      </c>
      <c r="F385" s="13">
        <v>3</v>
      </c>
      <c r="G385" s="14">
        <v>768139</v>
      </c>
      <c r="I385" s="14">
        <f t="shared" si="42"/>
        <v>768139</v>
      </c>
      <c r="J385" s="14">
        <v>0</v>
      </c>
      <c r="K385" s="14">
        <f t="shared" si="43"/>
        <v>-243500.06299999999</v>
      </c>
      <c r="L385" s="15">
        <f t="shared" si="36"/>
        <v>524638.93700000003</v>
      </c>
    </row>
    <row r="386" spans="1:12" outlineLevel="2">
      <c r="A386" s="12">
        <f t="shared" si="35"/>
        <v>383</v>
      </c>
      <c r="B386" s="12" t="s">
        <v>604</v>
      </c>
      <c r="C386" s="18" t="s">
        <v>766</v>
      </c>
      <c r="D386" s="13" t="s">
        <v>767</v>
      </c>
      <c r="E386" s="13" t="s">
        <v>2245</v>
      </c>
      <c r="F386" s="13">
        <v>3</v>
      </c>
      <c r="G386" s="14">
        <v>90227</v>
      </c>
      <c r="I386" s="14">
        <f t="shared" si="42"/>
        <v>90227</v>
      </c>
      <c r="J386" s="14">
        <v>0</v>
      </c>
      <c r="K386" s="14">
        <f t="shared" si="43"/>
        <v>-28601.958999999999</v>
      </c>
      <c r="L386" s="15">
        <f t="shared" si="36"/>
        <v>61625.040999999997</v>
      </c>
    </row>
    <row r="387" spans="1:12" outlineLevel="2">
      <c r="A387" s="12">
        <f t="shared" si="35"/>
        <v>384</v>
      </c>
      <c r="B387" s="12" t="s">
        <v>604</v>
      </c>
      <c r="C387" s="18" t="s">
        <v>768</v>
      </c>
      <c r="D387" s="13" t="s">
        <v>769</v>
      </c>
      <c r="E387" s="13" t="s">
        <v>2245</v>
      </c>
      <c r="F387" s="13">
        <v>3</v>
      </c>
      <c r="G387" s="14">
        <v>46981</v>
      </c>
      <c r="I387" s="14">
        <f t="shared" si="42"/>
        <v>46981</v>
      </c>
      <c r="J387" s="14">
        <v>0</v>
      </c>
      <c r="K387" s="14">
        <f t="shared" si="43"/>
        <v>-14892.977000000001</v>
      </c>
      <c r="L387" s="15">
        <f t="shared" si="36"/>
        <v>32088.023000000001</v>
      </c>
    </row>
    <row r="388" spans="1:12" outlineLevel="2">
      <c r="A388" s="12">
        <f t="shared" si="35"/>
        <v>385</v>
      </c>
      <c r="B388" s="12" t="s">
        <v>604</v>
      </c>
      <c r="C388" s="18" t="s">
        <v>770</v>
      </c>
      <c r="D388" s="13" t="s">
        <v>771</v>
      </c>
      <c r="E388" s="13" t="s">
        <v>2245</v>
      </c>
      <c r="G388" s="14">
        <v>267395</v>
      </c>
      <c r="I388" s="14">
        <f t="shared" si="42"/>
        <v>267395</v>
      </c>
      <c r="J388" s="14">
        <v>0</v>
      </c>
      <c r="K388" s="14">
        <f t="shared" si="43"/>
        <v>-84764.214999999997</v>
      </c>
      <c r="L388" s="15">
        <f t="shared" si="36"/>
        <v>182630.785</v>
      </c>
    </row>
    <row r="389" spans="1:12" outlineLevel="2">
      <c r="A389" s="12">
        <f t="shared" si="35"/>
        <v>386</v>
      </c>
      <c r="B389" s="12" t="s">
        <v>604</v>
      </c>
      <c r="C389" s="18" t="s">
        <v>772</v>
      </c>
      <c r="D389" s="13" t="s">
        <v>773</v>
      </c>
      <c r="E389" s="13" t="s">
        <v>2245</v>
      </c>
      <c r="F389" s="13">
        <v>3</v>
      </c>
      <c r="G389" s="14">
        <v>202226</v>
      </c>
      <c r="I389" s="14">
        <f t="shared" si="42"/>
        <v>202226</v>
      </c>
      <c r="J389" s="14">
        <v>0</v>
      </c>
      <c r="K389" s="14">
        <f t="shared" ref="K389:K397" si="44">-(I389*$M$308)</f>
        <v>-64105.642</v>
      </c>
      <c r="L389" s="15">
        <f t="shared" si="36"/>
        <v>138120.35800000001</v>
      </c>
    </row>
    <row r="390" spans="1:12" outlineLevel="2">
      <c r="A390" s="12">
        <f t="shared" si="35"/>
        <v>387</v>
      </c>
      <c r="B390" s="12" t="s">
        <v>604</v>
      </c>
      <c r="C390" s="18" t="s">
        <v>774</v>
      </c>
      <c r="D390" s="13" t="s">
        <v>775</v>
      </c>
      <c r="E390" s="13" t="s">
        <v>2245</v>
      </c>
      <c r="F390" s="13">
        <v>3</v>
      </c>
      <c r="G390" s="14">
        <v>572792</v>
      </c>
      <c r="I390" s="14">
        <f t="shared" si="42"/>
        <v>572792</v>
      </c>
      <c r="J390" s="14">
        <v>0</v>
      </c>
      <c r="K390" s="14">
        <f t="shared" si="44"/>
        <v>-181575.06400000001</v>
      </c>
      <c r="L390" s="15">
        <f t="shared" si="36"/>
        <v>391216.93599999999</v>
      </c>
    </row>
    <row r="391" spans="1:12" outlineLevel="2">
      <c r="A391" s="12">
        <f t="shared" si="35"/>
        <v>388</v>
      </c>
      <c r="B391" s="12" t="s">
        <v>604</v>
      </c>
      <c r="C391" s="18" t="s">
        <v>776</v>
      </c>
      <c r="D391" s="13" t="s">
        <v>777</v>
      </c>
      <c r="E391" s="13" t="s">
        <v>2245</v>
      </c>
      <c r="F391" s="13">
        <v>3</v>
      </c>
      <c r="G391" s="14">
        <v>471997</v>
      </c>
      <c r="I391" s="14">
        <f t="shared" si="42"/>
        <v>471997</v>
      </c>
      <c r="J391" s="14">
        <v>0</v>
      </c>
      <c r="K391" s="14">
        <f t="shared" si="44"/>
        <v>-149623.049</v>
      </c>
      <c r="L391" s="15">
        <f t="shared" si="36"/>
        <v>322373.951</v>
      </c>
    </row>
    <row r="392" spans="1:12" outlineLevel="2">
      <c r="A392" s="12">
        <f t="shared" si="35"/>
        <v>389</v>
      </c>
      <c r="B392" s="12" t="s">
        <v>604</v>
      </c>
      <c r="C392" s="18" t="s">
        <v>778</v>
      </c>
      <c r="D392" s="13" t="s">
        <v>779</v>
      </c>
      <c r="E392" s="13" t="s">
        <v>2245</v>
      </c>
      <c r="F392" s="13">
        <v>3</v>
      </c>
      <c r="G392" s="14">
        <v>751513</v>
      </c>
      <c r="I392" s="14">
        <f>G392+H392</f>
        <v>751513</v>
      </c>
      <c r="J392" s="14">
        <v>0</v>
      </c>
      <c r="K392" s="14">
        <f t="shared" si="44"/>
        <v>-238229.62100000001</v>
      </c>
      <c r="L392" s="15">
        <f t="shared" si="36"/>
        <v>513283.37899999996</v>
      </c>
    </row>
    <row r="393" spans="1:12" outlineLevel="2">
      <c r="A393" s="12">
        <f t="shared" ref="A393:A456" si="45">A392+1</f>
        <v>390</v>
      </c>
      <c r="B393" s="12" t="s">
        <v>604</v>
      </c>
      <c r="C393" s="18" t="s">
        <v>780</v>
      </c>
      <c r="D393" s="13" t="s">
        <v>781</v>
      </c>
      <c r="E393" s="13" t="s">
        <v>2245</v>
      </c>
      <c r="F393" s="13">
        <v>3</v>
      </c>
      <c r="G393" s="14">
        <v>722674</v>
      </c>
      <c r="I393" s="14">
        <f t="shared" ref="I393:I414" si="46">G393+H393</f>
        <v>722674</v>
      </c>
      <c r="J393" s="14">
        <v>0</v>
      </c>
      <c r="K393" s="14">
        <f t="shared" si="44"/>
        <v>-229087.658</v>
      </c>
      <c r="L393" s="15">
        <f t="shared" si="36"/>
        <v>493586.342</v>
      </c>
    </row>
    <row r="394" spans="1:12" outlineLevel="2">
      <c r="A394" s="12">
        <f t="shared" si="45"/>
        <v>391</v>
      </c>
      <c r="B394" s="12" t="s">
        <v>604</v>
      </c>
      <c r="C394" s="18" t="s">
        <v>782</v>
      </c>
      <c r="D394" s="13" t="s">
        <v>783</v>
      </c>
      <c r="E394" s="13" t="s">
        <v>2245</v>
      </c>
      <c r="F394" s="13">
        <v>3</v>
      </c>
      <c r="G394" s="14">
        <v>48470</v>
      </c>
      <c r="I394" s="14">
        <f t="shared" si="46"/>
        <v>48470</v>
      </c>
      <c r="J394" s="14">
        <v>0</v>
      </c>
      <c r="K394" s="14">
        <f t="shared" si="44"/>
        <v>-15364.99</v>
      </c>
      <c r="L394" s="15">
        <f t="shared" si="36"/>
        <v>33105.01</v>
      </c>
    </row>
    <row r="395" spans="1:12" outlineLevel="2">
      <c r="A395" s="12">
        <f t="shared" si="45"/>
        <v>392</v>
      </c>
      <c r="B395" s="12" t="s">
        <v>604</v>
      </c>
      <c r="C395" s="18" t="s">
        <v>784</v>
      </c>
      <c r="D395" s="13" t="s">
        <v>785</v>
      </c>
      <c r="E395" s="13" t="s">
        <v>2245</v>
      </c>
      <c r="G395" s="14">
        <v>79074</v>
      </c>
      <c r="I395" s="14">
        <f t="shared" si="46"/>
        <v>79074</v>
      </c>
      <c r="J395" s="14">
        <v>0</v>
      </c>
      <c r="K395" s="14">
        <f t="shared" si="44"/>
        <v>-25066.457999999999</v>
      </c>
      <c r="L395" s="15">
        <f t="shared" ref="L395:L465" si="47">SUM(I395:K395)</f>
        <v>54007.542000000001</v>
      </c>
    </row>
    <row r="396" spans="1:12" outlineLevel="2">
      <c r="A396" s="12">
        <f t="shared" si="45"/>
        <v>393</v>
      </c>
      <c r="B396" s="12" t="s">
        <v>604</v>
      </c>
      <c r="C396" s="18" t="s">
        <v>2217</v>
      </c>
      <c r="D396" s="13" t="s">
        <v>786</v>
      </c>
      <c r="E396" s="13" t="s">
        <v>2245</v>
      </c>
      <c r="G396" s="14">
        <v>339867</v>
      </c>
      <c r="I396" s="14">
        <f t="shared" si="46"/>
        <v>339867</v>
      </c>
      <c r="J396" s="14">
        <v>0</v>
      </c>
      <c r="K396" s="14">
        <f t="shared" si="44"/>
        <v>-107737.83900000001</v>
      </c>
      <c r="L396" s="15">
        <f t="shared" si="47"/>
        <v>232129.16099999999</v>
      </c>
    </row>
    <row r="397" spans="1:12" outlineLevel="2">
      <c r="A397" s="12">
        <f t="shared" si="45"/>
        <v>394</v>
      </c>
      <c r="B397" s="12" t="s">
        <v>604</v>
      </c>
      <c r="C397" s="18" t="s">
        <v>787</v>
      </c>
      <c r="D397" s="13" t="s">
        <v>788</v>
      </c>
      <c r="E397" s="13" t="s">
        <v>2245</v>
      </c>
      <c r="F397" s="13">
        <v>3</v>
      </c>
      <c r="G397" s="14">
        <v>54516</v>
      </c>
      <c r="I397" s="14">
        <f t="shared" si="46"/>
        <v>54516</v>
      </c>
      <c r="J397" s="14">
        <v>0</v>
      </c>
      <c r="K397" s="14">
        <f t="shared" si="44"/>
        <v>-17281.572</v>
      </c>
      <c r="L397" s="15">
        <f t="shared" si="47"/>
        <v>37234.428</v>
      </c>
    </row>
    <row r="398" spans="1:12" outlineLevel="2">
      <c r="A398" s="12">
        <f t="shared" si="45"/>
        <v>395</v>
      </c>
      <c r="B398" s="12" t="s">
        <v>604</v>
      </c>
      <c r="C398" s="18" t="s">
        <v>789</v>
      </c>
      <c r="D398" s="13" t="s">
        <v>790</v>
      </c>
      <c r="E398" s="13" t="s">
        <v>2245</v>
      </c>
      <c r="F398" s="13">
        <v>3</v>
      </c>
      <c r="G398" s="14">
        <v>32445</v>
      </c>
      <c r="I398" s="14">
        <f t="shared" si="46"/>
        <v>32445</v>
      </c>
      <c r="J398" s="14">
        <v>0</v>
      </c>
      <c r="K398" s="14">
        <f>-(I398*$M$308)</f>
        <v>-10285.065000000001</v>
      </c>
      <c r="L398" s="15">
        <f t="shared" si="47"/>
        <v>22159.934999999998</v>
      </c>
    </row>
    <row r="399" spans="1:12" outlineLevel="2">
      <c r="A399" s="12">
        <f t="shared" si="45"/>
        <v>396</v>
      </c>
      <c r="B399" s="12" t="s">
        <v>604</v>
      </c>
      <c r="C399" s="18" t="s">
        <v>791</v>
      </c>
      <c r="D399" s="13" t="s">
        <v>792</v>
      </c>
      <c r="E399" s="13" t="s">
        <v>2245</v>
      </c>
      <c r="F399" s="13">
        <v>3</v>
      </c>
      <c r="G399" s="14">
        <v>793844</v>
      </c>
      <c r="I399" s="14">
        <f t="shared" si="46"/>
        <v>793844</v>
      </c>
      <c r="J399" s="14">
        <v>0</v>
      </c>
      <c r="K399" s="14">
        <f>-(I399*$M$308)</f>
        <v>-251648.54800000001</v>
      </c>
      <c r="L399" s="15">
        <f t="shared" si="47"/>
        <v>542195.45200000005</v>
      </c>
    </row>
    <row r="400" spans="1:12" outlineLevel="2">
      <c r="A400" s="12">
        <f t="shared" si="45"/>
        <v>397</v>
      </c>
      <c r="B400" s="12" t="s">
        <v>604</v>
      </c>
      <c r="C400" s="18" t="s">
        <v>793</v>
      </c>
      <c r="D400" s="13" t="s">
        <v>794</v>
      </c>
      <c r="E400" s="13" t="s">
        <v>2245</v>
      </c>
      <c r="F400" s="13">
        <v>3</v>
      </c>
      <c r="G400" s="14">
        <v>69988</v>
      </c>
      <c r="I400" s="14">
        <f t="shared" si="46"/>
        <v>69988</v>
      </c>
      <c r="J400" s="14">
        <v>0</v>
      </c>
      <c r="K400" s="14">
        <f>-(I400*$M$308)</f>
        <v>-22186.196</v>
      </c>
      <c r="L400" s="15">
        <f t="shared" si="47"/>
        <v>47801.804000000004</v>
      </c>
    </row>
    <row r="401" spans="1:12" outlineLevel="2">
      <c r="A401" s="12">
        <f t="shared" si="45"/>
        <v>398</v>
      </c>
      <c r="B401" s="12" t="s">
        <v>604</v>
      </c>
      <c r="C401" s="18" t="s">
        <v>795</v>
      </c>
      <c r="D401" s="13" t="s">
        <v>796</v>
      </c>
      <c r="E401" s="13" t="s">
        <v>2245</v>
      </c>
      <c r="F401" s="13">
        <v>3</v>
      </c>
      <c r="G401" s="14">
        <v>172792</v>
      </c>
      <c r="I401" s="14">
        <f t="shared" si="46"/>
        <v>172792</v>
      </c>
      <c r="J401" s="14">
        <v>0</v>
      </c>
      <c r="K401" s="14">
        <f>-(I401*$M$308)</f>
        <v>-54775.063999999998</v>
      </c>
      <c r="L401" s="15">
        <f t="shared" si="47"/>
        <v>118016.936</v>
      </c>
    </row>
    <row r="402" spans="1:12" outlineLevel="2">
      <c r="A402" s="12">
        <f t="shared" si="45"/>
        <v>399</v>
      </c>
      <c r="B402" s="12" t="s">
        <v>604</v>
      </c>
      <c r="C402" s="18" t="s">
        <v>797</v>
      </c>
      <c r="D402" s="13" t="s">
        <v>798</v>
      </c>
      <c r="E402" s="13" t="s">
        <v>2245</v>
      </c>
      <c r="G402" s="14">
        <v>300728</v>
      </c>
      <c r="I402" s="14">
        <f t="shared" si="46"/>
        <v>300728</v>
      </c>
      <c r="J402" s="14">
        <v>0</v>
      </c>
      <c r="K402" s="14">
        <f>-(I402*$M$308)</f>
        <v>-95330.775999999998</v>
      </c>
      <c r="L402" s="15">
        <f t="shared" si="47"/>
        <v>205397.22399999999</v>
      </c>
    </row>
    <row r="403" spans="1:12" outlineLevel="2">
      <c r="A403" s="12">
        <f t="shared" si="45"/>
        <v>400</v>
      </c>
      <c r="B403" s="12" t="s">
        <v>604</v>
      </c>
      <c r="C403" s="18" t="s">
        <v>799</v>
      </c>
      <c r="D403" s="13" t="s">
        <v>800</v>
      </c>
      <c r="E403" s="13" t="s">
        <v>2245</v>
      </c>
      <c r="F403" s="13">
        <v>3</v>
      </c>
      <c r="G403" s="14">
        <v>196624</v>
      </c>
      <c r="I403" s="14">
        <f t="shared" si="46"/>
        <v>196624</v>
      </c>
      <c r="J403" s="14">
        <v>0</v>
      </c>
      <c r="K403" s="14">
        <f t="shared" ref="K403:K404" si="48">-(I403*$M$308)</f>
        <v>-62329.807999999997</v>
      </c>
      <c r="L403" s="15">
        <f t="shared" si="47"/>
        <v>134294.19200000001</v>
      </c>
    </row>
    <row r="404" spans="1:12" outlineLevel="2">
      <c r="A404" s="12">
        <f t="shared" si="45"/>
        <v>401</v>
      </c>
      <c r="B404" s="12" t="s">
        <v>604</v>
      </c>
      <c r="C404" s="18" t="s">
        <v>801</v>
      </c>
      <c r="D404" s="13" t="s">
        <v>802</v>
      </c>
      <c r="E404" s="13" t="s">
        <v>2245</v>
      </c>
      <c r="F404" s="13">
        <v>3</v>
      </c>
      <c r="G404" s="14">
        <v>516515</v>
      </c>
      <c r="I404" s="14">
        <f t="shared" si="46"/>
        <v>516515</v>
      </c>
      <c r="J404" s="14">
        <v>0</v>
      </c>
      <c r="K404" s="14">
        <f t="shared" si="48"/>
        <v>-163735.255</v>
      </c>
      <c r="L404" s="15">
        <f t="shared" si="47"/>
        <v>352779.745</v>
      </c>
    </row>
    <row r="405" spans="1:12" outlineLevel="2">
      <c r="A405" s="12">
        <f t="shared" si="45"/>
        <v>402</v>
      </c>
      <c r="B405" s="12" t="s">
        <v>604</v>
      </c>
      <c r="C405" s="18" t="s">
        <v>803</v>
      </c>
      <c r="D405" s="13" t="s">
        <v>804</v>
      </c>
      <c r="E405" s="13" t="s">
        <v>2245</v>
      </c>
      <c r="F405" s="13">
        <v>3</v>
      </c>
      <c r="G405" s="14">
        <v>129266</v>
      </c>
      <c r="I405" s="14">
        <f t="shared" si="46"/>
        <v>129266</v>
      </c>
      <c r="J405" s="14">
        <v>0</v>
      </c>
      <c r="K405" s="14">
        <f>-(I405*$M$308)</f>
        <v>-40977.322</v>
      </c>
      <c r="L405" s="15">
        <f t="shared" si="47"/>
        <v>88288.678</v>
      </c>
    </row>
    <row r="406" spans="1:12" outlineLevel="2">
      <c r="A406" s="12">
        <f t="shared" si="45"/>
        <v>403</v>
      </c>
      <c r="B406" s="12" t="s">
        <v>604</v>
      </c>
      <c r="C406" s="18" t="s">
        <v>805</v>
      </c>
      <c r="D406" s="13" t="s">
        <v>806</v>
      </c>
      <c r="E406" s="13" t="s">
        <v>2245</v>
      </c>
      <c r="F406" s="13">
        <v>3</v>
      </c>
      <c r="G406" s="14">
        <v>125057</v>
      </c>
      <c r="I406" s="14">
        <f t="shared" si="46"/>
        <v>125057</v>
      </c>
      <c r="J406" s="14">
        <v>0</v>
      </c>
      <c r="K406" s="14">
        <f>-(I406*$M$308)</f>
        <v>-39643.069000000003</v>
      </c>
      <c r="L406" s="15">
        <f t="shared" si="47"/>
        <v>85413.930999999997</v>
      </c>
    </row>
    <row r="407" spans="1:12" outlineLevel="2">
      <c r="A407" s="12">
        <f t="shared" si="45"/>
        <v>404</v>
      </c>
      <c r="B407" s="12" t="s">
        <v>604</v>
      </c>
      <c r="C407" s="18" t="s">
        <v>807</v>
      </c>
      <c r="D407" s="13" t="s">
        <v>808</v>
      </c>
      <c r="E407" s="13" t="s">
        <v>2245</v>
      </c>
      <c r="F407" s="13">
        <v>3</v>
      </c>
      <c r="G407" s="14">
        <v>128242</v>
      </c>
      <c r="I407" s="14">
        <f t="shared" si="46"/>
        <v>128242</v>
      </c>
      <c r="J407" s="14">
        <v>0</v>
      </c>
      <c r="K407" s="14">
        <f>-(I407*$M$308)</f>
        <v>-40652.714</v>
      </c>
      <c r="L407" s="15">
        <f t="shared" si="47"/>
        <v>87589.285999999993</v>
      </c>
    </row>
    <row r="408" spans="1:12" outlineLevel="2">
      <c r="A408" s="12">
        <f t="shared" si="45"/>
        <v>405</v>
      </c>
      <c r="B408" s="12" t="s">
        <v>604</v>
      </c>
      <c r="C408" s="18" t="s">
        <v>809</v>
      </c>
      <c r="D408" s="13" t="s">
        <v>810</v>
      </c>
      <c r="E408" s="13" t="s">
        <v>2245</v>
      </c>
      <c r="F408" s="13">
        <v>3</v>
      </c>
      <c r="G408" s="14">
        <v>216330</v>
      </c>
      <c r="I408" s="14">
        <f t="shared" si="46"/>
        <v>216330</v>
      </c>
      <c r="J408" s="14">
        <v>0</v>
      </c>
      <c r="K408" s="14">
        <f>-(I408*$M$308)</f>
        <v>-68576.61</v>
      </c>
      <c r="L408" s="15">
        <f t="shared" si="47"/>
        <v>147753.39000000001</v>
      </c>
    </row>
    <row r="409" spans="1:12" outlineLevel="2">
      <c r="A409" s="12">
        <f t="shared" si="45"/>
        <v>406</v>
      </c>
      <c r="B409" s="12" t="s">
        <v>604</v>
      </c>
      <c r="C409" s="18" t="s">
        <v>811</v>
      </c>
      <c r="D409" s="13" t="s">
        <v>812</v>
      </c>
      <c r="E409" s="13" t="s">
        <v>2245</v>
      </c>
      <c r="F409" s="13">
        <v>3</v>
      </c>
      <c r="G409" s="14">
        <v>577874</v>
      </c>
      <c r="I409" s="14">
        <f t="shared" si="46"/>
        <v>577874</v>
      </c>
      <c r="J409" s="14">
        <v>0</v>
      </c>
      <c r="K409" s="14">
        <f>-(I409*$M$308)</f>
        <v>-183186.05799999999</v>
      </c>
      <c r="L409" s="15">
        <f t="shared" si="47"/>
        <v>394687.94200000004</v>
      </c>
    </row>
    <row r="410" spans="1:12" outlineLevel="2">
      <c r="A410" s="12">
        <f t="shared" si="45"/>
        <v>407</v>
      </c>
      <c r="B410" s="12" t="s">
        <v>604</v>
      </c>
      <c r="C410" s="18" t="s">
        <v>813</v>
      </c>
      <c r="D410" s="13" t="s">
        <v>814</v>
      </c>
      <c r="E410" s="13" t="s">
        <v>2245</v>
      </c>
      <c r="F410" s="13">
        <v>3</v>
      </c>
      <c r="G410" s="14">
        <v>367630</v>
      </c>
      <c r="I410" s="14">
        <f t="shared" si="46"/>
        <v>367630</v>
      </c>
      <c r="J410" s="14">
        <v>0</v>
      </c>
      <c r="K410" s="14">
        <f t="shared" ref="K410:K418" si="49">-(I410*$M$308)</f>
        <v>-116538.71</v>
      </c>
      <c r="L410" s="15">
        <f t="shared" si="47"/>
        <v>251091.28999999998</v>
      </c>
    </row>
    <row r="411" spans="1:12" outlineLevel="2">
      <c r="A411" s="12">
        <f t="shared" si="45"/>
        <v>408</v>
      </c>
      <c r="B411" s="12" t="s">
        <v>604</v>
      </c>
      <c r="C411" s="18" t="s">
        <v>815</v>
      </c>
      <c r="D411" s="13" t="s">
        <v>816</v>
      </c>
      <c r="E411" s="13" t="s">
        <v>2245</v>
      </c>
      <c r="F411" s="13">
        <v>3</v>
      </c>
      <c r="G411" s="14">
        <v>428707</v>
      </c>
      <c r="I411" s="14">
        <f t="shared" si="46"/>
        <v>428707</v>
      </c>
      <c r="J411" s="14">
        <v>0</v>
      </c>
      <c r="K411" s="14">
        <f t="shared" si="49"/>
        <v>-135900.11900000001</v>
      </c>
      <c r="L411" s="15">
        <f t="shared" si="47"/>
        <v>292806.88099999999</v>
      </c>
    </row>
    <row r="412" spans="1:12" outlineLevel="2">
      <c r="A412" s="12">
        <f t="shared" si="45"/>
        <v>409</v>
      </c>
      <c r="B412" s="12" t="s">
        <v>604</v>
      </c>
      <c r="C412" s="18" t="s">
        <v>817</v>
      </c>
      <c r="D412" s="13" t="s">
        <v>818</v>
      </c>
      <c r="E412" s="13" t="s">
        <v>2245</v>
      </c>
      <c r="F412" s="13">
        <v>3</v>
      </c>
      <c r="G412" s="14">
        <v>16445</v>
      </c>
      <c r="I412" s="14">
        <f t="shared" si="46"/>
        <v>16445</v>
      </c>
      <c r="J412" s="14">
        <v>0</v>
      </c>
      <c r="K412" s="14">
        <f t="shared" si="49"/>
        <v>-5213.0650000000005</v>
      </c>
      <c r="L412" s="15">
        <f t="shared" si="47"/>
        <v>11231.934999999999</v>
      </c>
    </row>
    <row r="413" spans="1:12" outlineLevel="2">
      <c r="A413" s="12">
        <f t="shared" si="45"/>
        <v>410</v>
      </c>
      <c r="B413" s="12" t="s">
        <v>604</v>
      </c>
      <c r="C413" s="18" t="s">
        <v>819</v>
      </c>
      <c r="D413" s="13" t="s">
        <v>820</v>
      </c>
      <c r="E413" s="13" t="s">
        <v>2245</v>
      </c>
      <c r="F413" s="13">
        <v>3</v>
      </c>
      <c r="G413" s="14">
        <v>7685</v>
      </c>
      <c r="I413" s="14">
        <f t="shared" si="46"/>
        <v>7685</v>
      </c>
      <c r="J413" s="14">
        <v>0</v>
      </c>
      <c r="K413" s="14">
        <f t="shared" si="49"/>
        <v>-2436.145</v>
      </c>
      <c r="L413" s="15">
        <f t="shared" si="47"/>
        <v>5248.8549999999996</v>
      </c>
    </row>
    <row r="414" spans="1:12" outlineLevel="2">
      <c r="A414" s="12">
        <f t="shared" si="45"/>
        <v>411</v>
      </c>
      <c r="B414" s="12" t="s">
        <v>604</v>
      </c>
      <c r="C414" s="18" t="s">
        <v>821</v>
      </c>
      <c r="D414" s="13" t="s">
        <v>822</v>
      </c>
      <c r="E414" s="13" t="s">
        <v>2245</v>
      </c>
      <c r="F414" s="13">
        <v>3</v>
      </c>
      <c r="G414" s="14">
        <v>1646</v>
      </c>
      <c r="I414" s="14">
        <f t="shared" si="46"/>
        <v>1646</v>
      </c>
      <c r="J414" s="14">
        <v>0</v>
      </c>
      <c r="K414" s="14">
        <f t="shared" si="49"/>
        <v>-521.78200000000004</v>
      </c>
      <c r="L414" s="15">
        <f t="shared" si="47"/>
        <v>1124.2179999999998</v>
      </c>
    </row>
    <row r="415" spans="1:12" outlineLevel="2">
      <c r="A415" s="12">
        <f t="shared" si="45"/>
        <v>412</v>
      </c>
      <c r="B415" s="12" t="s">
        <v>604</v>
      </c>
      <c r="C415" s="18" t="s">
        <v>823</v>
      </c>
      <c r="D415" s="13" t="s">
        <v>824</v>
      </c>
      <c r="E415" s="13" t="s">
        <v>2245</v>
      </c>
      <c r="F415" s="13">
        <v>3</v>
      </c>
      <c r="G415" s="14">
        <v>107003</v>
      </c>
      <c r="I415" s="14">
        <f>G415+H415</f>
        <v>107003</v>
      </c>
      <c r="J415" s="14">
        <v>0</v>
      </c>
      <c r="K415" s="14">
        <f t="shared" si="49"/>
        <v>-33919.951000000001</v>
      </c>
      <c r="L415" s="15">
        <f t="shared" si="47"/>
        <v>73083.048999999999</v>
      </c>
    </row>
    <row r="416" spans="1:12" outlineLevel="2">
      <c r="A416" s="12">
        <f t="shared" si="45"/>
        <v>413</v>
      </c>
      <c r="B416" s="12" t="s">
        <v>604</v>
      </c>
      <c r="C416" s="18" t="s">
        <v>825</v>
      </c>
      <c r="D416" s="13" t="s">
        <v>826</v>
      </c>
      <c r="E416" s="13" t="s">
        <v>2245</v>
      </c>
      <c r="F416" s="13">
        <v>3</v>
      </c>
      <c r="G416" s="14">
        <v>83844</v>
      </c>
      <c r="I416" s="14">
        <f t="shared" ref="I416:I432" si="50">G416+H416</f>
        <v>83844</v>
      </c>
      <c r="J416" s="14">
        <v>0</v>
      </c>
      <c r="K416" s="14">
        <f t="shared" si="49"/>
        <v>-26578.547999999999</v>
      </c>
      <c r="L416" s="15">
        <f t="shared" si="47"/>
        <v>57265.452000000005</v>
      </c>
    </row>
    <row r="417" spans="1:12" outlineLevel="2">
      <c r="A417" s="12">
        <f t="shared" si="45"/>
        <v>414</v>
      </c>
      <c r="B417" s="12" t="s">
        <v>604</v>
      </c>
      <c r="C417" s="18" t="s">
        <v>827</v>
      </c>
      <c r="D417" s="13" t="s">
        <v>828</v>
      </c>
      <c r="E417" s="13" t="s">
        <v>2245</v>
      </c>
      <c r="F417" s="13">
        <v>3</v>
      </c>
      <c r="G417" s="14">
        <v>530459</v>
      </c>
      <c r="I417" s="14">
        <f t="shared" si="50"/>
        <v>530459</v>
      </c>
      <c r="J417" s="14">
        <v>0</v>
      </c>
      <c r="K417" s="14">
        <f t="shared" si="49"/>
        <v>-168155.503</v>
      </c>
      <c r="L417" s="15">
        <f t="shared" si="47"/>
        <v>362303.49699999997</v>
      </c>
    </row>
    <row r="418" spans="1:12" outlineLevel="2">
      <c r="A418" s="12">
        <f t="shared" si="45"/>
        <v>415</v>
      </c>
      <c r="B418" s="12" t="s">
        <v>604</v>
      </c>
      <c r="C418" s="18" t="s">
        <v>829</v>
      </c>
      <c r="D418" s="13" t="s">
        <v>830</v>
      </c>
      <c r="E418" s="13" t="s">
        <v>2245</v>
      </c>
      <c r="F418" s="13">
        <v>3</v>
      </c>
      <c r="G418" s="14">
        <v>186735</v>
      </c>
      <c r="I418" s="14">
        <f t="shared" si="50"/>
        <v>186735</v>
      </c>
      <c r="J418" s="14">
        <v>0</v>
      </c>
      <c r="K418" s="14">
        <f t="shared" si="49"/>
        <v>-59194.995000000003</v>
      </c>
      <c r="L418" s="15">
        <f t="shared" si="47"/>
        <v>127540.005</v>
      </c>
    </row>
    <row r="419" spans="1:12" outlineLevel="2">
      <c r="A419" s="12">
        <f t="shared" si="45"/>
        <v>416</v>
      </c>
      <c r="B419" s="12" t="s">
        <v>604</v>
      </c>
      <c r="C419" s="18" t="s">
        <v>831</v>
      </c>
      <c r="D419" s="13" t="s">
        <v>832</v>
      </c>
      <c r="E419" s="13" t="s">
        <v>2245</v>
      </c>
      <c r="G419" s="14">
        <v>3758</v>
      </c>
      <c r="I419" s="14">
        <f t="shared" si="50"/>
        <v>3758</v>
      </c>
      <c r="J419" s="14">
        <v>0</v>
      </c>
      <c r="K419" s="14">
        <f>-(I419*$M$308)</f>
        <v>-1191.2860000000001</v>
      </c>
      <c r="L419" s="15">
        <f t="shared" si="47"/>
        <v>2566.7139999999999</v>
      </c>
    </row>
    <row r="420" spans="1:12" outlineLevel="2">
      <c r="A420" s="12">
        <f t="shared" si="45"/>
        <v>417</v>
      </c>
      <c r="B420" s="12" t="s">
        <v>604</v>
      </c>
      <c r="C420" s="18" t="s">
        <v>833</v>
      </c>
      <c r="D420" s="13" t="s">
        <v>834</v>
      </c>
      <c r="E420" s="13" t="s">
        <v>2245</v>
      </c>
      <c r="F420" s="13">
        <v>3</v>
      </c>
      <c r="G420" s="14">
        <v>27264</v>
      </c>
      <c r="I420" s="14">
        <f t="shared" si="50"/>
        <v>27264</v>
      </c>
      <c r="J420" s="14">
        <v>0</v>
      </c>
      <c r="K420" s="14">
        <f>-(I420*$M$308)</f>
        <v>-8642.6880000000001</v>
      </c>
      <c r="L420" s="15">
        <f t="shared" si="47"/>
        <v>18621.311999999998</v>
      </c>
    </row>
    <row r="421" spans="1:12" outlineLevel="2">
      <c r="A421" s="12">
        <f t="shared" si="45"/>
        <v>418</v>
      </c>
      <c r="B421" s="12" t="s">
        <v>604</v>
      </c>
      <c r="C421" s="18" t="s">
        <v>835</v>
      </c>
      <c r="D421" s="13" t="s">
        <v>836</v>
      </c>
      <c r="E421" s="13" t="s">
        <v>2245</v>
      </c>
      <c r="F421" s="13">
        <v>3</v>
      </c>
      <c r="G421" s="14">
        <v>258360</v>
      </c>
      <c r="I421" s="14">
        <f t="shared" si="50"/>
        <v>258360</v>
      </c>
      <c r="J421" s="14">
        <v>0</v>
      </c>
      <c r="K421" s="14">
        <f>-(I421*$M$308)</f>
        <v>-81900.12</v>
      </c>
      <c r="L421" s="15">
        <f t="shared" si="47"/>
        <v>176459.88</v>
      </c>
    </row>
    <row r="422" spans="1:12" outlineLevel="2">
      <c r="A422" s="12">
        <f t="shared" si="45"/>
        <v>419</v>
      </c>
      <c r="B422" s="12" t="s">
        <v>604</v>
      </c>
      <c r="C422" s="18" t="s">
        <v>837</v>
      </c>
      <c r="D422" s="13" t="s">
        <v>838</v>
      </c>
      <c r="E422" s="13" t="s">
        <v>2245</v>
      </c>
      <c r="F422" s="13">
        <v>3</v>
      </c>
      <c r="G422" s="14">
        <v>340932</v>
      </c>
      <c r="I422" s="14">
        <f t="shared" si="50"/>
        <v>340932</v>
      </c>
      <c r="J422" s="14">
        <v>0</v>
      </c>
      <c r="K422" s="14">
        <f>-(I422*$M$308)</f>
        <v>-108075.444</v>
      </c>
      <c r="L422" s="15">
        <f t="shared" si="47"/>
        <v>232856.55599999998</v>
      </c>
    </row>
    <row r="423" spans="1:12" outlineLevel="2">
      <c r="A423" s="12">
        <f t="shared" si="45"/>
        <v>420</v>
      </c>
      <c r="B423" s="12" t="s">
        <v>604</v>
      </c>
      <c r="C423" s="18" t="s">
        <v>839</v>
      </c>
      <c r="D423" s="13" t="s">
        <v>840</v>
      </c>
      <c r="E423" s="13" t="s">
        <v>2245</v>
      </c>
      <c r="F423" s="13">
        <v>3</v>
      </c>
      <c r="G423" s="14">
        <v>161748</v>
      </c>
      <c r="I423" s="14">
        <f t="shared" si="50"/>
        <v>161748</v>
      </c>
      <c r="J423" s="14">
        <v>0</v>
      </c>
      <c r="K423" s="14">
        <f>-(I423*$M$308)</f>
        <v>-51274.116000000002</v>
      </c>
      <c r="L423" s="15">
        <f t="shared" si="47"/>
        <v>110473.88399999999</v>
      </c>
    </row>
    <row r="424" spans="1:12" outlineLevel="2">
      <c r="A424" s="12">
        <f t="shared" si="45"/>
        <v>421</v>
      </c>
      <c r="B424" s="12" t="s">
        <v>604</v>
      </c>
      <c r="C424" s="18" t="s">
        <v>841</v>
      </c>
      <c r="D424" s="13" t="s">
        <v>842</v>
      </c>
      <c r="E424" s="13" t="s">
        <v>2245</v>
      </c>
      <c r="F424" s="13">
        <v>3</v>
      </c>
      <c r="G424" s="14">
        <v>166315</v>
      </c>
      <c r="I424" s="14">
        <f t="shared" si="50"/>
        <v>166315</v>
      </c>
      <c r="J424" s="14">
        <v>0</v>
      </c>
      <c r="K424" s="14">
        <f t="shared" ref="K424:K429" si="51">-(I424*$M$308)</f>
        <v>-52721.855000000003</v>
      </c>
      <c r="L424" s="15">
        <f t="shared" si="47"/>
        <v>113593.14499999999</v>
      </c>
    </row>
    <row r="425" spans="1:12" outlineLevel="2">
      <c r="A425" s="12">
        <f t="shared" si="45"/>
        <v>422</v>
      </c>
      <c r="B425" s="12" t="s">
        <v>604</v>
      </c>
      <c r="C425" s="18" t="s">
        <v>843</v>
      </c>
      <c r="D425" s="13" t="s">
        <v>844</v>
      </c>
      <c r="E425" s="13" t="s">
        <v>2245</v>
      </c>
      <c r="F425" s="13">
        <v>3</v>
      </c>
      <c r="G425" s="14">
        <v>528922</v>
      </c>
      <c r="I425" s="14">
        <f t="shared" si="50"/>
        <v>528922</v>
      </c>
      <c r="J425" s="14">
        <v>0</v>
      </c>
      <c r="K425" s="14">
        <f t="shared" si="51"/>
        <v>-167668.274</v>
      </c>
      <c r="L425" s="15">
        <f t="shared" si="47"/>
        <v>361253.72600000002</v>
      </c>
    </row>
    <row r="426" spans="1:12" outlineLevel="2">
      <c r="A426" s="12">
        <f t="shared" si="45"/>
        <v>423</v>
      </c>
      <c r="B426" s="12" t="s">
        <v>604</v>
      </c>
      <c r="C426" s="18" t="s">
        <v>845</v>
      </c>
      <c r="D426" s="13" t="s">
        <v>846</v>
      </c>
      <c r="E426" s="13" t="s">
        <v>2245</v>
      </c>
      <c r="F426" s="13">
        <v>3</v>
      </c>
      <c r="G426" s="14">
        <v>226934</v>
      </c>
      <c r="I426" s="14">
        <f t="shared" si="50"/>
        <v>226934</v>
      </c>
      <c r="J426" s="14">
        <v>0</v>
      </c>
      <c r="K426" s="14">
        <f t="shared" si="51"/>
        <v>-71938.077999999994</v>
      </c>
      <c r="L426" s="15">
        <f t="shared" si="47"/>
        <v>154995.92200000002</v>
      </c>
    </row>
    <row r="427" spans="1:12" outlineLevel="2">
      <c r="A427" s="12">
        <f t="shared" si="45"/>
        <v>424</v>
      </c>
      <c r="B427" s="12" t="s">
        <v>604</v>
      </c>
      <c r="C427" s="18" t="s">
        <v>847</v>
      </c>
      <c r="D427" s="13" t="s">
        <v>848</v>
      </c>
      <c r="E427" s="13" t="s">
        <v>2245</v>
      </c>
      <c r="F427" s="13">
        <v>3</v>
      </c>
      <c r="G427" s="14">
        <v>172922</v>
      </c>
      <c r="I427" s="14">
        <f t="shared" si="50"/>
        <v>172922</v>
      </c>
      <c r="J427" s="14">
        <v>0</v>
      </c>
      <c r="K427" s="14">
        <f t="shared" si="51"/>
        <v>-54816.273999999998</v>
      </c>
      <c r="L427" s="15">
        <f t="shared" si="47"/>
        <v>118105.726</v>
      </c>
    </row>
    <row r="428" spans="1:12" outlineLevel="2">
      <c r="A428" s="12">
        <f t="shared" si="45"/>
        <v>425</v>
      </c>
      <c r="B428" s="12" t="s">
        <v>604</v>
      </c>
      <c r="C428" s="18" t="s">
        <v>849</v>
      </c>
      <c r="D428" s="13" t="s">
        <v>850</v>
      </c>
      <c r="E428" s="13" t="s">
        <v>2245</v>
      </c>
      <c r="F428" s="13">
        <v>3</v>
      </c>
      <c r="G428" s="14">
        <v>472290</v>
      </c>
      <c r="I428" s="14">
        <f t="shared" si="50"/>
        <v>472290</v>
      </c>
      <c r="J428" s="14">
        <v>0</v>
      </c>
      <c r="K428" s="14">
        <f t="shared" si="51"/>
        <v>-149715.93</v>
      </c>
      <c r="L428" s="15">
        <f t="shared" si="47"/>
        <v>322574.07</v>
      </c>
    </row>
    <row r="429" spans="1:12" outlineLevel="2">
      <c r="A429" s="12">
        <f t="shared" si="45"/>
        <v>426</v>
      </c>
      <c r="B429" s="12" t="s">
        <v>604</v>
      </c>
      <c r="C429" s="18" t="s">
        <v>851</v>
      </c>
      <c r="D429" s="13" t="s">
        <v>852</v>
      </c>
      <c r="E429" s="13" t="s">
        <v>2245</v>
      </c>
      <c r="F429" s="13">
        <v>3</v>
      </c>
      <c r="G429" s="14">
        <v>890560</v>
      </c>
      <c r="I429" s="14">
        <f t="shared" si="50"/>
        <v>890560</v>
      </c>
      <c r="J429" s="14">
        <v>0</v>
      </c>
      <c r="K429" s="14">
        <f t="shared" si="51"/>
        <v>-282307.52</v>
      </c>
      <c r="L429" s="15">
        <f t="shared" si="47"/>
        <v>608252.48</v>
      </c>
    </row>
    <row r="430" spans="1:12" outlineLevel="2">
      <c r="A430" s="12">
        <f t="shared" si="45"/>
        <v>427</v>
      </c>
      <c r="B430" s="12" t="s">
        <v>604</v>
      </c>
      <c r="C430" s="18" t="s">
        <v>853</v>
      </c>
      <c r="D430" s="13" t="s">
        <v>854</v>
      </c>
      <c r="E430" s="13" t="s">
        <v>2245</v>
      </c>
      <c r="F430" s="13">
        <v>3</v>
      </c>
      <c r="G430" s="14">
        <v>1237</v>
      </c>
      <c r="I430" s="14">
        <f t="shared" si="50"/>
        <v>1237</v>
      </c>
      <c r="J430" s="14">
        <v>0</v>
      </c>
      <c r="K430" s="14">
        <f>-(I430*$M$308)</f>
        <v>-392.12900000000002</v>
      </c>
      <c r="L430" s="15">
        <f t="shared" si="47"/>
        <v>844.87099999999998</v>
      </c>
    </row>
    <row r="431" spans="1:12" outlineLevel="2">
      <c r="A431" s="12">
        <f t="shared" si="45"/>
        <v>428</v>
      </c>
      <c r="B431" s="12" t="s">
        <v>604</v>
      </c>
      <c r="C431" s="18" t="s">
        <v>855</v>
      </c>
      <c r="D431" s="13" t="s">
        <v>856</v>
      </c>
      <c r="E431" s="13" t="s">
        <v>2245</v>
      </c>
      <c r="F431" s="13">
        <v>3</v>
      </c>
      <c r="G431" s="14">
        <v>87667</v>
      </c>
      <c r="I431" s="14">
        <f t="shared" si="50"/>
        <v>87667</v>
      </c>
      <c r="J431" s="14">
        <v>0</v>
      </c>
      <c r="K431" s="14">
        <f>-(I431*$M$308)</f>
        <v>-27790.439000000002</v>
      </c>
      <c r="L431" s="15">
        <f t="shared" si="47"/>
        <v>59876.561000000002</v>
      </c>
    </row>
    <row r="432" spans="1:12" outlineLevel="2">
      <c r="A432" s="12">
        <f t="shared" si="45"/>
        <v>429</v>
      </c>
      <c r="B432" s="12" t="s">
        <v>604</v>
      </c>
      <c r="C432" s="18" t="s">
        <v>857</v>
      </c>
      <c r="D432" s="13" t="s">
        <v>858</v>
      </c>
      <c r="E432" s="13" t="s">
        <v>2245</v>
      </c>
      <c r="F432" s="13">
        <v>3</v>
      </c>
      <c r="G432" s="14">
        <v>475744</v>
      </c>
      <c r="I432" s="14">
        <f t="shared" si="50"/>
        <v>475744</v>
      </c>
      <c r="J432" s="14">
        <v>0</v>
      </c>
      <c r="K432" s="14">
        <f>-(I432*$M$308)</f>
        <v>-150810.848</v>
      </c>
      <c r="L432" s="15">
        <f t="shared" si="47"/>
        <v>324933.152</v>
      </c>
    </row>
    <row r="433" spans="1:13" outlineLevel="2">
      <c r="A433" s="12">
        <f t="shared" si="45"/>
        <v>430</v>
      </c>
      <c r="B433" s="12" t="s">
        <v>604</v>
      </c>
      <c r="C433" s="18" t="s">
        <v>859</v>
      </c>
      <c r="D433" s="13" t="s">
        <v>860</v>
      </c>
      <c r="E433" s="13" t="s">
        <v>2245</v>
      </c>
      <c r="F433" s="13">
        <v>3</v>
      </c>
      <c r="G433" s="14">
        <v>427162</v>
      </c>
      <c r="I433" s="14">
        <f>G433+H433</f>
        <v>427162</v>
      </c>
      <c r="J433" s="14">
        <v>0</v>
      </c>
      <c r="K433" s="14">
        <f>-(I433*$M$308)</f>
        <v>-135410.35399999999</v>
      </c>
      <c r="L433" s="15">
        <f t="shared" si="47"/>
        <v>291751.64600000001</v>
      </c>
    </row>
    <row r="434" spans="1:13" outlineLevel="2">
      <c r="A434" s="12">
        <f t="shared" si="45"/>
        <v>431</v>
      </c>
      <c r="B434" s="12" t="s">
        <v>604</v>
      </c>
      <c r="C434" s="18" t="s">
        <v>861</v>
      </c>
      <c r="D434" s="13" t="s">
        <v>862</v>
      </c>
      <c r="E434" s="13" t="s">
        <v>2245</v>
      </c>
      <c r="F434" s="13">
        <v>3</v>
      </c>
      <c r="G434" s="14">
        <v>330718</v>
      </c>
      <c r="I434" s="14">
        <f t="shared" ref="I434:I448" si="52">G434+H434</f>
        <v>330718</v>
      </c>
      <c r="J434" s="14">
        <v>0</v>
      </c>
      <c r="K434" s="14">
        <f>-(I434*$M$308)</f>
        <v>-104837.606</v>
      </c>
      <c r="L434" s="15">
        <f t="shared" si="47"/>
        <v>225880.394</v>
      </c>
      <c r="M434" s="27"/>
    </row>
    <row r="435" spans="1:13" outlineLevel="2">
      <c r="A435" s="12">
        <f t="shared" si="45"/>
        <v>432</v>
      </c>
      <c r="B435" s="12" t="s">
        <v>604</v>
      </c>
      <c r="C435" s="18" t="s">
        <v>863</v>
      </c>
      <c r="D435" s="13" t="s">
        <v>864</v>
      </c>
      <c r="E435" s="13" t="s">
        <v>2245</v>
      </c>
      <c r="F435" s="13">
        <v>3</v>
      </c>
      <c r="G435" s="14">
        <v>1366</v>
      </c>
      <c r="I435" s="14">
        <f t="shared" si="52"/>
        <v>1366</v>
      </c>
      <c r="J435" s="14">
        <v>0</v>
      </c>
      <c r="K435" s="14">
        <f t="shared" ref="K435:K443" si="53">-(I435*$M$308)</f>
        <v>-433.02199999999999</v>
      </c>
      <c r="L435" s="15">
        <f t="shared" si="47"/>
        <v>932.97800000000007</v>
      </c>
      <c r="M435" s="27"/>
    </row>
    <row r="436" spans="1:13" outlineLevel="2">
      <c r="A436" s="12">
        <f t="shared" si="45"/>
        <v>433</v>
      </c>
      <c r="B436" s="12" t="s">
        <v>604</v>
      </c>
      <c r="C436" s="18" t="s">
        <v>865</v>
      </c>
      <c r="D436" s="13" t="s">
        <v>866</v>
      </c>
      <c r="E436" s="13" t="s">
        <v>2245</v>
      </c>
      <c r="F436" s="13">
        <v>3</v>
      </c>
      <c r="G436" s="14">
        <v>670911</v>
      </c>
      <c r="I436" s="14">
        <f t="shared" si="52"/>
        <v>670911</v>
      </c>
      <c r="J436" s="14">
        <v>0</v>
      </c>
      <c r="K436" s="14">
        <f t="shared" si="53"/>
        <v>-212678.78700000001</v>
      </c>
      <c r="L436" s="15">
        <f t="shared" si="47"/>
        <v>458232.21299999999</v>
      </c>
      <c r="M436" s="27"/>
    </row>
    <row r="437" spans="1:13" outlineLevel="2">
      <c r="A437" s="12">
        <f t="shared" si="45"/>
        <v>434</v>
      </c>
      <c r="B437" s="12" t="s">
        <v>604</v>
      </c>
      <c r="C437" s="18" t="s">
        <v>867</v>
      </c>
      <c r="D437" s="13" t="s">
        <v>868</v>
      </c>
      <c r="E437" s="13" t="s">
        <v>2245</v>
      </c>
      <c r="F437" s="13">
        <v>3</v>
      </c>
      <c r="G437" s="14">
        <v>549514</v>
      </c>
      <c r="I437" s="14">
        <f t="shared" si="52"/>
        <v>549514</v>
      </c>
      <c r="J437" s="14">
        <v>0</v>
      </c>
      <c r="K437" s="14">
        <f t="shared" si="53"/>
        <v>-174195.93799999999</v>
      </c>
      <c r="L437" s="15">
        <f t="shared" si="47"/>
        <v>375318.06200000003</v>
      </c>
      <c r="M437" s="27"/>
    </row>
    <row r="438" spans="1:13" outlineLevel="2">
      <c r="A438" s="12">
        <f t="shared" si="45"/>
        <v>435</v>
      </c>
      <c r="B438" s="12" t="s">
        <v>604</v>
      </c>
      <c r="C438" s="18" t="s">
        <v>869</v>
      </c>
      <c r="D438" s="13" t="s">
        <v>870</v>
      </c>
      <c r="E438" s="13" t="s">
        <v>2245</v>
      </c>
      <c r="F438" s="13">
        <v>3</v>
      </c>
      <c r="G438" s="14">
        <v>295982</v>
      </c>
      <c r="I438" s="14">
        <f t="shared" si="52"/>
        <v>295982</v>
      </c>
      <c r="J438" s="14">
        <v>0</v>
      </c>
      <c r="K438" s="14">
        <f t="shared" si="53"/>
        <v>-93826.293999999994</v>
      </c>
      <c r="L438" s="15">
        <f t="shared" si="47"/>
        <v>202155.70600000001</v>
      </c>
      <c r="M438" s="27"/>
    </row>
    <row r="439" spans="1:13" outlineLevel="2">
      <c r="A439" s="12">
        <f t="shared" si="45"/>
        <v>436</v>
      </c>
      <c r="B439" s="12" t="s">
        <v>604</v>
      </c>
      <c r="C439" s="18" t="s">
        <v>871</v>
      </c>
      <c r="D439" s="13" t="s">
        <v>872</v>
      </c>
      <c r="E439" s="13" t="s">
        <v>2245</v>
      </c>
      <c r="F439" s="13">
        <v>3</v>
      </c>
      <c r="G439" s="14">
        <v>1853</v>
      </c>
      <c r="I439" s="14">
        <f t="shared" si="52"/>
        <v>1853</v>
      </c>
      <c r="J439" s="14">
        <v>0</v>
      </c>
      <c r="K439" s="14">
        <f t="shared" si="53"/>
        <v>-587.40099999999995</v>
      </c>
      <c r="L439" s="15">
        <f t="shared" si="47"/>
        <v>1265.5990000000002</v>
      </c>
      <c r="M439" s="27"/>
    </row>
    <row r="440" spans="1:13" outlineLevel="2">
      <c r="A440" s="12">
        <f t="shared" si="45"/>
        <v>437</v>
      </c>
      <c r="B440" s="12" t="s">
        <v>604</v>
      </c>
      <c r="C440" s="18" t="s">
        <v>873</v>
      </c>
      <c r="D440" s="13" t="s">
        <v>874</v>
      </c>
      <c r="E440" s="13" t="s">
        <v>2245</v>
      </c>
      <c r="F440" s="13">
        <v>3</v>
      </c>
      <c r="G440" s="14">
        <v>50053</v>
      </c>
      <c r="I440" s="14">
        <f t="shared" si="52"/>
        <v>50053</v>
      </c>
      <c r="J440" s="14">
        <v>0</v>
      </c>
      <c r="K440" s="14">
        <f t="shared" si="53"/>
        <v>-15866.800999999999</v>
      </c>
      <c r="L440" s="15">
        <f t="shared" si="47"/>
        <v>34186.199000000001</v>
      </c>
      <c r="M440" s="27"/>
    </row>
    <row r="441" spans="1:13" outlineLevel="2">
      <c r="A441" s="12">
        <f t="shared" si="45"/>
        <v>438</v>
      </c>
      <c r="B441" s="12" t="s">
        <v>604</v>
      </c>
      <c r="C441" s="18" t="s">
        <v>875</v>
      </c>
      <c r="D441" s="13" t="s">
        <v>876</v>
      </c>
      <c r="E441" s="13" t="s">
        <v>2245</v>
      </c>
      <c r="F441" s="13">
        <v>3</v>
      </c>
      <c r="G441" s="14">
        <v>291767</v>
      </c>
      <c r="I441" s="14">
        <f t="shared" si="52"/>
        <v>291767</v>
      </c>
      <c r="J441" s="14">
        <v>0</v>
      </c>
      <c r="K441" s="14">
        <f t="shared" si="53"/>
        <v>-92490.138999999996</v>
      </c>
      <c r="L441" s="15">
        <f t="shared" si="47"/>
        <v>199276.861</v>
      </c>
      <c r="M441" s="27"/>
    </row>
    <row r="442" spans="1:13" outlineLevel="2">
      <c r="A442" s="12">
        <f t="shared" si="45"/>
        <v>439</v>
      </c>
      <c r="B442" s="12" t="s">
        <v>604</v>
      </c>
      <c r="C442" s="18" t="s">
        <v>877</v>
      </c>
      <c r="D442" s="13" t="s">
        <v>878</v>
      </c>
      <c r="E442" s="13" t="s">
        <v>2245</v>
      </c>
      <c r="F442" s="13">
        <v>3</v>
      </c>
      <c r="G442" s="14">
        <v>431247</v>
      </c>
      <c r="I442" s="14">
        <f t="shared" si="52"/>
        <v>431247</v>
      </c>
      <c r="J442" s="14">
        <v>0</v>
      </c>
      <c r="K442" s="14">
        <f t="shared" si="53"/>
        <v>-136705.299</v>
      </c>
      <c r="L442" s="15">
        <f t="shared" si="47"/>
        <v>294541.701</v>
      </c>
      <c r="M442" s="27"/>
    </row>
    <row r="443" spans="1:13" outlineLevel="2">
      <c r="A443" s="12">
        <f t="shared" si="45"/>
        <v>440</v>
      </c>
      <c r="B443" s="12" t="s">
        <v>604</v>
      </c>
      <c r="C443" s="18" t="s">
        <v>879</v>
      </c>
      <c r="D443" s="13" t="s">
        <v>880</v>
      </c>
      <c r="E443" s="13" t="s">
        <v>2245</v>
      </c>
      <c r="F443" s="13">
        <v>3</v>
      </c>
      <c r="G443" s="14">
        <v>8782</v>
      </c>
      <c r="I443" s="14">
        <f t="shared" si="52"/>
        <v>8782</v>
      </c>
      <c r="J443" s="14">
        <v>0</v>
      </c>
      <c r="K443" s="14">
        <f t="shared" si="53"/>
        <v>-2783.8940000000002</v>
      </c>
      <c r="L443" s="15">
        <f t="shared" si="47"/>
        <v>5998.1059999999998</v>
      </c>
      <c r="M443" s="27"/>
    </row>
    <row r="444" spans="1:13" outlineLevel="2">
      <c r="A444" s="12">
        <f t="shared" si="45"/>
        <v>441</v>
      </c>
      <c r="B444" s="12" t="s">
        <v>604</v>
      </c>
      <c r="C444" s="18" t="s">
        <v>881</v>
      </c>
      <c r="D444" s="13" t="s">
        <v>882</v>
      </c>
      <c r="E444" s="13" t="s">
        <v>2245</v>
      </c>
      <c r="F444" s="13">
        <v>3</v>
      </c>
      <c r="G444" s="14">
        <v>106096</v>
      </c>
      <c r="I444" s="14">
        <f t="shared" si="52"/>
        <v>106096</v>
      </c>
      <c r="J444" s="14">
        <v>0</v>
      </c>
      <c r="K444" s="14">
        <f t="shared" ref="K444:K450" si="54">-(I444*$M$308)</f>
        <v>-33632.432000000001</v>
      </c>
      <c r="L444" s="15">
        <f t="shared" si="47"/>
        <v>72463.567999999999</v>
      </c>
      <c r="M444" s="27"/>
    </row>
    <row r="445" spans="1:13" outlineLevel="2">
      <c r="A445" s="12">
        <f t="shared" si="45"/>
        <v>442</v>
      </c>
      <c r="B445" s="12" t="s">
        <v>604</v>
      </c>
      <c r="C445" s="18" t="s">
        <v>883</v>
      </c>
      <c r="D445" s="13" t="s">
        <v>884</v>
      </c>
      <c r="E445" s="13" t="s">
        <v>2245</v>
      </c>
      <c r="F445" s="13">
        <v>3</v>
      </c>
      <c r="G445" s="14">
        <v>235958</v>
      </c>
      <c r="I445" s="14">
        <f t="shared" si="52"/>
        <v>235958</v>
      </c>
      <c r="J445" s="14">
        <v>0</v>
      </c>
      <c r="K445" s="14">
        <f t="shared" si="54"/>
        <v>-74798.686000000002</v>
      </c>
      <c r="L445" s="15">
        <f t="shared" si="47"/>
        <v>161159.31400000001</v>
      </c>
      <c r="M445" s="27"/>
    </row>
    <row r="446" spans="1:13" outlineLevel="2">
      <c r="A446" s="12">
        <f t="shared" si="45"/>
        <v>443</v>
      </c>
      <c r="B446" s="12" t="s">
        <v>604</v>
      </c>
      <c r="C446" s="18" t="s">
        <v>885</v>
      </c>
      <c r="D446" s="13" t="s">
        <v>886</v>
      </c>
      <c r="E446" s="13" t="s">
        <v>2245</v>
      </c>
      <c r="F446" s="13">
        <v>3</v>
      </c>
      <c r="G446" s="14">
        <v>586206</v>
      </c>
      <c r="I446" s="14">
        <f t="shared" si="52"/>
        <v>586206</v>
      </c>
      <c r="J446" s="14">
        <v>0</v>
      </c>
      <c r="K446" s="14">
        <f t="shared" si="54"/>
        <v>-185827.302</v>
      </c>
      <c r="L446" s="15">
        <f t="shared" si="47"/>
        <v>400378.69799999997</v>
      </c>
      <c r="M446" s="27"/>
    </row>
    <row r="447" spans="1:13" outlineLevel="2">
      <c r="A447" s="12">
        <f t="shared" si="45"/>
        <v>444</v>
      </c>
      <c r="B447" s="12" t="s">
        <v>604</v>
      </c>
      <c r="C447" s="18" t="s">
        <v>887</v>
      </c>
      <c r="D447" s="13" t="s">
        <v>888</v>
      </c>
      <c r="E447" s="13" t="s">
        <v>2245</v>
      </c>
      <c r="F447" s="13">
        <v>3</v>
      </c>
      <c r="G447" s="14">
        <v>1239694</v>
      </c>
      <c r="I447" s="14">
        <f t="shared" si="52"/>
        <v>1239694</v>
      </c>
      <c r="J447" s="14">
        <v>0</v>
      </c>
      <c r="K447" s="14">
        <f t="shared" si="54"/>
        <v>-392982.99800000002</v>
      </c>
      <c r="L447" s="15">
        <f t="shared" si="47"/>
        <v>846711.00199999998</v>
      </c>
      <c r="M447" s="27"/>
    </row>
    <row r="448" spans="1:13" outlineLevel="2">
      <c r="A448" s="12">
        <f t="shared" si="45"/>
        <v>445</v>
      </c>
      <c r="B448" s="12" t="s">
        <v>604</v>
      </c>
      <c r="C448" s="18" t="s">
        <v>889</v>
      </c>
      <c r="D448" s="13" t="s">
        <v>890</v>
      </c>
      <c r="E448" s="13" t="s">
        <v>2245</v>
      </c>
      <c r="F448" s="13">
        <v>3</v>
      </c>
      <c r="G448" s="14">
        <v>35530</v>
      </c>
      <c r="I448" s="14">
        <f t="shared" si="52"/>
        <v>35530</v>
      </c>
      <c r="J448" s="14">
        <v>0</v>
      </c>
      <c r="K448" s="14">
        <f t="shared" si="54"/>
        <v>-11263.01</v>
      </c>
      <c r="L448" s="15">
        <f t="shared" si="47"/>
        <v>24266.989999999998</v>
      </c>
      <c r="M448" s="27"/>
    </row>
    <row r="449" spans="1:13" outlineLevel="2">
      <c r="A449" s="12">
        <f t="shared" si="45"/>
        <v>446</v>
      </c>
      <c r="B449" s="12" t="s">
        <v>604</v>
      </c>
      <c r="C449" s="18" t="s">
        <v>891</v>
      </c>
      <c r="D449" s="13" t="s">
        <v>892</v>
      </c>
      <c r="E449" s="13" t="s">
        <v>2245</v>
      </c>
      <c r="F449" s="13">
        <v>3</v>
      </c>
      <c r="G449" s="14">
        <v>98597</v>
      </c>
      <c r="I449" s="14">
        <f>G449+H449</f>
        <v>98597</v>
      </c>
      <c r="J449" s="14">
        <v>0</v>
      </c>
      <c r="K449" s="14">
        <f t="shared" si="54"/>
        <v>-31255.249</v>
      </c>
      <c r="L449" s="15">
        <f t="shared" si="47"/>
        <v>67341.751000000004</v>
      </c>
      <c r="M449" s="27"/>
    </row>
    <row r="450" spans="1:13" outlineLevel="2">
      <c r="A450" s="12">
        <f t="shared" si="45"/>
        <v>447</v>
      </c>
      <c r="B450" s="12" t="s">
        <v>604</v>
      </c>
      <c r="C450" s="18" t="s">
        <v>893</v>
      </c>
      <c r="D450" s="13" t="s">
        <v>894</v>
      </c>
      <c r="E450" s="13" t="s">
        <v>2245</v>
      </c>
      <c r="F450" s="13">
        <v>3</v>
      </c>
      <c r="G450" s="14">
        <v>479343</v>
      </c>
      <c r="I450" s="14">
        <f t="shared" ref="I450:I458" si="55">G450+H450</f>
        <v>479343</v>
      </c>
      <c r="J450" s="14">
        <v>0</v>
      </c>
      <c r="K450" s="14">
        <f t="shared" si="54"/>
        <v>-151951.731</v>
      </c>
      <c r="L450" s="15">
        <f t="shared" si="47"/>
        <v>327391.26899999997</v>
      </c>
      <c r="M450" s="27"/>
    </row>
    <row r="451" spans="1:13" outlineLevel="2">
      <c r="A451" s="12">
        <f t="shared" si="45"/>
        <v>448</v>
      </c>
      <c r="B451" s="12" t="s">
        <v>604</v>
      </c>
      <c r="C451" s="18" t="s">
        <v>895</v>
      </c>
      <c r="D451" s="13" t="s">
        <v>896</v>
      </c>
      <c r="E451" s="13" t="s">
        <v>2245</v>
      </c>
      <c r="F451" s="13">
        <v>3</v>
      </c>
      <c r="G451" s="14">
        <v>713148</v>
      </c>
      <c r="I451" s="14">
        <f t="shared" si="55"/>
        <v>713148</v>
      </c>
      <c r="J451" s="14">
        <v>0</v>
      </c>
      <c r="K451" s="14">
        <f t="shared" ref="K451:K458" si="56">-(I451*$M$308)</f>
        <v>-226067.916</v>
      </c>
      <c r="L451" s="15">
        <f t="shared" si="47"/>
        <v>487080.08400000003</v>
      </c>
      <c r="M451" s="27"/>
    </row>
    <row r="452" spans="1:13" outlineLevel="2">
      <c r="A452" s="12">
        <f t="shared" si="45"/>
        <v>449</v>
      </c>
      <c r="B452" s="12" t="s">
        <v>604</v>
      </c>
      <c r="C452" s="18" t="s">
        <v>897</v>
      </c>
      <c r="D452" s="13" t="s">
        <v>898</v>
      </c>
      <c r="E452" s="13" t="s">
        <v>2245</v>
      </c>
      <c r="F452" s="13">
        <v>3</v>
      </c>
      <c r="G452" s="14">
        <v>17781</v>
      </c>
      <c r="I452" s="14">
        <f t="shared" si="55"/>
        <v>17781</v>
      </c>
      <c r="J452" s="14">
        <v>0</v>
      </c>
      <c r="K452" s="14">
        <f t="shared" si="56"/>
        <v>-5636.5770000000002</v>
      </c>
      <c r="L452" s="15">
        <f t="shared" si="47"/>
        <v>12144.422999999999</v>
      </c>
    </row>
    <row r="453" spans="1:13" outlineLevel="2">
      <c r="A453" s="12">
        <f t="shared" si="45"/>
        <v>450</v>
      </c>
      <c r="B453" s="12" t="s">
        <v>604</v>
      </c>
      <c r="C453" s="18" t="s">
        <v>899</v>
      </c>
      <c r="D453" s="13" t="s">
        <v>900</v>
      </c>
      <c r="E453" s="13" t="s">
        <v>2245</v>
      </c>
      <c r="F453" s="13">
        <v>3</v>
      </c>
      <c r="G453" s="14">
        <v>677279</v>
      </c>
      <c r="I453" s="14">
        <f t="shared" si="55"/>
        <v>677279</v>
      </c>
      <c r="J453" s="14">
        <v>0</v>
      </c>
      <c r="K453" s="14">
        <f t="shared" si="56"/>
        <v>-214697.443</v>
      </c>
      <c r="L453" s="15">
        <f t="shared" si="47"/>
        <v>462581.55700000003</v>
      </c>
    </row>
    <row r="454" spans="1:13" outlineLevel="2">
      <c r="A454" s="12">
        <f t="shared" si="45"/>
        <v>451</v>
      </c>
      <c r="B454" s="12" t="s">
        <v>604</v>
      </c>
      <c r="C454" s="18" t="s">
        <v>901</v>
      </c>
      <c r="D454" s="13" t="s">
        <v>902</v>
      </c>
      <c r="E454" s="13" t="s">
        <v>2245</v>
      </c>
      <c r="F454" s="13">
        <v>3</v>
      </c>
      <c r="G454" s="14">
        <v>19003</v>
      </c>
      <c r="I454" s="14">
        <f t="shared" si="55"/>
        <v>19003</v>
      </c>
      <c r="J454" s="14">
        <v>0</v>
      </c>
      <c r="K454" s="14">
        <f t="shared" si="56"/>
        <v>-6023.951</v>
      </c>
      <c r="L454" s="15">
        <f t="shared" si="47"/>
        <v>12979.048999999999</v>
      </c>
    </row>
    <row r="455" spans="1:13" outlineLevel="2">
      <c r="A455" s="12">
        <f t="shared" si="45"/>
        <v>452</v>
      </c>
      <c r="B455" s="12" t="s">
        <v>604</v>
      </c>
      <c r="C455" s="18" t="s">
        <v>903</v>
      </c>
      <c r="D455" s="13" t="s">
        <v>904</v>
      </c>
      <c r="E455" s="13" t="s">
        <v>2245</v>
      </c>
      <c r="F455" s="13">
        <v>3</v>
      </c>
      <c r="G455" s="14">
        <v>91987</v>
      </c>
      <c r="I455" s="14">
        <f t="shared" si="55"/>
        <v>91987</v>
      </c>
      <c r="J455" s="14">
        <v>0</v>
      </c>
      <c r="K455" s="14">
        <f t="shared" si="56"/>
        <v>-29159.879000000001</v>
      </c>
      <c r="L455" s="15">
        <f t="shared" si="47"/>
        <v>62827.120999999999</v>
      </c>
      <c r="M455" s="15"/>
    </row>
    <row r="456" spans="1:13" outlineLevel="2">
      <c r="A456" s="12">
        <f t="shared" si="45"/>
        <v>453</v>
      </c>
      <c r="B456" s="12" t="s">
        <v>604</v>
      </c>
      <c r="C456" s="18" t="s">
        <v>2299</v>
      </c>
      <c r="D456" s="13" t="s">
        <v>905</v>
      </c>
      <c r="E456" s="13" t="s">
        <v>2245</v>
      </c>
      <c r="F456" s="13">
        <v>3</v>
      </c>
      <c r="G456" s="14">
        <v>165594</v>
      </c>
      <c r="I456" s="14">
        <f t="shared" si="55"/>
        <v>165594</v>
      </c>
      <c r="J456" s="14">
        <v>0</v>
      </c>
      <c r="K456" s="14">
        <f t="shared" si="56"/>
        <v>-52493.298000000003</v>
      </c>
      <c r="L456" s="15">
        <f t="shared" si="47"/>
        <v>113100.70199999999</v>
      </c>
      <c r="M456" s="13"/>
    </row>
    <row r="457" spans="1:13" outlineLevel="2">
      <c r="A457" s="12">
        <f t="shared" ref="A457:A495" si="57">A456+1</f>
        <v>454</v>
      </c>
      <c r="B457" s="12" t="s">
        <v>604</v>
      </c>
      <c r="C457" s="18" t="s">
        <v>906</v>
      </c>
      <c r="D457" s="13" t="s">
        <v>907</v>
      </c>
      <c r="E457" s="13" t="s">
        <v>2245</v>
      </c>
      <c r="F457" s="13">
        <v>3</v>
      </c>
      <c r="G457" s="14">
        <v>28280</v>
      </c>
      <c r="I457" s="14">
        <f t="shared" si="55"/>
        <v>28280</v>
      </c>
      <c r="J457" s="14">
        <v>0</v>
      </c>
      <c r="K457" s="14">
        <f t="shared" si="56"/>
        <v>-8964.76</v>
      </c>
      <c r="L457" s="15">
        <f t="shared" si="47"/>
        <v>19315.239999999998</v>
      </c>
      <c r="M457" s="13"/>
    </row>
    <row r="458" spans="1:13" outlineLevel="2">
      <c r="A458" s="12">
        <f t="shared" si="57"/>
        <v>455</v>
      </c>
      <c r="B458" s="12" t="s">
        <v>604</v>
      </c>
      <c r="C458" s="13" t="s">
        <v>2300</v>
      </c>
      <c r="D458" s="13" t="s">
        <v>908</v>
      </c>
      <c r="E458" s="13" t="s">
        <v>2245</v>
      </c>
      <c r="F458" s="13">
        <v>3</v>
      </c>
      <c r="G458" s="14">
        <v>223367</v>
      </c>
      <c r="I458" s="14">
        <f t="shared" si="55"/>
        <v>223367</v>
      </c>
      <c r="J458" s="14">
        <v>0</v>
      </c>
      <c r="K458" s="14">
        <f t="shared" si="56"/>
        <v>-70807.339000000007</v>
      </c>
      <c r="L458" s="15">
        <f t="shared" si="47"/>
        <v>152559.66099999999</v>
      </c>
      <c r="M458" s="13"/>
    </row>
    <row r="459" spans="1:13" s="6" customFormat="1" ht="13.5" outlineLevel="1" thickBot="1">
      <c r="A459" s="12">
        <f t="shared" si="57"/>
        <v>456</v>
      </c>
      <c r="B459" s="19" t="s">
        <v>909</v>
      </c>
      <c r="C459" s="21"/>
      <c r="D459" s="21" t="s">
        <v>910</v>
      </c>
      <c r="E459" s="21" t="s">
        <v>236</v>
      </c>
      <c r="F459" s="21"/>
      <c r="G459" s="22">
        <f>SUBTOTAL(9,G305:G458)</f>
        <v>37917082</v>
      </c>
      <c r="H459" s="22">
        <f t="shared" ref="H459:I459" si="58">SUBTOTAL(9,H305:H458)</f>
        <v>0</v>
      </c>
      <c r="I459" s="22">
        <f t="shared" si="58"/>
        <v>37917082</v>
      </c>
      <c r="J459" s="22">
        <f>SUBTOTAL(9,J305:J458)</f>
        <v>0</v>
      </c>
      <c r="K459" s="22">
        <f>SUBTOTAL(9,K305:K458)</f>
        <v>-12019714.993999999</v>
      </c>
      <c r="L459" s="23">
        <f>SUBTOTAL(9,L305:L458)</f>
        <v>25897367.00599999</v>
      </c>
    </row>
    <row r="460" spans="1:13" ht="13.5" outlineLevel="2" thickTop="1">
      <c r="A460" s="12">
        <f t="shared" si="57"/>
        <v>457</v>
      </c>
      <c r="B460" s="12" t="s">
        <v>911</v>
      </c>
      <c r="C460" s="18" t="s">
        <v>912</v>
      </c>
      <c r="D460" s="13" t="s">
        <v>913</v>
      </c>
      <c r="E460" s="13" t="s">
        <v>2245</v>
      </c>
      <c r="G460" s="14">
        <v>19890751</v>
      </c>
      <c r="I460" s="14">
        <f>G460+H460</f>
        <v>19890751</v>
      </c>
      <c r="J460" s="14">
        <v>0</v>
      </c>
      <c r="K460" s="14">
        <v>0</v>
      </c>
      <c r="L460" s="15">
        <f t="shared" si="47"/>
        <v>19890751</v>
      </c>
      <c r="M460" s="13"/>
    </row>
    <row r="461" spans="1:13" outlineLevel="2">
      <c r="A461" s="12">
        <f t="shared" si="57"/>
        <v>458</v>
      </c>
      <c r="B461" s="12" t="s">
        <v>911</v>
      </c>
      <c r="C461" s="500" t="s">
        <v>912</v>
      </c>
      <c r="D461" s="13" t="s">
        <v>914</v>
      </c>
      <c r="E461" s="13" t="s">
        <v>2245</v>
      </c>
      <c r="G461" s="14">
        <v>3643319</v>
      </c>
      <c r="I461" s="14">
        <f>G461+H461</f>
        <v>3643319</v>
      </c>
      <c r="J461" s="14">
        <v>0</v>
      </c>
      <c r="K461" s="14">
        <v>0</v>
      </c>
      <c r="L461" s="15">
        <f t="shared" si="47"/>
        <v>3643319</v>
      </c>
      <c r="M461" s="13"/>
    </row>
    <row r="462" spans="1:13" s="6" customFormat="1" ht="13.5" outlineLevel="1" thickBot="1">
      <c r="A462" s="12">
        <f t="shared" si="57"/>
        <v>459</v>
      </c>
      <c r="B462" s="19" t="s">
        <v>915</v>
      </c>
      <c r="C462" s="28"/>
      <c r="D462" s="21" t="s">
        <v>916</v>
      </c>
      <c r="E462" s="21" t="s">
        <v>236</v>
      </c>
      <c r="F462" s="21"/>
      <c r="G462" s="22">
        <f>SUBTOTAL(9,G460:G461)</f>
        <v>23534070</v>
      </c>
      <c r="H462" s="22">
        <f t="shared" ref="H462:I462" si="59">SUBTOTAL(9,H460:H461)</f>
        <v>0</v>
      </c>
      <c r="I462" s="22">
        <f t="shared" si="59"/>
        <v>23534070</v>
      </c>
      <c r="J462" s="22">
        <f>SUBTOTAL(9,J460:J461)</f>
        <v>0</v>
      </c>
      <c r="K462" s="22">
        <f>SUBTOTAL(9,K460:K461)</f>
        <v>0</v>
      </c>
      <c r="L462" s="23">
        <f>SUBTOTAL(9,L460:L461)</f>
        <v>23534070</v>
      </c>
    </row>
    <row r="463" spans="1:13" ht="13.5" outlineLevel="2" thickTop="1">
      <c r="A463" s="12">
        <f t="shared" si="57"/>
        <v>460</v>
      </c>
      <c r="B463" s="12" t="s">
        <v>917</v>
      </c>
      <c r="C463" s="18" t="s">
        <v>918</v>
      </c>
      <c r="D463" s="13" t="s">
        <v>919</v>
      </c>
      <c r="E463" s="13" t="s">
        <v>2245</v>
      </c>
      <c r="G463" s="14">
        <v>650001</v>
      </c>
      <c r="I463" s="14">
        <f>G463+H463</f>
        <v>650001</v>
      </c>
      <c r="J463" s="14">
        <v>-650001</v>
      </c>
      <c r="K463" s="14">
        <v>0</v>
      </c>
      <c r="L463" s="15">
        <f t="shared" si="47"/>
        <v>0</v>
      </c>
      <c r="M463" s="676"/>
    </row>
    <row r="464" spans="1:13" outlineLevel="2">
      <c r="A464" s="12">
        <f t="shared" si="57"/>
        <v>461</v>
      </c>
      <c r="B464" s="12" t="s">
        <v>917</v>
      </c>
      <c r="C464" s="18" t="s">
        <v>920</v>
      </c>
      <c r="D464" s="13" t="s">
        <v>2249</v>
      </c>
      <c r="E464" s="13" t="s">
        <v>2245</v>
      </c>
      <c r="G464" s="14">
        <v>184827</v>
      </c>
      <c r="I464" s="14">
        <f t="shared" ref="I464:I479" si="60">G464+H464</f>
        <v>184827</v>
      </c>
      <c r="J464" s="14">
        <v>-184827</v>
      </c>
      <c r="K464" s="14">
        <v>0</v>
      </c>
      <c r="L464" s="15">
        <f t="shared" si="47"/>
        <v>0</v>
      </c>
      <c r="M464" s="677"/>
    </row>
    <row r="465" spans="1:13" outlineLevel="2">
      <c r="A465" s="12">
        <f t="shared" si="57"/>
        <v>462</v>
      </c>
      <c r="B465" s="12" t="s">
        <v>917</v>
      </c>
      <c r="C465" s="18" t="s">
        <v>921</v>
      </c>
      <c r="D465" s="13" t="s">
        <v>2250</v>
      </c>
      <c r="E465" s="13" t="s">
        <v>2245</v>
      </c>
      <c r="G465" s="14">
        <v>223594</v>
      </c>
      <c r="I465" s="14">
        <f t="shared" si="60"/>
        <v>223594</v>
      </c>
      <c r="J465" s="14">
        <v>-223594</v>
      </c>
      <c r="K465" s="14">
        <v>0</v>
      </c>
      <c r="L465" s="15">
        <f t="shared" si="47"/>
        <v>0</v>
      </c>
      <c r="M465" s="677"/>
    </row>
    <row r="466" spans="1:13" outlineLevel="2">
      <c r="A466" s="12">
        <f t="shared" si="57"/>
        <v>463</v>
      </c>
      <c r="B466" s="12" t="s">
        <v>917</v>
      </c>
      <c r="C466" s="18" t="s">
        <v>922</v>
      </c>
      <c r="D466" s="13" t="s">
        <v>2251</v>
      </c>
      <c r="E466" s="13" t="s">
        <v>2245</v>
      </c>
      <c r="G466" s="14">
        <v>171257</v>
      </c>
      <c r="I466" s="14">
        <f t="shared" si="60"/>
        <v>171257</v>
      </c>
      <c r="J466" s="14">
        <v>-171257</v>
      </c>
      <c r="K466" s="14">
        <v>0</v>
      </c>
      <c r="L466" s="15">
        <f t="shared" ref="L466:L490" si="61">SUM(I466:K466)</f>
        <v>0</v>
      </c>
    </row>
    <row r="467" spans="1:13" outlineLevel="2">
      <c r="A467" s="12">
        <f t="shared" si="57"/>
        <v>464</v>
      </c>
      <c r="B467" s="12" t="s">
        <v>917</v>
      </c>
      <c r="C467" s="18" t="s">
        <v>923</v>
      </c>
      <c r="D467" s="13" t="s">
        <v>924</v>
      </c>
      <c r="E467" s="13" t="s">
        <v>2245</v>
      </c>
      <c r="G467" s="14">
        <v>25506</v>
      </c>
      <c r="I467" s="14">
        <f t="shared" si="60"/>
        <v>25506</v>
      </c>
      <c r="J467" s="14">
        <v>-25506</v>
      </c>
      <c r="K467" s="14">
        <v>0</v>
      </c>
      <c r="L467" s="15">
        <f t="shared" si="61"/>
        <v>0</v>
      </c>
    </row>
    <row r="468" spans="1:13" outlineLevel="2">
      <c r="A468" s="12">
        <f t="shared" si="57"/>
        <v>465</v>
      </c>
      <c r="B468" s="12" t="s">
        <v>917</v>
      </c>
      <c r="C468" s="18" t="s">
        <v>925</v>
      </c>
      <c r="D468" s="13" t="s">
        <v>926</v>
      </c>
      <c r="E468" s="13" t="s">
        <v>2245</v>
      </c>
      <c r="G468" s="14">
        <v>190500</v>
      </c>
      <c r="I468" s="14">
        <f t="shared" si="60"/>
        <v>190500</v>
      </c>
      <c r="J468" s="14">
        <v>-190500</v>
      </c>
      <c r="K468" s="14">
        <v>0</v>
      </c>
      <c r="L468" s="15">
        <f t="shared" si="61"/>
        <v>0</v>
      </c>
    </row>
    <row r="469" spans="1:13" outlineLevel="2">
      <c r="A469" s="12">
        <f t="shared" si="57"/>
        <v>466</v>
      </c>
      <c r="B469" s="12" t="s">
        <v>917</v>
      </c>
      <c r="C469" s="18" t="s">
        <v>927</v>
      </c>
      <c r="D469" s="13" t="s">
        <v>2252</v>
      </c>
      <c r="E469" s="13" t="s">
        <v>2245</v>
      </c>
      <c r="G469" s="14">
        <v>253597</v>
      </c>
      <c r="I469" s="14">
        <f t="shared" si="60"/>
        <v>253597</v>
      </c>
      <c r="J469" s="14">
        <v>-253597</v>
      </c>
      <c r="K469" s="14">
        <v>0</v>
      </c>
      <c r="L469" s="15">
        <f t="shared" si="61"/>
        <v>0</v>
      </c>
    </row>
    <row r="470" spans="1:13" outlineLevel="2">
      <c r="A470" s="12">
        <f t="shared" si="57"/>
        <v>467</v>
      </c>
      <c r="B470" s="12" t="s">
        <v>917</v>
      </c>
      <c r="C470" s="18" t="s">
        <v>928</v>
      </c>
      <c r="D470" s="13" t="s">
        <v>929</v>
      </c>
      <c r="E470" s="13" t="s">
        <v>2245</v>
      </c>
      <c r="G470" s="14">
        <v>1103389</v>
      </c>
      <c r="I470" s="14">
        <f t="shared" si="60"/>
        <v>1103389</v>
      </c>
      <c r="J470" s="14">
        <v>-1103389</v>
      </c>
      <c r="K470" s="14">
        <v>0</v>
      </c>
      <c r="L470" s="15">
        <f t="shared" si="61"/>
        <v>0</v>
      </c>
    </row>
    <row r="471" spans="1:13" outlineLevel="2">
      <c r="A471" s="12">
        <f t="shared" si="57"/>
        <v>468</v>
      </c>
      <c r="B471" s="12" t="s">
        <v>917</v>
      </c>
      <c r="C471" s="18" t="s">
        <v>930</v>
      </c>
      <c r="D471" s="13" t="s">
        <v>2253</v>
      </c>
      <c r="E471" s="13" t="s">
        <v>2245</v>
      </c>
      <c r="G471" s="14">
        <v>425706</v>
      </c>
      <c r="I471" s="14">
        <f t="shared" si="60"/>
        <v>425706</v>
      </c>
      <c r="J471" s="14">
        <v>-425706</v>
      </c>
      <c r="K471" s="14">
        <v>0</v>
      </c>
      <c r="L471" s="15">
        <f t="shared" si="61"/>
        <v>0</v>
      </c>
    </row>
    <row r="472" spans="1:13" outlineLevel="2">
      <c r="A472" s="12">
        <f t="shared" si="57"/>
        <v>469</v>
      </c>
      <c r="B472" s="12" t="s">
        <v>917</v>
      </c>
      <c r="C472" s="18" t="s">
        <v>931</v>
      </c>
      <c r="D472" s="13" t="s">
        <v>932</v>
      </c>
      <c r="E472" s="13" t="s">
        <v>2245</v>
      </c>
      <c r="G472" s="14">
        <v>108040</v>
      </c>
      <c r="I472" s="14">
        <f t="shared" si="60"/>
        <v>108040</v>
      </c>
      <c r="J472" s="14">
        <v>-108040</v>
      </c>
      <c r="K472" s="14">
        <v>0</v>
      </c>
      <c r="L472" s="15">
        <f t="shared" si="61"/>
        <v>0</v>
      </c>
    </row>
    <row r="473" spans="1:13" outlineLevel="2">
      <c r="A473" s="12">
        <f t="shared" si="57"/>
        <v>470</v>
      </c>
      <c r="B473" s="12" t="s">
        <v>917</v>
      </c>
      <c r="C473" s="18" t="s">
        <v>933</v>
      </c>
      <c r="D473" s="13" t="s">
        <v>934</v>
      </c>
      <c r="E473" s="13" t="s">
        <v>2245</v>
      </c>
      <c r="G473" s="14">
        <v>6494</v>
      </c>
      <c r="I473" s="14">
        <f t="shared" si="60"/>
        <v>6494</v>
      </c>
      <c r="J473" s="14">
        <v>-6494</v>
      </c>
      <c r="K473" s="14">
        <v>0</v>
      </c>
      <c r="L473" s="15">
        <f t="shared" si="61"/>
        <v>0</v>
      </c>
    </row>
    <row r="474" spans="1:13" outlineLevel="2">
      <c r="A474" s="12">
        <f t="shared" si="57"/>
        <v>471</v>
      </c>
      <c r="B474" s="12" t="s">
        <v>917</v>
      </c>
      <c r="C474" s="18" t="s">
        <v>935</v>
      </c>
      <c r="D474" s="13" t="s">
        <v>936</v>
      </c>
      <c r="E474" s="13" t="s">
        <v>2245</v>
      </c>
      <c r="G474" s="14">
        <v>102283</v>
      </c>
      <c r="I474" s="14">
        <f t="shared" si="60"/>
        <v>102283</v>
      </c>
      <c r="J474" s="14">
        <v>-102283</v>
      </c>
      <c r="K474" s="14">
        <v>0</v>
      </c>
      <c r="L474" s="15">
        <f t="shared" si="61"/>
        <v>0</v>
      </c>
    </row>
    <row r="475" spans="1:13" outlineLevel="2">
      <c r="A475" s="12">
        <f t="shared" si="57"/>
        <v>472</v>
      </c>
      <c r="B475" s="12" t="s">
        <v>917</v>
      </c>
      <c r="C475" s="18" t="s">
        <v>937</v>
      </c>
      <c r="D475" s="13" t="s">
        <v>938</v>
      </c>
      <c r="E475" s="13" t="s">
        <v>2245</v>
      </c>
      <c r="G475" s="14">
        <v>1321270</v>
      </c>
      <c r="I475" s="14">
        <f t="shared" si="60"/>
        <v>1321270</v>
      </c>
      <c r="J475" s="14">
        <v>-1321270</v>
      </c>
      <c r="K475" s="14">
        <v>0</v>
      </c>
      <c r="L475" s="15">
        <f t="shared" si="61"/>
        <v>0</v>
      </c>
    </row>
    <row r="476" spans="1:13" outlineLevel="2">
      <c r="A476" s="12">
        <f t="shared" si="57"/>
        <v>473</v>
      </c>
      <c r="B476" s="12" t="s">
        <v>917</v>
      </c>
      <c r="C476" s="18" t="s">
        <v>939</v>
      </c>
      <c r="D476" s="13" t="s">
        <v>2216</v>
      </c>
      <c r="E476" s="13" t="s">
        <v>2245</v>
      </c>
      <c r="G476" s="14">
        <v>920941</v>
      </c>
      <c r="I476" s="14">
        <f t="shared" si="60"/>
        <v>920941</v>
      </c>
      <c r="J476" s="14">
        <v>-920941</v>
      </c>
      <c r="K476" s="14">
        <v>0</v>
      </c>
      <c r="L476" s="15">
        <f t="shared" si="61"/>
        <v>0</v>
      </c>
    </row>
    <row r="477" spans="1:13" ht="12.75" customHeight="1" outlineLevel="2">
      <c r="A477" s="12">
        <f t="shared" si="57"/>
        <v>474</v>
      </c>
      <c r="B477" s="12" t="s">
        <v>917</v>
      </c>
      <c r="C477" s="18" t="s">
        <v>940</v>
      </c>
      <c r="D477" s="13" t="s">
        <v>2215</v>
      </c>
      <c r="E477" s="13" t="s">
        <v>2245</v>
      </c>
      <c r="G477" s="14">
        <v>474404</v>
      </c>
      <c r="I477" s="14">
        <f t="shared" si="60"/>
        <v>474404</v>
      </c>
      <c r="J477" s="14">
        <v>-474404</v>
      </c>
      <c r="K477" s="14">
        <v>0</v>
      </c>
      <c r="L477" s="15">
        <f t="shared" si="61"/>
        <v>0</v>
      </c>
      <c r="M477" s="13"/>
    </row>
    <row r="478" spans="1:13" outlineLevel="2">
      <c r="A478" s="12">
        <f t="shared" si="57"/>
        <v>475</v>
      </c>
      <c r="B478" s="12" t="s">
        <v>917</v>
      </c>
      <c r="C478" s="18" t="s">
        <v>941</v>
      </c>
      <c r="D478" s="13" t="s">
        <v>942</v>
      </c>
      <c r="E478" s="13" t="s">
        <v>2245</v>
      </c>
      <c r="G478" s="14">
        <v>318568</v>
      </c>
      <c r="I478" s="14">
        <f t="shared" si="60"/>
        <v>318568</v>
      </c>
      <c r="J478" s="14">
        <v>-318568</v>
      </c>
      <c r="K478" s="14">
        <v>0</v>
      </c>
      <c r="L478" s="15">
        <f t="shared" si="61"/>
        <v>0</v>
      </c>
      <c r="M478" s="500"/>
    </row>
    <row r="479" spans="1:13" outlineLevel="2">
      <c r="A479" s="12">
        <f t="shared" si="57"/>
        <v>476</v>
      </c>
      <c r="B479" s="12" t="s">
        <v>917</v>
      </c>
      <c r="C479" s="13" t="s">
        <v>943</v>
      </c>
      <c r="D479" s="13" t="s">
        <v>944</v>
      </c>
      <c r="E479" s="13" t="s">
        <v>2245</v>
      </c>
      <c r="G479" s="14">
        <v>216163</v>
      </c>
      <c r="I479" s="14">
        <f t="shared" si="60"/>
        <v>216163</v>
      </c>
      <c r="J479" s="14">
        <v>-216163</v>
      </c>
      <c r="K479" s="14">
        <v>0</v>
      </c>
      <c r="L479" s="15">
        <f t="shared" si="61"/>
        <v>0</v>
      </c>
    </row>
    <row r="480" spans="1:13" s="6" customFormat="1" ht="13.5" outlineLevel="1" thickBot="1">
      <c r="A480" s="12">
        <f t="shared" si="57"/>
        <v>477</v>
      </c>
      <c r="B480" s="19" t="s">
        <v>945</v>
      </c>
      <c r="C480" s="21"/>
      <c r="D480" s="21" t="s">
        <v>946</v>
      </c>
      <c r="E480" s="21" t="s">
        <v>236</v>
      </c>
      <c r="F480" s="21"/>
      <c r="G480" s="22">
        <f>SUBTOTAL(9,G463:G479)</f>
        <v>6696540</v>
      </c>
      <c r="H480" s="22">
        <f t="shared" ref="H480:I480" si="62">SUBTOTAL(9,H463:H479)</f>
        <v>0</v>
      </c>
      <c r="I480" s="22">
        <f t="shared" si="62"/>
        <v>6696540</v>
      </c>
      <c r="J480" s="22">
        <f>SUBTOTAL(9,J463:J479)</f>
        <v>-6696540</v>
      </c>
      <c r="K480" s="22">
        <f>SUBTOTAL(9,K463:K479)</f>
        <v>0</v>
      </c>
      <c r="L480" s="23">
        <f>SUBTOTAL(9,L463:L479)</f>
        <v>0</v>
      </c>
      <c r="M480" s="24"/>
    </row>
    <row r="481" spans="1:13" ht="13.5" customHeight="1" outlineLevel="2" thickTop="1">
      <c r="A481" s="12">
        <f t="shared" si="57"/>
        <v>478</v>
      </c>
      <c r="B481" s="12" t="s">
        <v>947</v>
      </c>
      <c r="C481" s="515" t="s">
        <v>2301</v>
      </c>
      <c r="D481" s="1" t="s">
        <v>948</v>
      </c>
      <c r="E481" s="13" t="s">
        <v>2245</v>
      </c>
      <c r="F481" s="1"/>
      <c r="G481" s="14">
        <v>287835</v>
      </c>
      <c r="I481" s="14">
        <f>G481+H481</f>
        <v>287835</v>
      </c>
      <c r="J481" s="14">
        <v>0</v>
      </c>
      <c r="K481" s="14">
        <v>0</v>
      </c>
      <c r="L481" s="15">
        <f t="shared" si="61"/>
        <v>287835</v>
      </c>
      <c r="M481" s="683"/>
    </row>
    <row r="482" spans="1:13" s="12" customFormat="1" ht="13.5" customHeight="1" outlineLevel="2">
      <c r="A482" s="12">
        <f t="shared" si="57"/>
        <v>479</v>
      </c>
      <c r="B482" s="12" t="s">
        <v>947</v>
      </c>
      <c r="C482" s="515" t="s">
        <v>2302</v>
      </c>
      <c r="D482" s="13" t="s">
        <v>949</v>
      </c>
      <c r="E482" s="13" t="s">
        <v>2245</v>
      </c>
      <c r="F482" s="13"/>
      <c r="G482" s="14">
        <v>9030765</v>
      </c>
      <c r="H482" s="14"/>
      <c r="I482" s="14">
        <f t="shared" ref="I482:I488" si="63">G482+H482</f>
        <v>9030765</v>
      </c>
      <c r="J482" s="14">
        <v>-8728156</v>
      </c>
      <c r="K482" s="14">
        <v>0</v>
      </c>
      <c r="L482" s="15">
        <f t="shared" si="61"/>
        <v>302609</v>
      </c>
      <c r="M482" s="664"/>
    </row>
    <row r="483" spans="1:13" s="12" customFormat="1" outlineLevel="2">
      <c r="A483" s="12">
        <f t="shared" si="57"/>
        <v>480</v>
      </c>
      <c r="B483" s="12" t="s">
        <v>947</v>
      </c>
      <c r="C483" s="515" t="s">
        <v>2305</v>
      </c>
      <c r="D483" s="13" t="s">
        <v>950</v>
      </c>
      <c r="E483" s="13" t="s">
        <v>2245</v>
      </c>
      <c r="F483" s="13"/>
      <c r="G483" s="14">
        <v>2978205</v>
      </c>
      <c r="H483" s="14"/>
      <c r="I483" s="14">
        <f t="shared" si="63"/>
        <v>2978205</v>
      </c>
      <c r="J483" s="14">
        <v>0</v>
      </c>
      <c r="K483" s="14">
        <v>0</v>
      </c>
      <c r="L483" s="15">
        <f t="shared" si="61"/>
        <v>2978205</v>
      </c>
      <c r="M483" s="664"/>
    </row>
    <row r="484" spans="1:13" s="12" customFormat="1" outlineLevel="2">
      <c r="A484" s="12">
        <f t="shared" si="57"/>
        <v>481</v>
      </c>
      <c r="B484" s="12" t="s">
        <v>947</v>
      </c>
      <c r="C484" s="515" t="s">
        <v>2303</v>
      </c>
      <c r="D484" s="13" t="s">
        <v>898</v>
      </c>
      <c r="E484" s="13" t="s">
        <v>2245</v>
      </c>
      <c r="F484" s="13"/>
      <c r="G484" s="14">
        <v>237296</v>
      </c>
      <c r="H484" s="14"/>
      <c r="I484" s="14">
        <f t="shared" si="63"/>
        <v>237296</v>
      </c>
      <c r="J484" s="14"/>
      <c r="K484" s="14"/>
      <c r="L484" s="15">
        <f t="shared" si="61"/>
        <v>237296</v>
      </c>
      <c r="M484" s="664"/>
    </row>
    <row r="485" spans="1:13" s="12" customFormat="1" outlineLevel="2">
      <c r="A485" s="12">
        <f t="shared" si="57"/>
        <v>482</v>
      </c>
      <c r="B485" s="12" t="s">
        <v>947</v>
      </c>
      <c r="C485" s="515" t="s">
        <v>2304</v>
      </c>
      <c r="D485" s="13" t="s">
        <v>2270</v>
      </c>
      <c r="E485" s="13" t="s">
        <v>2245</v>
      </c>
      <c r="F485" s="13"/>
      <c r="G485" s="14">
        <v>121495</v>
      </c>
      <c r="H485" s="14"/>
      <c r="I485" s="14">
        <f t="shared" si="63"/>
        <v>121495</v>
      </c>
      <c r="J485" s="14">
        <f>-(G485*0.75)</f>
        <v>-91121.25</v>
      </c>
      <c r="K485" s="14"/>
      <c r="L485" s="15">
        <f t="shared" si="61"/>
        <v>30373.75</v>
      </c>
      <c r="M485" s="664"/>
    </row>
    <row r="486" spans="1:13" s="12" customFormat="1" outlineLevel="2">
      <c r="A486" s="12">
        <f t="shared" si="57"/>
        <v>483</v>
      </c>
      <c r="B486" s="12" t="s">
        <v>947</v>
      </c>
      <c r="C486" s="515" t="s">
        <v>1633</v>
      </c>
      <c r="D486" s="13" t="s">
        <v>2271</v>
      </c>
      <c r="E486" s="13" t="s">
        <v>2245</v>
      </c>
      <c r="F486" s="13"/>
      <c r="G486" s="14">
        <v>692335</v>
      </c>
      <c r="H486" s="14"/>
      <c r="I486" s="14">
        <f t="shared" si="63"/>
        <v>692335</v>
      </c>
      <c r="J486" s="14">
        <f>-(G486*0.75)</f>
        <v>-519251.25</v>
      </c>
      <c r="K486" s="14"/>
      <c r="L486" s="15">
        <f t="shared" si="61"/>
        <v>173083.75</v>
      </c>
      <c r="M486" s="664"/>
    </row>
    <row r="487" spans="1:13" s="12" customFormat="1" outlineLevel="2">
      <c r="A487" s="12">
        <f t="shared" si="57"/>
        <v>484</v>
      </c>
      <c r="B487" s="12" t="s">
        <v>947</v>
      </c>
      <c r="C487" s="515" t="s">
        <v>2300</v>
      </c>
      <c r="D487" s="13" t="s">
        <v>951</v>
      </c>
      <c r="E487" s="13" t="s">
        <v>2245</v>
      </c>
      <c r="F487" s="13"/>
      <c r="G487" s="14">
        <v>12779484.539999999</v>
      </c>
      <c r="H487" s="14"/>
      <c r="I487" s="14">
        <f t="shared" si="63"/>
        <v>12779484.539999999</v>
      </c>
      <c r="J487" s="14">
        <f>-(G487*0.75)</f>
        <v>-9584613.4049999993</v>
      </c>
      <c r="K487" s="14">
        <v>0</v>
      </c>
      <c r="L487" s="15">
        <f t="shared" si="61"/>
        <v>3194871.1349999998</v>
      </c>
      <c r="M487" s="664"/>
    </row>
    <row r="488" spans="1:13" s="12" customFormat="1" outlineLevel="2">
      <c r="A488" s="12">
        <f t="shared" si="57"/>
        <v>485</v>
      </c>
      <c r="B488" s="12" t="s">
        <v>947</v>
      </c>
      <c r="C488" s="515" t="s">
        <v>1414</v>
      </c>
      <c r="D488" s="13" t="s">
        <v>2272</v>
      </c>
      <c r="E488" s="13" t="s">
        <v>2245</v>
      </c>
      <c r="F488" s="13"/>
      <c r="G488" s="14">
        <v>120611</v>
      </c>
      <c r="H488" s="14"/>
      <c r="I488" s="14">
        <f t="shared" si="63"/>
        <v>120611</v>
      </c>
      <c r="J488" s="14"/>
      <c r="K488" s="14"/>
      <c r="L488" s="15">
        <f t="shared" si="61"/>
        <v>120611</v>
      </c>
      <c r="M488" s="501"/>
    </row>
    <row r="489" spans="1:13" s="3" customFormat="1" ht="13.5" outlineLevel="1" thickBot="1">
      <c r="A489" s="12">
        <f t="shared" si="57"/>
        <v>486</v>
      </c>
      <c r="B489" s="19" t="s">
        <v>952</v>
      </c>
      <c r="C489" s="29"/>
      <c r="D489" s="21" t="s">
        <v>953</v>
      </c>
      <c r="E489" s="21" t="s">
        <v>236</v>
      </c>
      <c r="F489" s="21"/>
      <c r="G489" s="22">
        <f>SUBTOTAL(9,G481:G488)</f>
        <v>26248026.539999999</v>
      </c>
      <c r="H489" s="22">
        <f t="shared" ref="H489" si="64">SUBTOTAL(9,H481:H487)</f>
        <v>0</v>
      </c>
      <c r="I489" s="22">
        <f>SUBTOTAL(9,I481:I488)</f>
        <v>26248026.539999999</v>
      </c>
      <c r="J489" s="22">
        <f>SUBTOTAL(9,J481:J487)</f>
        <v>-18923141.905000001</v>
      </c>
      <c r="K489" s="22">
        <f>SUBTOTAL(9,K481:K487)</f>
        <v>0</v>
      </c>
      <c r="L489" s="23">
        <f>SUBTOTAL(9,L481:L488)</f>
        <v>7324884.6349999998</v>
      </c>
      <c r="M489" s="30"/>
    </row>
    <row r="490" spans="1:13" s="12" customFormat="1" ht="13.5" outlineLevel="2" thickTop="1">
      <c r="A490" s="12">
        <f t="shared" si="57"/>
        <v>487</v>
      </c>
      <c r="B490" s="12" t="s">
        <v>954</v>
      </c>
      <c r="C490" s="16"/>
      <c r="D490" s="13" t="s">
        <v>955</v>
      </c>
      <c r="E490" s="13" t="s">
        <v>2255</v>
      </c>
      <c r="F490" s="13"/>
      <c r="G490" s="14">
        <v>108267357.34</v>
      </c>
      <c r="H490" s="14">
        <v>36850100</v>
      </c>
      <c r="I490" s="14">
        <f>G490+H490</f>
        <v>145117457.34</v>
      </c>
      <c r="J490" s="14">
        <v>-8589529</v>
      </c>
      <c r="K490" s="14">
        <v>-25591731.780000001</v>
      </c>
      <c r="L490" s="15">
        <f t="shared" si="61"/>
        <v>110936196.56</v>
      </c>
    </row>
    <row r="491" spans="1:13" s="3" customFormat="1" ht="13.5" outlineLevel="1" thickBot="1">
      <c r="A491" s="12">
        <f t="shared" si="57"/>
        <v>488</v>
      </c>
      <c r="B491" s="19" t="s">
        <v>956</v>
      </c>
      <c r="C491" s="21"/>
      <c r="D491" s="21" t="s">
        <v>957</v>
      </c>
      <c r="E491" s="31" t="s">
        <v>236</v>
      </c>
      <c r="F491" s="32"/>
      <c r="G491" s="33">
        <f>SUBTOTAL(9,G490:G490)</f>
        <v>108267357.34</v>
      </c>
      <c r="H491" s="523">
        <f>SUBTOTAL(9,H490:H490)</f>
        <v>36850100</v>
      </c>
      <c r="I491" s="524">
        <f>G491+H491</f>
        <v>145117457.34</v>
      </c>
      <c r="J491" s="33">
        <f>SUBTOTAL(9,J490:J490)</f>
        <v>-8589529</v>
      </c>
      <c r="K491" s="33">
        <f>SUBTOTAL(9,K490:K490)</f>
        <v>-25591731.780000001</v>
      </c>
      <c r="L491" s="23">
        <f>SUBTOTAL(9,L490:L490)</f>
        <v>110936196.56</v>
      </c>
      <c r="M491" s="8"/>
    </row>
    <row r="492" spans="1:13" s="3" customFormat="1" ht="14.25" thickTop="1" thickBot="1">
      <c r="A492" s="12">
        <f t="shared" si="57"/>
        <v>489</v>
      </c>
      <c r="B492" s="517" t="s">
        <v>958</v>
      </c>
      <c r="C492" s="518"/>
      <c r="D492" s="518" t="s">
        <v>959</v>
      </c>
      <c r="E492" s="519"/>
      <c r="F492" s="520"/>
      <c r="G492" s="521">
        <f>SUBTOTAL(9,G4:G490)</f>
        <v>1453018489.55</v>
      </c>
      <c r="H492" s="521">
        <f t="shared" ref="H492:I492" si="65">SUBTOTAL(9,H4:H490)</f>
        <v>98974636</v>
      </c>
      <c r="I492" s="521">
        <f t="shared" si="65"/>
        <v>1551993125.55</v>
      </c>
      <c r="J492" s="521">
        <f>SUBTOTAL(9,J4:J490)</f>
        <v>-69352655.605000004</v>
      </c>
      <c r="K492" s="521">
        <f>SUBTOTAL(9,K4:K490)</f>
        <v>-43919347.774000004</v>
      </c>
      <c r="L492" s="522">
        <f>SUBTOTAL(9,L4:L490)</f>
        <v>1438721122.171</v>
      </c>
      <c r="M492" s="8"/>
    </row>
    <row r="493" spans="1:13" s="12" customFormat="1" ht="13.5" thickTop="1">
      <c r="A493" s="12">
        <f t="shared" si="57"/>
        <v>490</v>
      </c>
      <c r="C493" s="16"/>
      <c r="D493" s="1" t="s">
        <v>960</v>
      </c>
      <c r="E493" s="1"/>
      <c r="F493" s="1"/>
      <c r="G493" s="34">
        <f>G492-G491-G489</f>
        <v>1318503105.6700001</v>
      </c>
      <c r="H493" s="34">
        <f>H492-H491-H489</f>
        <v>62124536</v>
      </c>
      <c r="I493" s="34">
        <f>I492-I491-I489</f>
        <v>1380627641.6700001</v>
      </c>
      <c r="J493" s="34">
        <f>J492-J491-J489</f>
        <v>-41839984.700000003</v>
      </c>
      <c r="K493" s="35">
        <f>(K492-K491)*-1</f>
        <v>18327615.994000003</v>
      </c>
      <c r="L493" s="15">
        <f>L492-L489-L491</f>
        <v>1320460040.9760001</v>
      </c>
      <c r="M493" s="13"/>
    </row>
    <row r="494" spans="1:13" s="12" customFormat="1">
      <c r="A494" s="12">
        <f t="shared" si="57"/>
        <v>491</v>
      </c>
      <c r="C494" s="16"/>
      <c r="D494" s="1" t="s">
        <v>2290</v>
      </c>
      <c r="E494" s="1"/>
      <c r="F494" s="1"/>
      <c r="G494" s="34"/>
      <c r="H494" s="34"/>
      <c r="I494" s="34"/>
      <c r="J494" s="34"/>
      <c r="K494" s="35"/>
      <c r="L494" s="15"/>
      <c r="M494" s="13"/>
    </row>
    <row r="495" spans="1:13" s="12" customFormat="1">
      <c r="A495" s="12">
        <f t="shared" si="57"/>
        <v>492</v>
      </c>
      <c r="C495" s="16"/>
      <c r="D495" s="1" t="s">
        <v>2291</v>
      </c>
      <c r="E495" s="1"/>
      <c r="F495" s="1"/>
      <c r="G495" s="34"/>
      <c r="H495" s="34"/>
      <c r="I495" s="34"/>
      <c r="J495" s="34"/>
      <c r="K495" s="35"/>
      <c r="L495" s="15"/>
      <c r="M495" s="13"/>
    </row>
    <row r="496" spans="1:13" s="12" customFormat="1">
      <c r="C496" s="16"/>
      <c r="D496" s="1"/>
      <c r="E496" s="1"/>
      <c r="F496" s="1"/>
      <c r="G496" s="34"/>
      <c r="H496" s="34"/>
      <c r="I496" s="34"/>
      <c r="J496" s="34">
        <f>-(J493+J491)</f>
        <v>50429513.700000003</v>
      </c>
      <c r="K496" s="34"/>
      <c r="L496" s="15">
        <f>L493+L491+L481+L482+L483</f>
        <v>1434964886.536</v>
      </c>
      <c r="M496" s="13"/>
    </row>
    <row r="497" spans="3:13" s="12" customFormat="1">
      <c r="C497" s="16"/>
      <c r="D497" s="1"/>
      <c r="E497" s="1"/>
      <c r="F497" s="1"/>
      <c r="G497" s="35"/>
      <c r="H497" s="35"/>
      <c r="I497" s="35"/>
      <c r="J497" s="34"/>
      <c r="K497" s="34"/>
      <c r="L497" s="15"/>
      <c r="M497" s="13"/>
    </row>
    <row r="498" spans="3:13">
      <c r="C498" s="13"/>
      <c r="D498" s="1"/>
      <c r="E498" s="1"/>
      <c r="F498" s="1"/>
      <c r="G498" s="35">
        <v>1259335249.22</v>
      </c>
      <c r="H498" s="35"/>
      <c r="I498" s="35"/>
      <c r="J498" s="34"/>
      <c r="M498" s="13"/>
    </row>
    <row r="499" spans="3:13">
      <c r="C499" s="13"/>
      <c r="D499" s="1"/>
      <c r="E499" s="1"/>
      <c r="F499" s="1"/>
      <c r="G499" s="35">
        <f>G493-G498</f>
        <v>59167856.450000048</v>
      </c>
      <c r="H499" s="35"/>
      <c r="I499" s="35"/>
      <c r="J499" s="34"/>
      <c r="M499" s="13"/>
    </row>
    <row r="500" spans="3:13">
      <c r="C500" s="13"/>
      <c r="D500" s="1"/>
      <c r="E500" s="1"/>
      <c r="F500" s="1"/>
      <c r="M500" s="13"/>
    </row>
    <row r="501" spans="3:13">
      <c r="C501" s="13"/>
      <c r="G501" s="35"/>
      <c r="H501" s="35"/>
      <c r="I501" s="35"/>
      <c r="M501" s="13"/>
    </row>
    <row r="502" spans="3:13">
      <c r="C502" s="13"/>
      <c r="G502" s="35"/>
      <c r="H502" s="35"/>
      <c r="I502" s="35"/>
      <c r="M502" s="13"/>
    </row>
    <row r="503" spans="3:13">
      <c r="C503" s="13"/>
      <c r="G503" s="35"/>
      <c r="H503" s="35"/>
      <c r="I503" s="35"/>
      <c r="M503" s="13"/>
    </row>
    <row r="504" spans="3:13">
      <c r="C504" s="13"/>
      <c r="G504" s="35"/>
      <c r="H504" s="35"/>
      <c r="I504" s="35"/>
      <c r="M504" s="13"/>
    </row>
    <row r="505" spans="3:13">
      <c r="C505" s="13"/>
      <c r="G505" s="35"/>
      <c r="H505" s="35"/>
      <c r="I505" s="35"/>
      <c r="M505" s="13"/>
    </row>
    <row r="506" spans="3:13">
      <c r="C506" s="13"/>
      <c r="G506" s="35"/>
      <c r="H506" s="35"/>
      <c r="I506" s="35"/>
      <c r="M506" s="13"/>
    </row>
    <row r="507" spans="3:13">
      <c r="C507" s="13"/>
      <c r="G507" s="35"/>
      <c r="H507" s="35"/>
      <c r="I507" s="35"/>
      <c r="M507" s="13"/>
    </row>
    <row r="508" spans="3:13">
      <c r="C508" s="13"/>
      <c r="M508" s="13"/>
    </row>
    <row r="509" spans="3:13">
      <c r="C509" s="13"/>
      <c r="M509" s="13"/>
    </row>
    <row r="510" spans="3:13">
      <c r="C510" s="13"/>
      <c r="M510" s="13"/>
    </row>
    <row r="511" spans="3:13" s="12" customFormat="1">
      <c r="C511" s="13"/>
      <c r="D511" s="13"/>
      <c r="E511" s="13"/>
      <c r="F511" s="13"/>
      <c r="G511" s="14"/>
      <c r="H511" s="14"/>
      <c r="I511" s="14"/>
      <c r="J511" s="14"/>
      <c r="K511" s="14"/>
      <c r="L511" s="15"/>
      <c r="M511" s="13"/>
    </row>
    <row r="512" spans="3:13" s="12" customFormat="1">
      <c r="C512" s="13"/>
      <c r="D512" s="13"/>
      <c r="E512" s="13"/>
      <c r="F512" s="13"/>
      <c r="G512" s="14"/>
      <c r="H512" s="14"/>
      <c r="I512" s="14"/>
      <c r="J512" s="14"/>
      <c r="K512" s="14"/>
      <c r="L512" s="15"/>
      <c r="M512" s="13"/>
    </row>
    <row r="513" spans="3:13" s="12" customFormat="1">
      <c r="C513" s="13"/>
      <c r="D513" s="13"/>
      <c r="E513" s="13"/>
      <c r="F513" s="13"/>
      <c r="G513" s="14"/>
      <c r="H513" s="14"/>
      <c r="I513" s="14"/>
      <c r="J513" s="14"/>
      <c r="K513" s="14"/>
      <c r="L513" s="15"/>
      <c r="M513" s="13"/>
    </row>
    <row r="514" spans="3:13" s="12" customFormat="1">
      <c r="C514" s="13"/>
      <c r="D514" s="13"/>
      <c r="E514" s="13"/>
      <c r="F514" s="13"/>
      <c r="G514" s="14"/>
      <c r="H514" s="14"/>
      <c r="I514" s="14"/>
      <c r="J514" s="14"/>
      <c r="K514" s="14"/>
      <c r="L514" s="15"/>
      <c r="M514" s="13"/>
    </row>
    <row r="515" spans="3:13" s="12" customFormat="1">
      <c r="C515" s="13"/>
      <c r="D515" s="13"/>
      <c r="E515" s="13"/>
      <c r="F515" s="13"/>
      <c r="G515" s="14"/>
      <c r="H515" s="14"/>
      <c r="I515" s="14"/>
      <c r="J515" s="14"/>
      <c r="K515" s="14"/>
      <c r="L515" s="15"/>
      <c r="M515" s="13"/>
    </row>
    <row r="516" spans="3:13" s="12" customFormat="1">
      <c r="C516" s="13"/>
      <c r="D516" s="13"/>
      <c r="E516" s="13"/>
      <c r="F516" s="13"/>
      <c r="G516" s="14"/>
      <c r="H516" s="14"/>
      <c r="I516" s="14"/>
      <c r="J516" s="14"/>
      <c r="K516" s="14"/>
      <c r="L516" s="15"/>
      <c r="M516" s="13"/>
    </row>
    <row r="517" spans="3:13" s="12" customFormat="1">
      <c r="C517" s="13"/>
      <c r="D517" s="13"/>
      <c r="E517" s="13"/>
      <c r="F517" s="13"/>
      <c r="G517" s="14"/>
      <c r="H517" s="14"/>
      <c r="I517" s="14"/>
      <c r="J517" s="14"/>
      <c r="K517" s="14"/>
      <c r="L517" s="15"/>
      <c r="M517" s="13"/>
    </row>
    <row r="518" spans="3:13" s="12" customFormat="1">
      <c r="C518" s="13"/>
      <c r="D518" s="13"/>
      <c r="E518" s="13"/>
      <c r="F518" s="13"/>
      <c r="G518" s="14"/>
      <c r="H518" s="14"/>
      <c r="I518" s="14"/>
      <c r="J518" s="14"/>
      <c r="K518" s="14"/>
      <c r="L518" s="15"/>
      <c r="M518" s="13"/>
    </row>
    <row r="519" spans="3:13" s="12" customFormat="1">
      <c r="C519" s="13"/>
      <c r="D519" s="13"/>
      <c r="E519" s="13"/>
      <c r="F519" s="13"/>
      <c r="G519" s="14"/>
      <c r="H519" s="14"/>
      <c r="I519" s="14"/>
      <c r="J519" s="14"/>
      <c r="K519" s="14"/>
      <c r="L519" s="15"/>
      <c r="M519" s="13"/>
    </row>
    <row r="520" spans="3:13" s="12" customFormat="1">
      <c r="C520" s="13"/>
      <c r="D520" s="13"/>
      <c r="E520" s="13"/>
      <c r="F520" s="13"/>
      <c r="G520" s="14"/>
      <c r="H520" s="14"/>
      <c r="I520" s="14"/>
      <c r="J520" s="14"/>
      <c r="K520" s="14"/>
      <c r="L520" s="15"/>
      <c r="M520" s="13"/>
    </row>
    <row r="521" spans="3:13" s="12" customFormat="1">
      <c r="C521" s="13"/>
      <c r="D521" s="13"/>
      <c r="E521" s="13"/>
      <c r="F521" s="13"/>
      <c r="G521" s="14"/>
      <c r="H521" s="14"/>
      <c r="I521" s="14"/>
      <c r="J521" s="14"/>
      <c r="K521" s="14"/>
      <c r="L521" s="15"/>
      <c r="M521" s="13"/>
    </row>
    <row r="522" spans="3:13" s="12" customFormat="1">
      <c r="C522" s="13"/>
      <c r="D522" s="13"/>
      <c r="E522" s="13"/>
      <c r="F522" s="13"/>
      <c r="G522" s="14"/>
      <c r="H522" s="14"/>
      <c r="I522" s="14"/>
      <c r="J522" s="14"/>
      <c r="K522" s="14"/>
      <c r="L522" s="15"/>
      <c r="M522" s="13"/>
    </row>
    <row r="523" spans="3:13" s="12" customFormat="1">
      <c r="C523" s="13"/>
      <c r="D523" s="13"/>
      <c r="E523" s="13"/>
      <c r="F523" s="13"/>
      <c r="G523" s="14"/>
      <c r="H523" s="14"/>
      <c r="I523" s="14"/>
      <c r="J523" s="14"/>
      <c r="K523" s="14"/>
      <c r="L523" s="15"/>
      <c r="M523" s="13"/>
    </row>
    <row r="524" spans="3:13" s="12" customFormat="1">
      <c r="C524" s="13"/>
      <c r="D524" s="13"/>
      <c r="E524" s="13"/>
      <c r="F524" s="13"/>
      <c r="G524" s="14"/>
      <c r="H524" s="14"/>
      <c r="I524" s="14"/>
      <c r="J524" s="14"/>
      <c r="K524" s="14"/>
      <c r="L524" s="15"/>
      <c r="M524" s="13"/>
    </row>
    <row r="525" spans="3:13" s="12" customFormat="1">
      <c r="C525" s="13"/>
      <c r="D525" s="13"/>
      <c r="E525" s="13"/>
      <c r="F525" s="13"/>
      <c r="G525" s="14"/>
      <c r="H525" s="14"/>
      <c r="I525" s="14"/>
      <c r="J525" s="14"/>
      <c r="K525" s="14"/>
      <c r="L525" s="15"/>
      <c r="M525" s="13"/>
    </row>
    <row r="526" spans="3:13" s="12" customFormat="1">
      <c r="C526" s="13"/>
      <c r="D526" s="13"/>
      <c r="E526" s="13"/>
      <c r="F526" s="13"/>
      <c r="G526" s="14"/>
      <c r="H526" s="14"/>
      <c r="I526" s="14"/>
      <c r="J526" s="14"/>
      <c r="K526" s="14"/>
      <c r="L526" s="15"/>
      <c r="M526" s="13"/>
    </row>
    <row r="527" spans="3:13" s="12" customFormat="1">
      <c r="C527" s="13"/>
      <c r="D527" s="13"/>
      <c r="E527" s="13"/>
      <c r="F527" s="13"/>
      <c r="G527" s="14"/>
      <c r="H527" s="14"/>
      <c r="I527" s="14"/>
      <c r="J527" s="14"/>
      <c r="K527" s="14"/>
      <c r="L527" s="15"/>
      <c r="M527" s="13"/>
    </row>
    <row r="528" spans="3:13" s="12" customFormat="1">
      <c r="C528" s="13"/>
      <c r="D528" s="13"/>
      <c r="E528" s="13"/>
      <c r="F528" s="13"/>
      <c r="G528" s="14"/>
      <c r="H528" s="14"/>
      <c r="I528" s="14"/>
      <c r="J528" s="14"/>
      <c r="K528" s="14"/>
      <c r="L528" s="15"/>
      <c r="M528" s="13"/>
    </row>
    <row r="529" spans="3:13" s="12" customFormat="1">
      <c r="C529" s="13"/>
      <c r="D529" s="13"/>
      <c r="E529" s="13"/>
      <c r="F529" s="13"/>
      <c r="G529" s="14"/>
      <c r="H529" s="14"/>
      <c r="I529" s="14"/>
      <c r="J529" s="14"/>
      <c r="K529" s="14"/>
      <c r="L529" s="15"/>
      <c r="M529" s="13"/>
    </row>
    <row r="530" spans="3:13" s="12" customFormat="1">
      <c r="C530" s="13"/>
      <c r="D530" s="13"/>
      <c r="E530" s="13"/>
      <c r="F530" s="13"/>
      <c r="G530" s="14"/>
      <c r="H530" s="14"/>
      <c r="I530" s="14"/>
      <c r="J530" s="14"/>
      <c r="K530" s="14"/>
      <c r="L530" s="15"/>
      <c r="M530" s="13"/>
    </row>
    <row r="531" spans="3:13" s="12" customFormat="1">
      <c r="C531" s="13"/>
      <c r="D531" s="13"/>
      <c r="E531" s="13"/>
      <c r="F531" s="13"/>
      <c r="G531" s="14"/>
      <c r="H531" s="14"/>
      <c r="I531" s="14"/>
      <c r="J531" s="14"/>
      <c r="K531" s="14"/>
      <c r="L531" s="15"/>
      <c r="M531" s="13"/>
    </row>
    <row r="532" spans="3:13" s="12" customFormat="1">
      <c r="C532" s="13"/>
      <c r="D532" s="13"/>
      <c r="E532" s="13"/>
      <c r="F532" s="13"/>
      <c r="G532" s="14"/>
      <c r="H532" s="14"/>
      <c r="I532" s="14"/>
      <c r="J532" s="14"/>
      <c r="K532" s="14"/>
      <c r="L532" s="15"/>
      <c r="M532" s="13"/>
    </row>
    <row r="533" spans="3:13" s="12" customFormat="1">
      <c r="C533" s="13"/>
      <c r="D533" s="13"/>
      <c r="E533" s="13"/>
      <c r="F533" s="13"/>
      <c r="G533" s="14"/>
      <c r="H533" s="14"/>
      <c r="I533" s="14"/>
      <c r="J533" s="14"/>
      <c r="K533" s="14"/>
      <c r="L533" s="15"/>
      <c r="M533" s="13"/>
    </row>
    <row r="534" spans="3:13" s="12" customFormat="1">
      <c r="C534" s="13"/>
      <c r="D534" s="13"/>
      <c r="E534" s="13"/>
      <c r="F534" s="13"/>
      <c r="G534" s="14"/>
      <c r="H534" s="14"/>
      <c r="I534" s="14"/>
      <c r="J534" s="14"/>
      <c r="K534" s="14"/>
      <c r="L534" s="15"/>
      <c r="M534" s="13"/>
    </row>
    <row r="535" spans="3:13" s="12" customFormat="1">
      <c r="C535" s="13"/>
      <c r="D535" s="13"/>
      <c r="E535" s="13"/>
      <c r="F535" s="13"/>
      <c r="G535" s="14"/>
      <c r="H535" s="14"/>
      <c r="I535" s="14"/>
      <c r="J535" s="14"/>
      <c r="K535" s="14"/>
      <c r="L535" s="15"/>
      <c r="M535" s="13"/>
    </row>
    <row r="536" spans="3:13" s="12" customFormat="1">
      <c r="C536" s="13"/>
      <c r="D536" s="13"/>
      <c r="E536" s="13"/>
      <c r="F536" s="13"/>
      <c r="G536" s="14"/>
      <c r="H536" s="14"/>
      <c r="I536" s="14"/>
      <c r="J536" s="14"/>
      <c r="K536" s="14"/>
      <c r="L536" s="15"/>
      <c r="M536" s="13"/>
    </row>
    <row r="537" spans="3:13" s="12" customFormat="1">
      <c r="C537" s="13"/>
      <c r="D537" s="13"/>
      <c r="E537" s="13"/>
      <c r="F537" s="13"/>
      <c r="G537" s="14"/>
      <c r="H537" s="14"/>
      <c r="I537" s="14"/>
      <c r="J537" s="14"/>
      <c r="K537" s="14"/>
      <c r="L537" s="15"/>
      <c r="M537" s="13"/>
    </row>
    <row r="538" spans="3:13" s="12" customFormat="1">
      <c r="C538" s="13"/>
      <c r="D538" s="13"/>
      <c r="E538" s="13"/>
      <c r="F538" s="13"/>
      <c r="G538" s="14"/>
      <c r="H538" s="14"/>
      <c r="I538" s="14"/>
      <c r="J538" s="14"/>
      <c r="K538" s="14"/>
      <c r="L538" s="15"/>
      <c r="M538" s="13"/>
    </row>
    <row r="539" spans="3:13" s="12" customFormat="1">
      <c r="C539" s="13"/>
      <c r="D539" s="13"/>
      <c r="E539" s="13"/>
      <c r="F539" s="13"/>
      <c r="G539" s="14"/>
      <c r="H539" s="14"/>
      <c r="I539" s="14"/>
      <c r="J539" s="14"/>
      <c r="K539" s="14"/>
      <c r="L539" s="15"/>
      <c r="M539" s="13"/>
    </row>
    <row r="540" spans="3:13" s="12" customFormat="1">
      <c r="C540" s="13"/>
      <c r="D540" s="13"/>
      <c r="E540" s="13"/>
      <c r="F540" s="13"/>
      <c r="G540" s="14"/>
      <c r="H540" s="14"/>
      <c r="I540" s="14"/>
      <c r="J540" s="14"/>
      <c r="K540" s="14"/>
      <c r="L540" s="15"/>
      <c r="M540" s="13"/>
    </row>
    <row r="541" spans="3:13" s="12" customFormat="1">
      <c r="C541" s="13"/>
      <c r="D541" s="13"/>
      <c r="E541" s="13"/>
      <c r="F541" s="13"/>
      <c r="G541" s="14"/>
      <c r="H541" s="14"/>
      <c r="I541" s="14"/>
      <c r="J541" s="14"/>
      <c r="K541" s="14"/>
      <c r="L541" s="15"/>
      <c r="M541" s="13"/>
    </row>
    <row r="542" spans="3:13" s="12" customFormat="1">
      <c r="C542" s="13"/>
      <c r="D542" s="13"/>
      <c r="E542" s="13"/>
      <c r="F542" s="13"/>
      <c r="G542" s="14"/>
      <c r="H542" s="14"/>
      <c r="I542" s="14"/>
      <c r="J542" s="14"/>
      <c r="K542" s="14"/>
      <c r="L542" s="15"/>
      <c r="M542" s="13"/>
    </row>
    <row r="543" spans="3:13" s="12" customFormat="1">
      <c r="C543" s="13"/>
      <c r="D543" s="13"/>
      <c r="E543" s="13"/>
      <c r="F543" s="13"/>
      <c r="G543" s="14"/>
      <c r="H543" s="14"/>
      <c r="I543" s="14"/>
      <c r="J543" s="14"/>
      <c r="K543" s="14"/>
      <c r="L543" s="15"/>
      <c r="M543" s="13"/>
    </row>
    <row r="544" spans="3:13" s="12" customFormat="1">
      <c r="C544" s="13"/>
      <c r="D544" s="13"/>
      <c r="E544" s="13"/>
      <c r="F544" s="13"/>
      <c r="G544" s="14"/>
      <c r="H544" s="14"/>
      <c r="I544" s="14"/>
      <c r="J544" s="14"/>
      <c r="K544" s="14"/>
      <c r="L544" s="15"/>
      <c r="M544" s="13"/>
    </row>
    <row r="545" spans="3:13" s="12" customFormat="1">
      <c r="C545" s="13"/>
      <c r="D545" s="13"/>
      <c r="E545" s="13"/>
      <c r="F545" s="13"/>
      <c r="G545" s="14"/>
      <c r="H545" s="14"/>
      <c r="I545" s="14"/>
      <c r="J545" s="14"/>
      <c r="K545" s="14"/>
      <c r="L545" s="15"/>
      <c r="M545" s="13"/>
    </row>
    <row r="546" spans="3:13" s="12" customFormat="1">
      <c r="C546" s="13"/>
      <c r="D546" s="13"/>
      <c r="E546" s="13"/>
      <c r="F546" s="13"/>
      <c r="G546" s="14"/>
      <c r="H546" s="14"/>
      <c r="I546" s="14"/>
      <c r="J546" s="14"/>
      <c r="K546" s="14"/>
      <c r="L546" s="15"/>
      <c r="M546" s="13"/>
    </row>
    <row r="547" spans="3:13" s="12" customFormat="1">
      <c r="C547" s="13"/>
      <c r="D547" s="13"/>
      <c r="E547" s="13"/>
      <c r="F547" s="13"/>
      <c r="G547" s="14"/>
      <c r="H547" s="14"/>
      <c r="I547" s="14"/>
      <c r="J547" s="14"/>
      <c r="K547" s="14"/>
      <c r="L547" s="15"/>
      <c r="M547" s="13"/>
    </row>
    <row r="548" spans="3:13" s="12" customFormat="1">
      <c r="C548" s="13"/>
      <c r="D548" s="13"/>
      <c r="E548" s="13"/>
      <c r="F548" s="13"/>
      <c r="G548" s="14"/>
      <c r="H548" s="14"/>
      <c r="I548" s="14"/>
      <c r="J548" s="14"/>
      <c r="K548" s="14"/>
      <c r="L548" s="15"/>
      <c r="M548" s="13"/>
    </row>
    <row r="549" spans="3:13" s="12" customFormat="1">
      <c r="C549" s="13"/>
      <c r="D549" s="13"/>
      <c r="E549" s="13"/>
      <c r="F549" s="13"/>
      <c r="G549" s="14"/>
      <c r="H549" s="14"/>
      <c r="I549" s="14"/>
      <c r="J549" s="14"/>
      <c r="K549" s="14"/>
      <c r="L549" s="15"/>
      <c r="M549" s="13"/>
    </row>
    <row r="550" spans="3:13" s="12" customFormat="1">
      <c r="C550" s="13"/>
      <c r="D550" s="13"/>
      <c r="E550" s="13"/>
      <c r="F550" s="13"/>
      <c r="G550" s="14"/>
      <c r="H550" s="14"/>
      <c r="I550" s="14"/>
      <c r="J550" s="14"/>
      <c r="K550" s="14"/>
      <c r="L550" s="15"/>
      <c r="M550" s="13"/>
    </row>
    <row r="551" spans="3:13" s="12" customFormat="1">
      <c r="C551" s="13"/>
      <c r="D551" s="13"/>
      <c r="E551" s="13"/>
      <c r="F551" s="13"/>
      <c r="G551" s="14"/>
      <c r="H551" s="14"/>
      <c r="I551" s="14"/>
      <c r="J551" s="14"/>
      <c r="K551" s="14"/>
      <c r="L551" s="15"/>
      <c r="M551" s="13"/>
    </row>
    <row r="552" spans="3:13" s="12" customFormat="1">
      <c r="C552" s="13"/>
      <c r="D552" s="13"/>
      <c r="E552" s="13"/>
      <c r="F552" s="13"/>
      <c r="G552" s="14"/>
      <c r="H552" s="14"/>
      <c r="I552" s="14"/>
      <c r="J552" s="14"/>
      <c r="K552" s="14"/>
      <c r="L552" s="15"/>
      <c r="M552" s="13"/>
    </row>
    <row r="553" spans="3:13" s="12" customFormat="1">
      <c r="C553" s="13"/>
      <c r="D553" s="13"/>
      <c r="E553" s="13"/>
      <c r="F553" s="13"/>
      <c r="G553" s="14"/>
      <c r="H553" s="14"/>
      <c r="I553" s="14"/>
      <c r="J553" s="14"/>
      <c r="K553" s="14"/>
      <c r="L553" s="15"/>
      <c r="M553" s="13"/>
    </row>
    <row r="554" spans="3:13" s="12" customFormat="1">
      <c r="C554" s="13"/>
      <c r="D554" s="13"/>
      <c r="E554" s="13"/>
      <c r="F554" s="13"/>
      <c r="G554" s="14"/>
      <c r="H554" s="14"/>
      <c r="I554" s="14"/>
      <c r="J554" s="14"/>
      <c r="K554" s="14"/>
      <c r="L554" s="15"/>
      <c r="M554" s="13"/>
    </row>
    <row r="555" spans="3:13" s="12" customFormat="1">
      <c r="C555" s="13"/>
      <c r="D555" s="13"/>
      <c r="E555" s="13"/>
      <c r="F555" s="13"/>
      <c r="G555" s="14"/>
      <c r="H555" s="14"/>
      <c r="I555" s="14"/>
      <c r="J555" s="14"/>
      <c r="K555" s="14"/>
      <c r="L555" s="15"/>
      <c r="M555" s="13"/>
    </row>
    <row r="556" spans="3:13" s="12" customFormat="1">
      <c r="C556" s="13"/>
      <c r="D556" s="13"/>
      <c r="E556" s="13"/>
      <c r="F556" s="13"/>
      <c r="G556" s="14"/>
      <c r="H556" s="14"/>
      <c r="I556" s="14"/>
      <c r="J556" s="14"/>
      <c r="K556" s="14"/>
      <c r="L556" s="15"/>
      <c r="M556" s="13"/>
    </row>
    <row r="557" spans="3:13" s="12" customFormat="1">
      <c r="C557" s="13"/>
      <c r="D557" s="13"/>
      <c r="E557" s="13"/>
      <c r="F557" s="13"/>
      <c r="G557" s="14"/>
      <c r="H557" s="14"/>
      <c r="I557" s="14"/>
      <c r="J557" s="14"/>
      <c r="K557" s="14"/>
      <c r="L557" s="15"/>
      <c r="M557" s="13"/>
    </row>
    <row r="558" spans="3:13" s="12" customFormat="1">
      <c r="C558" s="13"/>
      <c r="D558" s="13"/>
      <c r="E558" s="13"/>
      <c r="F558" s="13"/>
      <c r="G558" s="14"/>
      <c r="H558" s="14"/>
      <c r="I558" s="14"/>
      <c r="J558" s="14"/>
      <c r="K558" s="14"/>
      <c r="L558" s="15"/>
      <c r="M558" s="13"/>
    </row>
    <row r="559" spans="3:13" s="12" customFormat="1">
      <c r="C559" s="13"/>
      <c r="D559" s="13"/>
      <c r="E559" s="13"/>
      <c r="F559" s="13"/>
      <c r="G559" s="14"/>
      <c r="H559" s="14"/>
      <c r="I559" s="14"/>
      <c r="J559" s="14"/>
      <c r="K559" s="14"/>
      <c r="L559" s="15"/>
      <c r="M559" s="13"/>
    </row>
    <row r="560" spans="3:13" s="12" customFormat="1">
      <c r="C560" s="13"/>
      <c r="D560" s="13"/>
      <c r="E560" s="13"/>
      <c r="F560" s="13"/>
      <c r="G560" s="14"/>
      <c r="H560" s="14"/>
      <c r="I560" s="14"/>
      <c r="J560" s="14"/>
      <c r="K560" s="14"/>
      <c r="L560" s="15"/>
      <c r="M560" s="13"/>
    </row>
    <row r="561" spans="3:13" s="12" customFormat="1">
      <c r="C561" s="13"/>
      <c r="D561" s="13"/>
      <c r="E561" s="13"/>
      <c r="F561" s="13"/>
      <c r="G561" s="14"/>
      <c r="H561" s="14"/>
      <c r="I561" s="14"/>
      <c r="J561" s="14"/>
      <c r="K561" s="14"/>
      <c r="L561" s="15"/>
      <c r="M561" s="13"/>
    </row>
    <row r="562" spans="3:13" s="12" customFormat="1">
      <c r="C562" s="13"/>
      <c r="D562" s="13"/>
      <c r="E562" s="13"/>
      <c r="F562" s="13"/>
      <c r="G562" s="14"/>
      <c r="H562" s="14"/>
      <c r="I562" s="14"/>
      <c r="J562" s="14"/>
      <c r="K562" s="14"/>
      <c r="L562" s="15"/>
      <c r="M562" s="13"/>
    </row>
    <row r="563" spans="3:13" s="12" customFormat="1">
      <c r="C563" s="13"/>
      <c r="D563" s="13"/>
      <c r="E563" s="13"/>
      <c r="F563" s="13"/>
      <c r="G563" s="14"/>
      <c r="H563" s="14"/>
      <c r="I563" s="14"/>
      <c r="J563" s="14"/>
      <c r="K563" s="14"/>
      <c r="L563" s="15"/>
      <c r="M563" s="13"/>
    </row>
    <row r="564" spans="3:13" s="12" customFormat="1">
      <c r="C564" s="13"/>
      <c r="D564" s="13"/>
      <c r="E564" s="13"/>
      <c r="F564" s="13"/>
      <c r="G564" s="14"/>
      <c r="H564" s="14"/>
      <c r="I564" s="14"/>
      <c r="J564" s="14"/>
      <c r="K564" s="14"/>
      <c r="L564" s="15"/>
      <c r="M564" s="13"/>
    </row>
    <row r="565" spans="3:13" s="12" customFormat="1">
      <c r="C565" s="13"/>
      <c r="D565" s="13"/>
      <c r="E565" s="13"/>
      <c r="F565" s="13"/>
      <c r="G565" s="14"/>
      <c r="H565" s="14"/>
      <c r="I565" s="14"/>
      <c r="J565" s="14"/>
      <c r="K565" s="14"/>
      <c r="L565" s="15"/>
      <c r="M565" s="13"/>
    </row>
    <row r="566" spans="3:13" s="12" customFormat="1">
      <c r="C566" s="13"/>
      <c r="D566" s="13"/>
      <c r="E566" s="13"/>
      <c r="F566" s="13"/>
      <c r="G566" s="14"/>
      <c r="H566" s="14"/>
      <c r="I566" s="14"/>
      <c r="J566" s="14"/>
      <c r="K566" s="14"/>
      <c r="L566" s="15"/>
      <c r="M566" s="13"/>
    </row>
    <row r="567" spans="3:13" s="12" customFormat="1">
      <c r="C567" s="13"/>
      <c r="D567" s="13"/>
      <c r="E567" s="13"/>
      <c r="F567" s="13"/>
      <c r="G567" s="14"/>
      <c r="H567" s="14"/>
      <c r="I567" s="14"/>
      <c r="J567" s="14"/>
      <c r="K567" s="14"/>
      <c r="L567" s="15"/>
      <c r="M567" s="13"/>
    </row>
    <row r="568" spans="3:13" s="12" customFormat="1">
      <c r="C568" s="13"/>
      <c r="D568" s="13"/>
      <c r="E568" s="13"/>
      <c r="F568" s="13"/>
      <c r="G568" s="14"/>
      <c r="H568" s="14"/>
      <c r="I568" s="14"/>
      <c r="J568" s="14"/>
      <c r="K568" s="14"/>
      <c r="L568" s="15"/>
      <c r="M568" s="13"/>
    </row>
    <row r="569" spans="3:13" s="12" customFormat="1">
      <c r="C569" s="13"/>
      <c r="D569" s="13"/>
      <c r="E569" s="13"/>
      <c r="F569" s="13"/>
      <c r="G569" s="14"/>
      <c r="H569" s="14"/>
      <c r="I569" s="14"/>
      <c r="J569" s="14"/>
      <c r="K569" s="14"/>
      <c r="L569" s="15"/>
      <c r="M569" s="13"/>
    </row>
    <row r="570" spans="3:13" s="12" customFormat="1">
      <c r="C570" s="13"/>
      <c r="D570" s="13"/>
      <c r="E570" s="13"/>
      <c r="F570" s="13"/>
      <c r="G570" s="14"/>
      <c r="H570" s="14"/>
      <c r="I570" s="14"/>
      <c r="J570" s="14"/>
      <c r="K570" s="14"/>
      <c r="L570" s="15"/>
      <c r="M570" s="13"/>
    </row>
    <row r="571" spans="3:13" s="12" customFormat="1">
      <c r="C571" s="13"/>
      <c r="D571" s="13"/>
      <c r="E571" s="13"/>
      <c r="F571" s="13"/>
      <c r="G571" s="14"/>
      <c r="H571" s="14"/>
      <c r="I571" s="14"/>
      <c r="J571" s="14"/>
      <c r="K571" s="14"/>
      <c r="L571" s="15"/>
      <c r="M571" s="13"/>
    </row>
    <row r="572" spans="3:13" s="12" customFormat="1">
      <c r="C572" s="13"/>
      <c r="D572" s="13"/>
      <c r="E572" s="13"/>
      <c r="F572" s="13"/>
      <c r="G572" s="14"/>
      <c r="H572" s="14"/>
      <c r="I572" s="14"/>
      <c r="J572" s="14"/>
      <c r="K572" s="14"/>
      <c r="L572" s="15"/>
      <c r="M572" s="13"/>
    </row>
    <row r="573" spans="3:13" s="12" customFormat="1">
      <c r="C573" s="13"/>
      <c r="D573" s="13"/>
      <c r="E573" s="13"/>
      <c r="F573" s="13"/>
      <c r="G573" s="14"/>
      <c r="H573" s="14"/>
      <c r="I573" s="14"/>
      <c r="J573" s="14"/>
      <c r="K573" s="14"/>
      <c r="L573" s="15"/>
      <c r="M573" s="13"/>
    </row>
    <row r="574" spans="3:13" s="12" customFormat="1">
      <c r="C574" s="13"/>
      <c r="D574" s="13"/>
      <c r="E574" s="13"/>
      <c r="F574" s="13"/>
      <c r="G574" s="14"/>
      <c r="H574" s="14"/>
      <c r="I574" s="14"/>
      <c r="J574" s="14"/>
      <c r="K574" s="14"/>
      <c r="L574" s="15"/>
      <c r="M574" s="13"/>
    </row>
    <row r="575" spans="3:13" s="12" customFormat="1">
      <c r="C575" s="13"/>
      <c r="D575" s="13"/>
      <c r="E575" s="13"/>
      <c r="F575" s="13"/>
      <c r="G575" s="14"/>
      <c r="H575" s="14"/>
      <c r="I575" s="14"/>
      <c r="J575" s="14"/>
      <c r="K575" s="14"/>
      <c r="L575" s="15"/>
      <c r="M575" s="18"/>
    </row>
    <row r="576" spans="3:13" s="12" customFormat="1">
      <c r="C576" s="13"/>
      <c r="D576" s="13"/>
      <c r="E576" s="13"/>
      <c r="F576" s="13"/>
      <c r="G576" s="14"/>
      <c r="H576" s="14"/>
      <c r="I576" s="14"/>
      <c r="J576" s="14"/>
      <c r="K576" s="14"/>
      <c r="L576" s="15"/>
      <c r="M576" s="18"/>
    </row>
    <row r="577" spans="3:13" s="12" customFormat="1">
      <c r="C577" s="13"/>
      <c r="D577" s="13"/>
      <c r="E577" s="13"/>
      <c r="F577" s="13"/>
      <c r="G577" s="14"/>
      <c r="H577" s="14"/>
      <c r="I577" s="14"/>
      <c r="J577" s="14"/>
      <c r="K577" s="14"/>
      <c r="L577" s="15"/>
      <c r="M577" s="18"/>
    </row>
    <row r="578" spans="3:13" s="12" customFormat="1">
      <c r="C578" s="13"/>
      <c r="D578" s="13"/>
      <c r="E578" s="13"/>
      <c r="F578" s="13"/>
      <c r="G578" s="14"/>
      <c r="H578" s="14"/>
      <c r="I578" s="14"/>
      <c r="J578" s="14"/>
      <c r="K578" s="14"/>
      <c r="L578" s="15"/>
      <c r="M578" s="18"/>
    </row>
    <row r="579" spans="3:13" s="12" customFormat="1">
      <c r="C579" s="18"/>
      <c r="D579" s="13"/>
      <c r="E579" s="13"/>
      <c r="F579" s="13"/>
      <c r="G579" s="14"/>
      <c r="H579" s="14"/>
      <c r="I579" s="14"/>
      <c r="J579" s="14"/>
      <c r="K579" s="14"/>
      <c r="L579" s="15"/>
      <c r="M579" s="18"/>
    </row>
  </sheetData>
  <mergeCells count="2">
    <mergeCell ref="M305:M307"/>
    <mergeCell ref="M463:M465"/>
  </mergeCells>
  <printOptions horizontalCentered="1"/>
  <pageMargins left="0.75" right="0.75" top="0.75" bottom="0.75" header="0.5" footer="0.5"/>
  <pageSetup scale="61" fitToHeight="0" orientation="landscape" r:id="rId1"/>
  <headerFooter alignWithMargins="0">
    <oddFooter>&amp;L&amp;F&amp;R&amp;A</oddFooter>
  </headerFooter>
  <rowBreaks count="4" manualBreakCount="4">
    <brk id="243" max="11" man="1"/>
    <brk id="284" max="11" man="1"/>
    <brk id="448" max="11" man="1"/>
    <brk id="489" max="11"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3"/>
  <sheetViews>
    <sheetView view="pageBreakPreview" topLeftCell="B314" zoomScale="90" zoomScaleNormal="80" zoomScaleSheetLayoutView="90" workbookViewId="0">
      <selection activeCell="D334" sqref="D334"/>
    </sheetView>
  </sheetViews>
  <sheetFormatPr defaultRowHeight="15"/>
  <cols>
    <col min="1" max="1" width="6.85546875" style="387" hidden="1" customWidth="1"/>
    <col min="2" max="2" width="6.85546875" style="387" customWidth="1"/>
    <col min="3" max="3" width="25.85546875" style="386" customWidth="1"/>
    <col min="4" max="4" width="63.7109375" style="36" customWidth="1"/>
    <col min="5" max="5" width="9.7109375" style="385" hidden="1" customWidth="1"/>
    <col min="6" max="6" width="19.140625" style="384" hidden="1" customWidth="1"/>
    <col min="7" max="13" width="4.42578125" customWidth="1"/>
    <col min="14" max="14" width="69.28515625" customWidth="1"/>
  </cols>
  <sheetData>
    <row r="1" spans="1:15" ht="15.75">
      <c r="B1" s="473" t="s">
        <v>2288</v>
      </c>
      <c r="C1" s="472"/>
      <c r="D1" s="471"/>
      <c r="E1" s="470"/>
      <c r="F1" s="469"/>
      <c r="G1" s="468"/>
      <c r="H1" s="468"/>
      <c r="I1" s="468"/>
      <c r="J1" s="468"/>
      <c r="K1" s="468"/>
      <c r="L1" s="468"/>
      <c r="M1" s="468"/>
      <c r="N1" s="467"/>
    </row>
    <row r="2" spans="1:15" s="390" customFormat="1">
      <c r="A2" s="394"/>
      <c r="B2" s="395"/>
      <c r="C2" s="466"/>
      <c r="D2" s="465"/>
      <c r="E2" s="464"/>
      <c r="F2" s="463"/>
      <c r="G2" s="678" t="s">
        <v>1993</v>
      </c>
      <c r="H2" s="679"/>
      <c r="I2" s="679"/>
      <c r="J2" s="679"/>
      <c r="K2" s="679"/>
      <c r="L2" s="679"/>
      <c r="M2" s="680"/>
      <c r="N2" s="462"/>
    </row>
    <row r="3" spans="1:15" s="454" customFormat="1" ht="30">
      <c r="A3" s="461" t="s">
        <v>2</v>
      </c>
      <c r="B3" s="460" t="s">
        <v>1</v>
      </c>
      <c r="C3" s="459" t="s">
        <v>1992</v>
      </c>
      <c r="D3" s="458" t="s">
        <v>1991</v>
      </c>
      <c r="E3" s="458" t="s">
        <v>1990</v>
      </c>
      <c r="F3" s="457" t="s">
        <v>1989</v>
      </c>
      <c r="G3" s="456" t="s">
        <v>1988</v>
      </c>
      <c r="H3" s="456" t="s">
        <v>1987</v>
      </c>
      <c r="I3" s="456" t="s">
        <v>1986</v>
      </c>
      <c r="J3" s="456" t="s">
        <v>1985</v>
      </c>
      <c r="K3" s="456" t="s">
        <v>1984</v>
      </c>
      <c r="L3" s="456" t="s">
        <v>1983</v>
      </c>
      <c r="M3" s="456" t="s">
        <v>1982</v>
      </c>
      <c r="N3" s="455" t="s">
        <v>1981</v>
      </c>
    </row>
    <row r="4" spans="1:15" s="444" customFormat="1">
      <c r="A4" s="453"/>
      <c r="B4" s="452">
        <v>1</v>
      </c>
      <c r="C4" s="413" t="s">
        <v>1980</v>
      </c>
      <c r="D4" s="451"/>
      <c r="E4" s="450"/>
      <c r="F4" s="449"/>
      <c r="G4" s="448"/>
      <c r="H4" s="448"/>
      <c r="I4" s="446"/>
      <c r="J4" s="446"/>
      <c r="K4" s="447"/>
      <c r="L4" s="446"/>
      <c r="M4" s="446"/>
      <c r="N4" s="445"/>
    </row>
    <row r="5" spans="1:15" s="422" customFormat="1">
      <c r="A5" s="411" t="s">
        <v>238</v>
      </c>
      <c r="B5" s="410">
        <f t="shared" ref="B5:B68" si="0">B4+1</f>
        <v>2</v>
      </c>
      <c r="C5" s="400" t="s">
        <v>1979</v>
      </c>
      <c r="D5" s="409" t="s">
        <v>1978</v>
      </c>
      <c r="E5" s="392" t="s">
        <v>11</v>
      </c>
      <c r="F5" s="443">
        <v>5878984</v>
      </c>
      <c r="G5" s="442" t="s">
        <v>1390</v>
      </c>
      <c r="H5" s="407"/>
      <c r="I5" s="407"/>
      <c r="J5" s="407"/>
      <c r="K5" s="430"/>
      <c r="L5" s="407"/>
      <c r="M5" s="407"/>
      <c r="N5" s="401"/>
      <c r="O5"/>
    </row>
    <row r="6" spans="1:15">
      <c r="A6" s="411"/>
      <c r="B6" s="410">
        <f t="shared" si="0"/>
        <v>3</v>
      </c>
      <c r="C6" s="400"/>
      <c r="D6" s="409" t="s">
        <v>1977</v>
      </c>
      <c r="E6" s="392" t="s">
        <v>11</v>
      </c>
      <c r="F6" s="391"/>
      <c r="G6" s="442" t="s">
        <v>1390</v>
      </c>
      <c r="H6" s="407"/>
      <c r="I6" s="407"/>
      <c r="J6" s="407"/>
      <c r="K6" s="430"/>
      <c r="L6" s="407"/>
      <c r="M6" s="407"/>
      <c r="N6" s="401"/>
    </row>
    <row r="7" spans="1:15">
      <c r="A7" s="411" t="s">
        <v>240</v>
      </c>
      <c r="B7" s="410">
        <f t="shared" si="0"/>
        <v>4</v>
      </c>
      <c r="C7" s="400" t="s">
        <v>1976</v>
      </c>
      <c r="D7" s="409" t="s">
        <v>1975</v>
      </c>
      <c r="E7" s="392" t="s">
        <v>11</v>
      </c>
      <c r="F7" s="414">
        <v>1117933</v>
      </c>
      <c r="G7" s="407" t="s">
        <v>1390</v>
      </c>
      <c r="H7" s="407"/>
      <c r="I7" s="407"/>
      <c r="J7" s="407"/>
      <c r="K7" s="430"/>
      <c r="L7" s="407"/>
      <c r="M7" s="407"/>
      <c r="N7" s="401"/>
    </row>
    <row r="8" spans="1:15">
      <c r="A8" s="411"/>
      <c r="B8" s="410">
        <f t="shared" si="0"/>
        <v>5</v>
      </c>
      <c r="C8" s="400"/>
      <c r="D8" s="409" t="s">
        <v>1974</v>
      </c>
      <c r="E8" s="392" t="s">
        <v>11</v>
      </c>
      <c r="F8" s="391"/>
      <c r="G8" s="407" t="s">
        <v>1390</v>
      </c>
      <c r="H8" s="407"/>
      <c r="I8" s="407"/>
      <c r="J8" s="407"/>
      <c r="K8" s="430"/>
      <c r="L8" s="407"/>
      <c r="M8" s="407"/>
      <c r="N8" s="401" t="s">
        <v>1973</v>
      </c>
    </row>
    <row r="9" spans="1:15" s="36" customFormat="1">
      <c r="A9" s="411"/>
      <c r="B9" s="410">
        <f t="shared" si="0"/>
        <v>6</v>
      </c>
      <c r="C9" s="400"/>
      <c r="D9" s="409" t="s">
        <v>1972</v>
      </c>
      <c r="E9" s="392" t="s">
        <v>11</v>
      </c>
      <c r="F9" s="391"/>
      <c r="G9" s="404" t="s">
        <v>1390</v>
      </c>
      <c r="H9" s="404"/>
      <c r="I9" s="404"/>
      <c r="J9" s="404"/>
      <c r="K9" s="431"/>
      <c r="L9" s="404"/>
      <c r="M9" s="404"/>
      <c r="N9" s="428"/>
    </row>
    <row r="10" spans="1:15" s="36" customFormat="1" ht="30">
      <c r="A10" s="411"/>
      <c r="B10" s="410">
        <f t="shared" si="0"/>
        <v>7</v>
      </c>
      <c r="C10" s="427"/>
      <c r="D10" s="409" t="s">
        <v>1570</v>
      </c>
      <c r="E10" s="392" t="s">
        <v>11</v>
      </c>
      <c r="F10" s="391"/>
      <c r="G10" s="404"/>
      <c r="H10" s="404" t="s">
        <v>1390</v>
      </c>
      <c r="I10" s="404"/>
      <c r="J10" s="404"/>
      <c r="K10" s="431"/>
      <c r="L10" s="404"/>
      <c r="M10" s="404"/>
      <c r="N10" s="432" t="s">
        <v>1971</v>
      </c>
    </row>
    <row r="11" spans="1:15" s="36" customFormat="1" ht="19.5" customHeight="1">
      <c r="A11" s="411"/>
      <c r="B11" s="410">
        <f t="shared" si="0"/>
        <v>8</v>
      </c>
      <c r="C11" s="427"/>
      <c r="D11" s="409" t="s">
        <v>1970</v>
      </c>
      <c r="E11" s="392" t="s">
        <v>11</v>
      </c>
      <c r="F11" s="391"/>
      <c r="G11" s="404"/>
      <c r="H11" s="404" t="s">
        <v>1390</v>
      </c>
      <c r="I11" s="404"/>
      <c r="J11" s="404"/>
      <c r="K11" s="431"/>
      <c r="L11" s="404"/>
      <c r="M11" s="404"/>
      <c r="N11" s="432" t="s">
        <v>1969</v>
      </c>
    </row>
    <row r="12" spans="1:15">
      <c r="A12" s="441" t="s">
        <v>1968</v>
      </c>
      <c r="B12" s="410">
        <f t="shared" si="0"/>
        <v>9</v>
      </c>
      <c r="C12" s="440" t="s">
        <v>1967</v>
      </c>
      <c r="D12" s="439" t="s">
        <v>1966</v>
      </c>
      <c r="E12" s="438" t="s">
        <v>11</v>
      </c>
      <c r="F12" s="414">
        <v>63325</v>
      </c>
      <c r="G12" s="437" t="s">
        <v>1390</v>
      </c>
      <c r="H12" s="437"/>
      <c r="I12" s="424"/>
      <c r="J12" s="424"/>
      <c r="K12" s="430"/>
      <c r="L12" s="424"/>
      <c r="M12" s="424"/>
      <c r="N12" s="423"/>
      <c r="O12" s="422"/>
    </row>
    <row r="13" spans="1:15">
      <c r="A13" s="411" t="s">
        <v>245</v>
      </c>
      <c r="B13" s="410">
        <f t="shared" si="0"/>
        <v>10</v>
      </c>
      <c r="C13" s="427" t="s">
        <v>1965</v>
      </c>
      <c r="D13" s="409" t="s">
        <v>1964</v>
      </c>
      <c r="E13" s="392" t="s">
        <v>11</v>
      </c>
      <c r="F13" s="414">
        <v>2775537</v>
      </c>
      <c r="G13" s="407" t="s">
        <v>1390</v>
      </c>
      <c r="H13" s="407"/>
      <c r="I13" s="407"/>
      <c r="J13" s="407"/>
      <c r="K13" s="430"/>
      <c r="L13" s="407"/>
      <c r="M13" s="407"/>
      <c r="N13" s="428"/>
    </row>
    <row r="14" spans="1:15">
      <c r="A14" s="411"/>
      <c r="B14" s="410">
        <f t="shared" si="0"/>
        <v>11</v>
      </c>
      <c r="C14" s="400"/>
      <c r="D14" s="409" t="s">
        <v>1963</v>
      </c>
      <c r="E14" s="392" t="s">
        <v>11</v>
      </c>
      <c r="F14" s="391"/>
      <c r="G14" s="407" t="s">
        <v>1390</v>
      </c>
      <c r="H14" s="407"/>
      <c r="I14" s="407"/>
      <c r="J14" s="407"/>
      <c r="K14" s="430"/>
      <c r="L14" s="407"/>
      <c r="M14" s="407"/>
      <c r="N14" s="401"/>
    </row>
    <row r="15" spans="1:15">
      <c r="A15" s="411"/>
      <c r="B15" s="410">
        <f t="shared" si="0"/>
        <v>12</v>
      </c>
      <c r="C15" s="400"/>
      <c r="D15" s="409" t="s">
        <v>1962</v>
      </c>
      <c r="E15" s="392" t="s">
        <v>11</v>
      </c>
      <c r="F15" s="391"/>
      <c r="G15" s="407" t="s">
        <v>1390</v>
      </c>
      <c r="H15" s="407"/>
      <c r="I15" s="407"/>
      <c r="J15" s="407"/>
      <c r="K15" s="430"/>
      <c r="L15" s="407"/>
      <c r="M15" s="407"/>
      <c r="N15" s="401"/>
    </row>
    <row r="16" spans="1:15">
      <c r="A16" s="411" t="s">
        <v>247</v>
      </c>
      <c r="B16" s="410">
        <f t="shared" si="0"/>
        <v>13</v>
      </c>
      <c r="C16" s="400" t="s">
        <v>1961</v>
      </c>
      <c r="D16" s="409" t="s">
        <v>1960</v>
      </c>
      <c r="E16" s="392" t="s">
        <v>11</v>
      </c>
      <c r="F16" s="414">
        <v>164986</v>
      </c>
      <c r="G16" s="407" t="s">
        <v>1390</v>
      </c>
      <c r="H16" s="407"/>
      <c r="I16" s="407"/>
      <c r="J16" s="407"/>
      <c r="K16" s="430"/>
      <c r="L16" s="407"/>
      <c r="M16" s="407"/>
      <c r="N16" s="401"/>
    </row>
    <row r="17" spans="1:14">
      <c r="A17" s="411" t="s">
        <v>249</v>
      </c>
      <c r="B17" s="410">
        <f t="shared" si="0"/>
        <v>14</v>
      </c>
      <c r="C17" s="400" t="s">
        <v>1959</v>
      </c>
      <c r="D17" s="409" t="s">
        <v>1958</v>
      </c>
      <c r="E17" s="392" t="s">
        <v>11</v>
      </c>
      <c r="F17" s="414">
        <v>13937668</v>
      </c>
      <c r="G17" s="407" t="s">
        <v>1390</v>
      </c>
      <c r="H17" s="407"/>
      <c r="I17" s="407"/>
      <c r="J17" s="407"/>
      <c r="K17" s="430"/>
      <c r="L17" s="407"/>
      <c r="M17" s="407"/>
      <c r="N17" s="401"/>
    </row>
    <row r="18" spans="1:14">
      <c r="A18" s="411"/>
      <c r="B18" s="410">
        <f t="shared" si="0"/>
        <v>15</v>
      </c>
      <c r="C18" s="400"/>
      <c r="D18" s="409" t="s">
        <v>1957</v>
      </c>
      <c r="E18" s="392" t="s">
        <v>11</v>
      </c>
      <c r="F18" s="391"/>
      <c r="G18" s="407" t="s">
        <v>1390</v>
      </c>
      <c r="H18" s="407"/>
      <c r="I18" s="407"/>
      <c r="J18" s="407"/>
      <c r="K18" s="430"/>
      <c r="L18" s="407"/>
      <c r="M18" s="407"/>
      <c r="N18" s="401"/>
    </row>
    <row r="19" spans="1:14" s="36" customFormat="1">
      <c r="A19" s="411"/>
      <c r="B19" s="410">
        <f t="shared" si="0"/>
        <v>16</v>
      </c>
      <c r="C19" s="400"/>
      <c r="D19" s="409" t="s">
        <v>1956</v>
      </c>
      <c r="E19" s="392" t="s">
        <v>11</v>
      </c>
      <c r="F19" s="391"/>
      <c r="G19" s="404" t="s">
        <v>1390</v>
      </c>
      <c r="H19" s="404"/>
      <c r="I19" s="404"/>
      <c r="J19" s="404"/>
      <c r="K19" s="431"/>
      <c r="L19" s="404"/>
      <c r="M19" s="404"/>
      <c r="N19" s="428"/>
    </row>
    <row r="20" spans="1:14" s="36" customFormat="1">
      <c r="A20" s="411"/>
      <c r="B20" s="410">
        <f t="shared" si="0"/>
        <v>17</v>
      </c>
      <c r="C20" s="400"/>
      <c r="D20" s="409" t="s">
        <v>1955</v>
      </c>
      <c r="E20" s="392" t="s">
        <v>11</v>
      </c>
      <c r="F20" s="391"/>
      <c r="G20" s="404" t="s">
        <v>1390</v>
      </c>
      <c r="H20" s="404"/>
      <c r="I20" s="404"/>
      <c r="J20" s="404"/>
      <c r="K20" s="404"/>
      <c r="L20" s="404"/>
      <c r="M20" s="404"/>
      <c r="N20" s="428"/>
    </row>
    <row r="21" spans="1:14" s="36" customFormat="1">
      <c r="A21" s="411"/>
      <c r="B21" s="410">
        <f t="shared" si="0"/>
        <v>18</v>
      </c>
      <c r="C21" s="400"/>
      <c r="D21" s="409" t="s">
        <v>1954</v>
      </c>
      <c r="E21" s="392" t="s">
        <v>11</v>
      </c>
      <c r="F21" s="391"/>
      <c r="G21" s="404" t="s">
        <v>1390</v>
      </c>
      <c r="H21" s="404"/>
      <c r="I21" s="404"/>
      <c r="J21" s="404"/>
      <c r="K21" s="404"/>
      <c r="L21" s="404"/>
      <c r="M21" s="404"/>
      <c r="N21" s="428"/>
    </row>
    <row r="22" spans="1:14" s="36" customFormat="1">
      <c r="A22" s="411" t="s">
        <v>1953</v>
      </c>
      <c r="B22" s="410">
        <f t="shared" si="0"/>
        <v>19</v>
      </c>
      <c r="C22" s="427" t="s">
        <v>1952</v>
      </c>
      <c r="D22" s="409" t="s">
        <v>1951</v>
      </c>
      <c r="E22" s="392" t="s">
        <v>11</v>
      </c>
      <c r="F22" s="391">
        <v>3901175</v>
      </c>
      <c r="G22" s="404" t="s">
        <v>1390</v>
      </c>
      <c r="H22" s="404"/>
      <c r="I22" s="404"/>
      <c r="J22" s="404"/>
      <c r="K22" s="404"/>
      <c r="L22" s="404"/>
      <c r="M22" s="404"/>
      <c r="N22" s="428"/>
    </row>
    <row r="23" spans="1:14">
      <c r="A23" s="411"/>
      <c r="B23" s="410">
        <f t="shared" si="0"/>
        <v>20</v>
      </c>
      <c r="C23" s="427"/>
      <c r="D23" s="409" t="s">
        <v>1873</v>
      </c>
      <c r="E23" s="392" t="s">
        <v>11</v>
      </c>
      <c r="F23" s="391"/>
      <c r="G23" s="407" t="s">
        <v>1390</v>
      </c>
      <c r="H23" s="407"/>
      <c r="I23" s="407"/>
      <c r="J23" s="407"/>
      <c r="K23" s="407"/>
      <c r="L23" s="407"/>
      <c r="M23" s="407"/>
      <c r="N23" s="401"/>
    </row>
    <row r="24" spans="1:14">
      <c r="A24" s="411"/>
      <c r="B24" s="410">
        <f t="shared" si="0"/>
        <v>21</v>
      </c>
      <c r="C24" s="427"/>
      <c r="D24" s="409" t="s">
        <v>1950</v>
      </c>
      <c r="E24" s="392" t="s">
        <v>11</v>
      </c>
      <c r="F24" s="391"/>
      <c r="G24" s="407" t="s">
        <v>1390</v>
      </c>
      <c r="H24" s="407"/>
      <c r="I24" s="407"/>
      <c r="J24" s="407"/>
      <c r="K24" s="407"/>
      <c r="L24" s="407"/>
      <c r="M24" s="407"/>
      <c r="N24" s="401"/>
    </row>
    <row r="25" spans="1:14" s="36" customFormat="1" ht="30">
      <c r="A25" s="411"/>
      <c r="B25" s="410">
        <f t="shared" si="0"/>
        <v>22</v>
      </c>
      <c r="C25" s="427"/>
      <c r="D25" s="409" t="s">
        <v>1923</v>
      </c>
      <c r="E25" s="392" t="s">
        <v>11</v>
      </c>
      <c r="F25" s="391"/>
      <c r="G25" s="404"/>
      <c r="H25" s="404" t="s">
        <v>1390</v>
      </c>
      <c r="I25" s="404"/>
      <c r="J25" s="404"/>
      <c r="K25" s="404"/>
      <c r="L25" s="404"/>
      <c r="M25" s="404"/>
      <c r="N25" s="432" t="s">
        <v>1949</v>
      </c>
    </row>
    <row r="26" spans="1:14" s="36" customFormat="1" ht="30">
      <c r="A26" s="411"/>
      <c r="B26" s="410">
        <f t="shared" si="0"/>
        <v>23</v>
      </c>
      <c r="C26" s="427"/>
      <c r="D26" s="409" t="s">
        <v>1948</v>
      </c>
      <c r="E26" s="392" t="s">
        <v>11</v>
      </c>
      <c r="F26" s="391"/>
      <c r="G26" s="404"/>
      <c r="H26" s="404" t="s">
        <v>1390</v>
      </c>
      <c r="I26" s="404"/>
      <c r="J26" s="404"/>
      <c r="K26" s="404"/>
      <c r="L26" s="404"/>
      <c r="M26" s="404"/>
      <c r="N26" s="428" t="s">
        <v>1947</v>
      </c>
    </row>
    <row r="27" spans="1:14">
      <c r="A27" s="411" t="s">
        <v>253</v>
      </c>
      <c r="B27" s="410">
        <f t="shared" si="0"/>
        <v>24</v>
      </c>
      <c r="C27" s="400" t="s">
        <v>1946</v>
      </c>
      <c r="D27" s="409" t="s">
        <v>1945</v>
      </c>
      <c r="E27" s="392" t="s">
        <v>11</v>
      </c>
      <c r="F27" s="391">
        <v>56597</v>
      </c>
      <c r="G27" s="407" t="s">
        <v>1390</v>
      </c>
      <c r="H27" s="407"/>
      <c r="I27" s="407"/>
      <c r="J27" s="407"/>
      <c r="K27" s="407"/>
      <c r="L27" s="407"/>
      <c r="M27" s="407"/>
      <c r="N27" s="401"/>
    </row>
    <row r="28" spans="1:14" ht="30">
      <c r="A28" s="411" t="s">
        <v>255</v>
      </c>
      <c r="B28" s="410">
        <f t="shared" si="0"/>
        <v>25</v>
      </c>
      <c r="C28" s="400" t="s">
        <v>1944</v>
      </c>
      <c r="D28" s="409" t="s">
        <v>1943</v>
      </c>
      <c r="E28" s="392" t="s">
        <v>11</v>
      </c>
      <c r="F28" s="391">
        <v>15065318</v>
      </c>
      <c r="G28" s="407" t="s">
        <v>1390</v>
      </c>
      <c r="H28" s="407"/>
      <c r="I28" s="407"/>
      <c r="J28" s="407"/>
      <c r="K28" s="407"/>
      <c r="L28" s="407"/>
      <c r="M28" s="407"/>
      <c r="N28" s="401"/>
    </row>
    <row r="29" spans="1:14">
      <c r="A29" s="411"/>
      <c r="B29" s="410">
        <f t="shared" si="0"/>
        <v>26</v>
      </c>
      <c r="C29" s="400"/>
      <c r="D29" s="409" t="s">
        <v>1761</v>
      </c>
      <c r="E29" s="392" t="s">
        <v>11</v>
      </c>
      <c r="F29" s="391"/>
      <c r="G29" s="407" t="s">
        <v>1390</v>
      </c>
      <c r="H29" s="407"/>
      <c r="I29" s="407"/>
      <c r="J29" s="407"/>
      <c r="K29" s="407"/>
      <c r="L29" s="407"/>
      <c r="M29" s="407"/>
      <c r="N29" s="401"/>
    </row>
    <row r="30" spans="1:14">
      <c r="A30" s="411"/>
      <c r="B30" s="410">
        <f t="shared" si="0"/>
        <v>27</v>
      </c>
      <c r="C30" s="400"/>
      <c r="D30" s="420" t="s">
        <v>1942</v>
      </c>
      <c r="E30" s="392" t="s">
        <v>11</v>
      </c>
      <c r="F30" s="419"/>
      <c r="G30" s="407" t="s">
        <v>1390</v>
      </c>
      <c r="H30" s="407"/>
      <c r="I30" s="407"/>
      <c r="J30" s="407"/>
      <c r="K30" s="407"/>
      <c r="L30" s="407"/>
      <c r="M30" s="407"/>
      <c r="N30" s="401"/>
    </row>
    <row r="31" spans="1:14">
      <c r="A31" s="411"/>
      <c r="B31" s="410">
        <f t="shared" si="0"/>
        <v>28</v>
      </c>
      <c r="C31" s="400"/>
      <c r="D31" s="409" t="s">
        <v>1941</v>
      </c>
      <c r="E31" s="392" t="s">
        <v>11</v>
      </c>
      <c r="F31" s="391"/>
      <c r="G31" s="407" t="s">
        <v>1390</v>
      </c>
      <c r="H31" s="407"/>
      <c r="I31" s="407"/>
      <c r="J31" s="407"/>
      <c r="K31" s="407"/>
      <c r="L31" s="407"/>
      <c r="M31" s="407"/>
      <c r="N31" s="401"/>
    </row>
    <row r="32" spans="1:14">
      <c r="A32" s="411"/>
      <c r="B32" s="410">
        <f t="shared" si="0"/>
        <v>29</v>
      </c>
      <c r="C32" s="400"/>
      <c r="D32" s="409" t="s">
        <v>1940</v>
      </c>
      <c r="E32" s="392" t="s">
        <v>11</v>
      </c>
      <c r="F32" s="391"/>
      <c r="G32" s="407" t="s">
        <v>1390</v>
      </c>
      <c r="H32" s="407"/>
      <c r="I32" s="407"/>
      <c r="J32" s="407"/>
      <c r="K32" s="407"/>
      <c r="L32" s="407"/>
      <c r="M32" s="407"/>
      <c r="N32" s="401" t="s">
        <v>1939</v>
      </c>
    </row>
    <row r="33" spans="1:15">
      <c r="A33" s="411" t="s">
        <v>259</v>
      </c>
      <c r="B33" s="410">
        <f t="shared" si="0"/>
        <v>30</v>
      </c>
      <c r="C33" s="400" t="s">
        <v>1938</v>
      </c>
      <c r="D33" s="409" t="s">
        <v>1937</v>
      </c>
      <c r="E33" s="392" t="s">
        <v>36</v>
      </c>
      <c r="F33" s="414">
        <v>2316776</v>
      </c>
      <c r="G33" s="407" t="s">
        <v>1390</v>
      </c>
      <c r="H33" s="407"/>
      <c r="I33" s="407"/>
      <c r="J33" s="407"/>
      <c r="K33" s="407"/>
      <c r="L33" s="407"/>
      <c r="M33" s="407"/>
      <c r="N33" s="401"/>
    </row>
    <row r="34" spans="1:15">
      <c r="A34" s="411"/>
      <c r="B34" s="410">
        <f t="shared" si="0"/>
        <v>31</v>
      </c>
      <c r="C34" s="400"/>
      <c r="D34" s="409" t="s">
        <v>1936</v>
      </c>
      <c r="E34" s="392" t="s">
        <v>36</v>
      </c>
      <c r="F34" s="391"/>
      <c r="G34" s="407" t="s">
        <v>1390</v>
      </c>
      <c r="H34" s="407"/>
      <c r="I34" s="407"/>
      <c r="J34" s="407"/>
      <c r="K34" s="407"/>
      <c r="L34" s="407"/>
      <c r="M34" s="407"/>
      <c r="N34" s="401"/>
    </row>
    <row r="35" spans="1:15">
      <c r="A35" s="411"/>
      <c r="B35" s="410">
        <f t="shared" si="0"/>
        <v>32</v>
      </c>
      <c r="C35" s="400"/>
      <c r="D35" s="409" t="s">
        <v>1935</v>
      </c>
      <c r="E35" s="392" t="s">
        <v>36</v>
      </c>
      <c r="F35" s="391"/>
      <c r="G35" s="407" t="s">
        <v>1390</v>
      </c>
      <c r="H35" s="407"/>
      <c r="I35" s="407"/>
      <c r="J35" s="407"/>
      <c r="K35" s="407"/>
      <c r="L35" s="407"/>
      <c r="M35" s="407"/>
      <c r="N35" s="401"/>
    </row>
    <row r="36" spans="1:15">
      <c r="A36" s="411"/>
      <c r="B36" s="410">
        <f t="shared" si="0"/>
        <v>33</v>
      </c>
      <c r="C36" s="400"/>
      <c r="D36" s="409" t="s">
        <v>1934</v>
      </c>
      <c r="E36" s="392" t="s">
        <v>36</v>
      </c>
      <c r="F36" s="391"/>
      <c r="G36" s="407" t="s">
        <v>1390</v>
      </c>
      <c r="H36" s="407"/>
      <c r="I36" s="407"/>
      <c r="J36" s="407"/>
      <c r="K36" s="407"/>
      <c r="L36" s="407"/>
      <c r="M36" s="407"/>
      <c r="N36" s="401"/>
    </row>
    <row r="37" spans="1:15">
      <c r="A37" s="411"/>
      <c r="B37" s="410">
        <f t="shared" si="0"/>
        <v>34</v>
      </c>
      <c r="C37" s="400"/>
      <c r="D37" s="409" t="s">
        <v>1736</v>
      </c>
      <c r="E37" s="392" t="s">
        <v>36</v>
      </c>
      <c r="F37" s="391"/>
      <c r="G37" s="407"/>
      <c r="H37" s="407" t="s">
        <v>1390</v>
      </c>
      <c r="I37" s="407"/>
      <c r="J37" s="407"/>
      <c r="K37" s="407"/>
      <c r="L37" s="407"/>
      <c r="M37" s="407"/>
      <c r="N37" s="401" t="s">
        <v>1933</v>
      </c>
    </row>
    <row r="38" spans="1:15" s="36" customFormat="1">
      <c r="A38" s="411" t="s">
        <v>1932</v>
      </c>
      <c r="B38" s="410">
        <f t="shared" si="0"/>
        <v>35</v>
      </c>
      <c r="C38" s="427" t="s">
        <v>1931</v>
      </c>
      <c r="D38" s="409" t="s">
        <v>1930</v>
      </c>
      <c r="E38" s="392" t="s">
        <v>11</v>
      </c>
      <c r="F38" s="414">
        <v>2216942</v>
      </c>
      <c r="G38" s="404" t="s">
        <v>1390</v>
      </c>
      <c r="H38" s="404"/>
      <c r="I38" s="404"/>
      <c r="J38" s="404"/>
      <c r="K38" s="404"/>
      <c r="L38" s="404"/>
      <c r="M38" s="404"/>
      <c r="N38" s="428"/>
    </row>
    <row r="39" spans="1:15" s="36" customFormat="1">
      <c r="A39" s="411"/>
      <c r="B39" s="410">
        <f t="shared" si="0"/>
        <v>36</v>
      </c>
      <c r="C39" s="427"/>
      <c r="D39" s="409" t="s">
        <v>1929</v>
      </c>
      <c r="E39" s="392" t="s">
        <v>11</v>
      </c>
      <c r="F39" s="391"/>
      <c r="G39" s="404" t="s">
        <v>1390</v>
      </c>
      <c r="H39" s="404"/>
      <c r="I39" s="404"/>
      <c r="J39" s="404"/>
      <c r="K39" s="404"/>
      <c r="L39" s="404"/>
      <c r="M39" s="404"/>
      <c r="N39" s="428"/>
      <c r="O39" s="436"/>
    </row>
    <row r="40" spans="1:15" s="36" customFormat="1">
      <c r="A40" s="411"/>
      <c r="B40" s="410">
        <f t="shared" si="0"/>
        <v>37</v>
      </c>
      <c r="C40" s="427"/>
      <c r="D40" s="409" t="s">
        <v>1928</v>
      </c>
      <c r="E40" s="392" t="s">
        <v>11</v>
      </c>
      <c r="F40" s="391"/>
      <c r="G40" s="404" t="s">
        <v>1390</v>
      </c>
      <c r="H40" s="404"/>
      <c r="I40" s="404"/>
      <c r="J40" s="404"/>
      <c r="K40" s="404"/>
      <c r="L40" s="404"/>
      <c r="M40" s="404"/>
      <c r="N40" s="428"/>
      <c r="O40" s="393"/>
    </row>
    <row r="41" spans="1:15" s="36" customFormat="1">
      <c r="A41" s="411"/>
      <c r="B41" s="410">
        <f t="shared" si="0"/>
        <v>38</v>
      </c>
      <c r="C41" s="427"/>
      <c r="D41" s="409" t="s">
        <v>1927</v>
      </c>
      <c r="E41" s="392" t="s">
        <v>11</v>
      </c>
      <c r="F41" s="391"/>
      <c r="G41" s="404" t="s">
        <v>1390</v>
      </c>
      <c r="H41" s="404"/>
      <c r="I41" s="404"/>
      <c r="J41" s="404"/>
      <c r="K41" s="404"/>
      <c r="L41" s="404"/>
      <c r="M41" s="404"/>
      <c r="N41" s="428"/>
    </row>
    <row r="42" spans="1:15" s="36" customFormat="1" ht="30">
      <c r="A42" s="411" t="s">
        <v>263</v>
      </c>
      <c r="B42" s="410">
        <f t="shared" si="0"/>
        <v>39</v>
      </c>
      <c r="C42" s="427" t="s">
        <v>1926</v>
      </c>
      <c r="D42" s="409" t="s">
        <v>1925</v>
      </c>
      <c r="E42" s="392" t="s">
        <v>11</v>
      </c>
      <c r="F42" s="414">
        <v>3573151</v>
      </c>
      <c r="G42" s="404" t="s">
        <v>1390</v>
      </c>
      <c r="H42" s="404"/>
      <c r="I42" s="404"/>
      <c r="J42" s="404"/>
      <c r="K42" s="404"/>
      <c r="L42" s="404"/>
      <c r="M42" s="404"/>
      <c r="N42" s="428"/>
    </row>
    <row r="43" spans="1:15" s="36" customFormat="1">
      <c r="A43" s="411"/>
      <c r="B43" s="410">
        <f t="shared" si="0"/>
        <v>40</v>
      </c>
      <c r="C43" s="427"/>
      <c r="D43" s="409" t="s">
        <v>1924</v>
      </c>
      <c r="E43" s="392" t="s">
        <v>11</v>
      </c>
      <c r="F43" s="391"/>
      <c r="G43" s="404" t="s">
        <v>1390</v>
      </c>
      <c r="H43" s="404"/>
      <c r="I43" s="404"/>
      <c r="J43" s="404"/>
      <c r="K43" s="404"/>
      <c r="L43" s="404"/>
      <c r="M43" s="404"/>
      <c r="N43" s="428"/>
    </row>
    <row r="44" spans="1:15">
      <c r="A44" s="411"/>
      <c r="B44" s="410">
        <f t="shared" si="0"/>
        <v>41</v>
      </c>
      <c r="C44" s="427"/>
      <c r="D44" s="409" t="s">
        <v>2307</v>
      </c>
      <c r="E44" s="392" t="s">
        <v>11</v>
      </c>
      <c r="F44" s="391"/>
      <c r="G44" s="407" t="s">
        <v>1390</v>
      </c>
      <c r="H44" s="407"/>
      <c r="I44" s="407"/>
      <c r="J44" s="407"/>
      <c r="K44" s="407"/>
      <c r="L44" s="407"/>
      <c r="M44" s="407"/>
      <c r="N44" s="401"/>
    </row>
    <row r="45" spans="1:15" s="36" customFormat="1" ht="30">
      <c r="A45" s="411"/>
      <c r="B45" s="410">
        <f t="shared" si="0"/>
        <v>42</v>
      </c>
      <c r="C45" s="427"/>
      <c r="D45" s="409" t="s">
        <v>1923</v>
      </c>
      <c r="E45" s="392" t="s">
        <v>11</v>
      </c>
      <c r="F45" s="391"/>
      <c r="G45" s="404"/>
      <c r="H45" s="404" t="s">
        <v>1390</v>
      </c>
      <c r="I45" s="404"/>
      <c r="J45" s="404"/>
      <c r="K45" s="404"/>
      <c r="L45" s="404"/>
      <c r="M45" s="404"/>
      <c r="N45" s="428" t="s">
        <v>1921</v>
      </c>
    </row>
    <row r="46" spans="1:15" s="36" customFormat="1" ht="30">
      <c r="A46" s="411"/>
      <c r="B46" s="410">
        <f t="shared" si="0"/>
        <v>43</v>
      </c>
      <c r="C46" s="427"/>
      <c r="D46" s="409" t="s">
        <v>1922</v>
      </c>
      <c r="E46" s="392" t="s">
        <v>11</v>
      </c>
      <c r="F46" s="391"/>
      <c r="G46" s="404"/>
      <c r="H46" s="404" t="s">
        <v>1390</v>
      </c>
      <c r="I46" s="404"/>
      <c r="J46" s="404"/>
      <c r="K46" s="404"/>
      <c r="L46" s="404"/>
      <c r="M46" s="404"/>
      <c r="N46" s="428" t="s">
        <v>1921</v>
      </c>
    </row>
    <row r="47" spans="1:15" s="36" customFormat="1" ht="30">
      <c r="A47" s="411"/>
      <c r="B47" s="410">
        <f t="shared" si="0"/>
        <v>44</v>
      </c>
      <c r="C47" s="427"/>
      <c r="D47" s="409" t="s">
        <v>1920</v>
      </c>
      <c r="E47" s="392" t="s">
        <v>11</v>
      </c>
      <c r="F47" s="391"/>
      <c r="G47" s="404"/>
      <c r="H47" s="404" t="s">
        <v>1390</v>
      </c>
      <c r="I47" s="404"/>
      <c r="J47" s="404"/>
      <c r="K47" s="404"/>
      <c r="L47" s="404"/>
      <c r="M47" s="404"/>
      <c r="N47" s="428" t="s">
        <v>1919</v>
      </c>
    </row>
    <row r="48" spans="1:15" s="36" customFormat="1">
      <c r="A48" s="411"/>
      <c r="B48" s="410">
        <f t="shared" si="0"/>
        <v>45</v>
      </c>
      <c r="C48" s="427" t="s">
        <v>2308</v>
      </c>
      <c r="D48" s="409" t="s">
        <v>2309</v>
      </c>
      <c r="E48" s="392"/>
      <c r="F48" s="391"/>
      <c r="G48" s="404" t="s">
        <v>1390</v>
      </c>
      <c r="H48" s="404"/>
      <c r="I48" s="404"/>
      <c r="J48" s="404"/>
      <c r="K48" s="404"/>
      <c r="L48" s="404"/>
      <c r="M48" s="404"/>
      <c r="N48" s="428"/>
    </row>
    <row r="49" spans="1:14" s="36" customFormat="1">
      <c r="A49" s="411" t="s">
        <v>1918</v>
      </c>
      <c r="B49" s="410">
        <f t="shared" si="0"/>
        <v>46</v>
      </c>
      <c r="C49" s="427" t="s">
        <v>1917</v>
      </c>
      <c r="D49" s="409" t="s">
        <v>1916</v>
      </c>
      <c r="E49" s="392" t="s">
        <v>11</v>
      </c>
      <c r="F49" s="391">
        <v>0</v>
      </c>
      <c r="G49" s="404" t="s">
        <v>1390</v>
      </c>
      <c r="H49" s="404"/>
      <c r="I49" s="404"/>
      <c r="J49" s="404"/>
      <c r="K49" s="404"/>
      <c r="L49" s="404"/>
      <c r="M49" s="404"/>
      <c r="N49" s="428"/>
    </row>
    <row r="50" spans="1:14" s="36" customFormat="1">
      <c r="A50" s="411" t="s">
        <v>467</v>
      </c>
      <c r="B50" s="410">
        <f t="shared" si="0"/>
        <v>47</v>
      </c>
      <c r="C50" s="427" t="s">
        <v>1915</v>
      </c>
      <c r="D50" s="409" t="s">
        <v>1914</v>
      </c>
      <c r="E50" s="392"/>
      <c r="F50" s="391"/>
      <c r="G50" s="404" t="s">
        <v>1390</v>
      </c>
      <c r="H50" s="404"/>
      <c r="I50" s="404"/>
      <c r="J50" s="404"/>
      <c r="K50" s="404"/>
      <c r="L50" s="404"/>
      <c r="M50" s="404"/>
      <c r="N50" s="428"/>
    </row>
    <row r="51" spans="1:14">
      <c r="A51" s="411" t="s">
        <v>265</v>
      </c>
      <c r="B51" s="410">
        <f t="shared" si="0"/>
        <v>48</v>
      </c>
      <c r="C51" s="400" t="s">
        <v>1913</v>
      </c>
      <c r="D51" s="409" t="s">
        <v>1912</v>
      </c>
      <c r="E51" s="392" t="s">
        <v>11</v>
      </c>
      <c r="F51" s="414">
        <v>2463312</v>
      </c>
      <c r="G51" s="407" t="s">
        <v>1390</v>
      </c>
      <c r="H51" s="407" t="s">
        <v>1390</v>
      </c>
      <c r="I51" s="407"/>
      <c r="J51" s="407"/>
      <c r="K51" s="407"/>
      <c r="L51" s="407"/>
      <c r="M51" s="407"/>
      <c r="N51" s="401" t="s">
        <v>1911</v>
      </c>
    </row>
    <row r="52" spans="1:14">
      <c r="A52" s="411"/>
      <c r="B52" s="410">
        <f t="shared" si="0"/>
        <v>49</v>
      </c>
      <c r="C52" s="400"/>
      <c r="D52" s="409" t="s">
        <v>1910</v>
      </c>
      <c r="E52" s="392" t="s">
        <v>11</v>
      </c>
      <c r="F52" s="391"/>
      <c r="G52" s="407" t="s">
        <v>1390</v>
      </c>
      <c r="H52" s="407"/>
      <c r="I52" s="407"/>
      <c r="J52" s="407"/>
      <c r="K52" s="407"/>
      <c r="L52" s="407"/>
      <c r="M52" s="407"/>
      <c r="N52" s="401"/>
    </row>
    <row r="53" spans="1:14">
      <c r="A53" s="411" t="s">
        <v>1909</v>
      </c>
      <c r="B53" s="410">
        <f t="shared" si="0"/>
        <v>50</v>
      </c>
      <c r="C53" s="400" t="s">
        <v>1908</v>
      </c>
      <c r="D53" s="409" t="s">
        <v>1907</v>
      </c>
      <c r="E53" s="392" t="s">
        <v>11</v>
      </c>
      <c r="F53" s="414">
        <v>3157165</v>
      </c>
      <c r="G53" s="407" t="s">
        <v>1390</v>
      </c>
      <c r="H53" s="407"/>
      <c r="I53" s="407"/>
      <c r="J53" s="407"/>
      <c r="K53" s="407"/>
      <c r="L53" s="407"/>
      <c r="M53" s="407"/>
      <c r="N53" s="401"/>
    </row>
    <row r="54" spans="1:14">
      <c r="A54" s="411"/>
      <c r="B54" s="410">
        <f t="shared" si="0"/>
        <v>51</v>
      </c>
      <c r="C54" s="400"/>
      <c r="D54" s="409" t="s">
        <v>1906</v>
      </c>
      <c r="E54" s="392" t="s">
        <v>11</v>
      </c>
      <c r="F54" s="391"/>
      <c r="G54" s="407" t="s">
        <v>1390</v>
      </c>
      <c r="H54" s="407"/>
      <c r="I54" s="407"/>
      <c r="J54" s="407"/>
      <c r="K54" s="407"/>
      <c r="L54" s="407"/>
      <c r="M54" s="407"/>
      <c r="N54" s="401"/>
    </row>
    <row r="55" spans="1:14">
      <c r="A55" s="411"/>
      <c r="B55" s="410">
        <f t="shared" si="0"/>
        <v>52</v>
      </c>
      <c r="C55" s="400"/>
      <c r="D55" s="409" t="s">
        <v>1905</v>
      </c>
      <c r="E55" s="392" t="s">
        <v>11</v>
      </c>
      <c r="F55" s="391"/>
      <c r="G55" s="407" t="s">
        <v>1390</v>
      </c>
      <c r="H55" s="407"/>
      <c r="I55" s="407"/>
      <c r="J55" s="407"/>
      <c r="K55" s="407"/>
      <c r="L55" s="407"/>
      <c r="M55" s="407"/>
      <c r="N55" s="401"/>
    </row>
    <row r="56" spans="1:14">
      <c r="A56" s="411"/>
      <c r="B56" s="410">
        <f t="shared" si="0"/>
        <v>53</v>
      </c>
      <c r="C56" s="400" t="s">
        <v>1466</v>
      </c>
      <c r="D56" s="409" t="s">
        <v>1465</v>
      </c>
      <c r="E56" s="412" t="s">
        <v>11</v>
      </c>
      <c r="F56" s="391">
        <v>1286118</v>
      </c>
      <c r="G56" s="407" t="s">
        <v>1390</v>
      </c>
      <c r="H56" s="407"/>
      <c r="I56" s="407"/>
      <c r="J56" s="407"/>
      <c r="K56" s="407"/>
      <c r="L56" s="407"/>
      <c r="M56" s="407"/>
      <c r="N56" s="401"/>
    </row>
    <row r="57" spans="1:14">
      <c r="A57" s="411" t="s">
        <v>269</v>
      </c>
      <c r="B57" s="410">
        <f t="shared" si="0"/>
        <v>54</v>
      </c>
      <c r="C57" s="400" t="s">
        <v>1904</v>
      </c>
      <c r="D57" s="409" t="s">
        <v>1903</v>
      </c>
      <c r="E57" s="392" t="s">
        <v>11</v>
      </c>
      <c r="F57" s="435">
        <v>7760738</v>
      </c>
      <c r="G57" s="407" t="s">
        <v>1390</v>
      </c>
      <c r="H57" s="407"/>
      <c r="I57" s="407"/>
      <c r="J57" s="407"/>
      <c r="K57" s="407"/>
      <c r="L57" s="407"/>
      <c r="M57" s="407"/>
      <c r="N57" s="401"/>
    </row>
    <row r="58" spans="1:14">
      <c r="A58" s="411"/>
      <c r="B58" s="410">
        <f t="shared" si="0"/>
        <v>55</v>
      </c>
      <c r="C58" s="400"/>
      <c r="D58" s="409" t="s">
        <v>1902</v>
      </c>
      <c r="E58" s="392" t="s">
        <v>11</v>
      </c>
      <c r="F58" s="391"/>
      <c r="G58" s="407" t="s">
        <v>1390</v>
      </c>
      <c r="H58" s="407"/>
      <c r="I58" s="407"/>
      <c r="J58" s="407"/>
      <c r="K58" s="407"/>
      <c r="L58" s="407"/>
      <c r="M58" s="407"/>
      <c r="N58" s="401"/>
    </row>
    <row r="59" spans="1:14">
      <c r="A59" s="411"/>
      <c r="B59" s="410">
        <f t="shared" si="0"/>
        <v>56</v>
      </c>
      <c r="C59" s="400"/>
      <c r="D59" s="409" t="s">
        <v>1901</v>
      </c>
      <c r="E59" s="392" t="s">
        <v>11</v>
      </c>
      <c r="F59" s="391"/>
      <c r="G59" s="407" t="s">
        <v>1390</v>
      </c>
      <c r="H59" s="407"/>
      <c r="I59" s="407"/>
      <c r="J59" s="407"/>
      <c r="K59" s="407"/>
      <c r="L59" s="407"/>
      <c r="M59" s="407"/>
      <c r="N59" s="401"/>
    </row>
    <row r="60" spans="1:14">
      <c r="A60" s="411"/>
      <c r="B60" s="410">
        <f t="shared" si="0"/>
        <v>57</v>
      </c>
      <c r="C60" s="400"/>
      <c r="D60" s="409" t="s">
        <v>1900</v>
      </c>
      <c r="E60" s="392" t="s">
        <v>11</v>
      </c>
      <c r="F60" s="391"/>
      <c r="G60" s="407" t="s">
        <v>1390</v>
      </c>
      <c r="H60" s="407"/>
      <c r="I60" s="407"/>
      <c r="J60" s="407"/>
      <c r="K60" s="407"/>
      <c r="L60" s="407"/>
      <c r="M60" s="407"/>
      <c r="N60" s="401"/>
    </row>
    <row r="61" spans="1:14">
      <c r="A61" s="411" t="s">
        <v>271</v>
      </c>
      <c r="B61" s="410">
        <f t="shared" si="0"/>
        <v>58</v>
      </c>
      <c r="C61" s="400" t="s">
        <v>1899</v>
      </c>
      <c r="D61" s="409" t="s">
        <v>1881</v>
      </c>
      <c r="E61" s="392" t="s">
        <v>36</v>
      </c>
      <c r="F61" s="391">
        <v>5320569</v>
      </c>
      <c r="G61" s="407" t="s">
        <v>1390</v>
      </c>
      <c r="H61" s="407"/>
      <c r="I61" s="407"/>
      <c r="J61" s="407"/>
      <c r="K61" s="407"/>
      <c r="L61" s="407"/>
      <c r="M61" s="407"/>
      <c r="N61" s="401"/>
    </row>
    <row r="62" spans="1:14">
      <c r="A62" s="411"/>
      <c r="B62" s="410">
        <f t="shared" si="0"/>
        <v>59</v>
      </c>
      <c r="C62" s="400"/>
      <c r="D62" s="409" t="s">
        <v>1658</v>
      </c>
      <c r="E62" s="392" t="s">
        <v>36</v>
      </c>
      <c r="F62" s="391"/>
      <c r="G62" s="407" t="s">
        <v>1390</v>
      </c>
      <c r="H62" s="407"/>
      <c r="I62" s="407"/>
      <c r="J62" s="407"/>
      <c r="K62" s="407"/>
      <c r="L62" s="407"/>
      <c r="M62" s="407"/>
      <c r="N62" s="401"/>
    </row>
    <row r="63" spans="1:14">
      <c r="A63" s="411"/>
      <c r="B63" s="410">
        <f t="shared" si="0"/>
        <v>60</v>
      </c>
      <c r="C63" s="400"/>
      <c r="D63" s="409" t="s">
        <v>1898</v>
      </c>
      <c r="E63" s="392" t="s">
        <v>36</v>
      </c>
      <c r="F63" s="391"/>
      <c r="G63" s="407" t="s">
        <v>1390</v>
      </c>
      <c r="H63" s="407"/>
      <c r="I63" s="407"/>
      <c r="J63" s="407"/>
      <c r="K63" s="407"/>
      <c r="L63" s="407"/>
      <c r="M63" s="407"/>
      <c r="N63" s="401"/>
    </row>
    <row r="64" spans="1:14" ht="30">
      <c r="A64" s="411"/>
      <c r="B64" s="410">
        <f t="shared" si="0"/>
        <v>61</v>
      </c>
      <c r="C64" s="400"/>
      <c r="D64" s="409" t="s">
        <v>1897</v>
      </c>
      <c r="E64" s="392" t="s">
        <v>36</v>
      </c>
      <c r="F64" s="391"/>
      <c r="G64" s="407" t="s">
        <v>1390</v>
      </c>
      <c r="H64" s="407"/>
      <c r="I64" s="407"/>
      <c r="J64" s="407"/>
      <c r="K64" s="407"/>
      <c r="L64" s="407"/>
      <c r="M64" s="407"/>
      <c r="N64" s="401"/>
    </row>
    <row r="65" spans="1:14">
      <c r="A65" s="411"/>
      <c r="B65" s="410">
        <f t="shared" si="0"/>
        <v>62</v>
      </c>
      <c r="C65" s="400"/>
      <c r="D65" s="409" t="s">
        <v>1896</v>
      </c>
      <c r="E65" s="392" t="s">
        <v>36</v>
      </c>
      <c r="F65" s="391"/>
      <c r="G65" s="407" t="s">
        <v>1390</v>
      </c>
      <c r="H65" s="407"/>
      <c r="I65" s="407"/>
      <c r="J65" s="407"/>
      <c r="K65" s="407"/>
      <c r="L65" s="407"/>
      <c r="M65" s="407"/>
      <c r="N65" s="401"/>
    </row>
    <row r="66" spans="1:14" ht="30">
      <c r="A66" s="411" t="s">
        <v>273</v>
      </c>
      <c r="B66" s="410">
        <f t="shared" si="0"/>
        <v>63</v>
      </c>
      <c r="C66" s="400" t="s">
        <v>1895</v>
      </c>
      <c r="D66" s="409" t="s">
        <v>1894</v>
      </c>
      <c r="E66" s="392" t="s">
        <v>11</v>
      </c>
      <c r="F66" s="391">
        <v>8549123</v>
      </c>
      <c r="G66" s="407" t="s">
        <v>1390</v>
      </c>
      <c r="H66" s="407"/>
      <c r="I66" s="407"/>
      <c r="J66" s="407"/>
      <c r="K66" s="407"/>
      <c r="L66" s="407"/>
      <c r="M66" s="407"/>
      <c r="N66" s="401"/>
    </row>
    <row r="67" spans="1:14">
      <c r="A67" s="411"/>
      <c r="B67" s="410">
        <f t="shared" si="0"/>
        <v>64</v>
      </c>
      <c r="C67" s="400"/>
      <c r="D67" s="409" t="s">
        <v>1893</v>
      </c>
      <c r="E67" s="392" t="s">
        <v>11</v>
      </c>
      <c r="F67" s="391"/>
      <c r="G67" s="407" t="s">
        <v>1390</v>
      </c>
      <c r="H67" s="407"/>
      <c r="I67" s="407"/>
      <c r="J67" s="407"/>
      <c r="K67" s="407"/>
      <c r="L67" s="407"/>
      <c r="M67" s="407"/>
      <c r="N67" s="401"/>
    </row>
    <row r="68" spans="1:14">
      <c r="A68" s="411"/>
      <c r="B68" s="410">
        <f t="shared" si="0"/>
        <v>65</v>
      </c>
      <c r="C68" s="400"/>
      <c r="D68" s="409" t="s">
        <v>1892</v>
      </c>
      <c r="E68" s="392" t="s">
        <v>11</v>
      </c>
      <c r="F68" s="391"/>
      <c r="G68" s="407" t="s">
        <v>1390</v>
      </c>
      <c r="H68" s="407"/>
      <c r="I68" s="407"/>
      <c r="J68" s="407"/>
      <c r="K68" s="407"/>
      <c r="L68" s="407"/>
      <c r="M68" s="407"/>
      <c r="N68" s="401"/>
    </row>
    <row r="69" spans="1:14">
      <c r="A69" s="411"/>
      <c r="B69" s="410">
        <f t="shared" ref="B69:B132" si="1">B68+1</f>
        <v>66</v>
      </c>
      <c r="C69" s="400"/>
      <c r="D69" s="409" t="s">
        <v>1891</v>
      </c>
      <c r="E69" s="392" t="s">
        <v>11</v>
      </c>
      <c r="F69" s="391"/>
      <c r="G69" s="407" t="s">
        <v>1390</v>
      </c>
      <c r="H69" s="407"/>
      <c r="I69" s="407"/>
      <c r="J69" s="407"/>
      <c r="K69" s="407"/>
      <c r="L69" s="407"/>
      <c r="M69" s="407"/>
      <c r="N69" s="401"/>
    </row>
    <row r="70" spans="1:14">
      <c r="A70" s="411"/>
      <c r="B70" s="410">
        <f t="shared" si="1"/>
        <v>67</v>
      </c>
      <c r="C70" s="400"/>
      <c r="D70" s="409" t="s">
        <v>1890</v>
      </c>
      <c r="E70" s="392" t="s">
        <v>11</v>
      </c>
      <c r="F70" s="391"/>
      <c r="G70" s="407" t="s">
        <v>1390</v>
      </c>
      <c r="H70" s="407"/>
      <c r="I70" s="407"/>
      <c r="J70" s="407"/>
      <c r="K70" s="407"/>
      <c r="L70" s="407"/>
      <c r="M70" s="407"/>
      <c r="N70" s="401"/>
    </row>
    <row r="71" spans="1:14">
      <c r="A71" s="411" t="s">
        <v>275</v>
      </c>
      <c r="B71" s="410">
        <f t="shared" si="1"/>
        <v>68</v>
      </c>
      <c r="C71" s="400" t="s">
        <v>1889</v>
      </c>
      <c r="D71" s="409" t="s">
        <v>1888</v>
      </c>
      <c r="E71" s="392" t="s">
        <v>36</v>
      </c>
      <c r="F71" s="391">
        <v>11177951</v>
      </c>
      <c r="G71" s="407"/>
      <c r="H71" s="407"/>
      <c r="I71" s="407" t="s">
        <v>1390</v>
      </c>
      <c r="J71" s="407"/>
      <c r="K71" s="407"/>
      <c r="L71" s="407"/>
      <c r="M71" s="407"/>
      <c r="N71" s="401" t="s">
        <v>1887</v>
      </c>
    </row>
    <row r="72" spans="1:14">
      <c r="A72" s="411"/>
      <c r="B72" s="410">
        <f t="shared" si="1"/>
        <v>69</v>
      </c>
      <c r="C72" s="400"/>
      <c r="D72" s="409" t="s">
        <v>1886</v>
      </c>
      <c r="E72" s="392" t="s">
        <v>36</v>
      </c>
      <c r="F72" s="391"/>
      <c r="G72" s="407" t="s">
        <v>1390</v>
      </c>
      <c r="H72" s="407"/>
      <c r="I72" s="407"/>
      <c r="J72" s="407"/>
      <c r="K72" s="407"/>
      <c r="L72" s="407"/>
      <c r="M72" s="407"/>
      <c r="N72" s="401"/>
    </row>
    <row r="73" spans="1:14">
      <c r="A73" s="411"/>
      <c r="B73" s="410">
        <f t="shared" si="1"/>
        <v>70</v>
      </c>
      <c r="C73" s="400"/>
      <c r="D73" s="409" t="s">
        <v>1885</v>
      </c>
      <c r="E73" s="392" t="s">
        <v>36</v>
      </c>
      <c r="F73" s="391"/>
      <c r="G73" s="407" t="s">
        <v>1390</v>
      </c>
      <c r="H73" s="407"/>
      <c r="I73" s="407"/>
      <c r="J73" s="407"/>
      <c r="K73" s="407"/>
      <c r="L73" s="407"/>
      <c r="M73" s="407"/>
      <c r="N73" s="401"/>
    </row>
    <row r="74" spans="1:14">
      <c r="A74" s="411" t="s">
        <v>277</v>
      </c>
      <c r="B74" s="410">
        <f t="shared" si="1"/>
        <v>71</v>
      </c>
      <c r="C74" s="400" t="s">
        <v>1884</v>
      </c>
      <c r="D74" s="409" t="s">
        <v>1448</v>
      </c>
      <c r="E74" s="392" t="s">
        <v>11</v>
      </c>
      <c r="F74" s="391">
        <v>2390851</v>
      </c>
      <c r="G74" s="407" t="s">
        <v>1390</v>
      </c>
      <c r="H74" s="407" t="s">
        <v>1390</v>
      </c>
      <c r="I74" s="407"/>
      <c r="J74" s="407"/>
      <c r="K74" s="407"/>
      <c r="L74" s="407"/>
      <c r="M74" s="407"/>
      <c r="N74" s="401" t="s">
        <v>1883</v>
      </c>
    </row>
    <row r="75" spans="1:14">
      <c r="A75" s="411" t="s">
        <v>279</v>
      </c>
      <c r="B75" s="410">
        <f t="shared" si="1"/>
        <v>72</v>
      </c>
      <c r="C75" s="400" t="s">
        <v>1882</v>
      </c>
      <c r="D75" s="409" t="s">
        <v>1881</v>
      </c>
      <c r="E75" s="392" t="s">
        <v>36</v>
      </c>
      <c r="F75" s="391">
        <v>2575384</v>
      </c>
      <c r="G75" s="407" t="s">
        <v>1390</v>
      </c>
      <c r="H75" s="407"/>
      <c r="I75" s="407"/>
      <c r="J75" s="407"/>
      <c r="K75" s="407"/>
      <c r="L75" s="407"/>
      <c r="M75" s="407"/>
      <c r="N75" s="401"/>
    </row>
    <row r="76" spans="1:14">
      <c r="A76" s="411"/>
      <c r="B76" s="410">
        <f t="shared" si="1"/>
        <v>73</v>
      </c>
      <c r="C76" s="400"/>
      <c r="D76" s="409" t="s">
        <v>1602</v>
      </c>
      <c r="E76" s="392" t="s">
        <v>36</v>
      </c>
      <c r="F76" s="391"/>
      <c r="G76" s="407" t="s">
        <v>1390</v>
      </c>
      <c r="H76" s="407"/>
      <c r="I76" s="407"/>
      <c r="J76" s="407"/>
      <c r="K76" s="407"/>
      <c r="L76" s="407"/>
      <c r="M76" s="407"/>
      <c r="N76" s="401"/>
    </row>
    <row r="77" spans="1:14">
      <c r="A77" s="411"/>
      <c r="B77" s="410">
        <f t="shared" si="1"/>
        <v>74</v>
      </c>
      <c r="C77" s="400"/>
      <c r="D77" s="409" t="s">
        <v>1880</v>
      </c>
      <c r="E77" s="392" t="s">
        <v>36</v>
      </c>
      <c r="F77" s="391"/>
      <c r="G77" s="407" t="s">
        <v>1390</v>
      </c>
      <c r="H77" s="407"/>
      <c r="I77" s="407"/>
      <c r="J77" s="407"/>
      <c r="K77" s="407"/>
      <c r="L77" s="407"/>
      <c r="M77" s="407"/>
      <c r="N77" s="401"/>
    </row>
    <row r="78" spans="1:14">
      <c r="A78" s="411"/>
      <c r="B78" s="410">
        <f t="shared" si="1"/>
        <v>75</v>
      </c>
      <c r="C78" s="400"/>
      <c r="D78" s="409" t="s">
        <v>1879</v>
      </c>
      <c r="E78" s="392" t="s">
        <v>36</v>
      </c>
      <c r="F78" s="391"/>
      <c r="G78" s="407" t="s">
        <v>1390</v>
      </c>
      <c r="H78" s="407"/>
      <c r="I78" s="407"/>
      <c r="J78" s="407"/>
      <c r="K78" s="407"/>
      <c r="L78" s="407"/>
      <c r="M78" s="407"/>
      <c r="N78" s="401"/>
    </row>
    <row r="79" spans="1:14">
      <c r="A79" s="411"/>
      <c r="B79" s="410">
        <f t="shared" si="1"/>
        <v>76</v>
      </c>
      <c r="C79" s="400"/>
      <c r="D79" s="409" t="s">
        <v>1878</v>
      </c>
      <c r="E79" s="392" t="s">
        <v>36</v>
      </c>
      <c r="F79" s="391"/>
      <c r="G79" s="407" t="s">
        <v>1390</v>
      </c>
      <c r="H79" s="407"/>
      <c r="I79" s="407"/>
      <c r="J79" s="407"/>
      <c r="K79" s="407"/>
      <c r="L79" s="407"/>
      <c r="M79" s="407"/>
      <c r="N79" s="401"/>
    </row>
    <row r="80" spans="1:14">
      <c r="A80" s="411" t="s">
        <v>283</v>
      </c>
      <c r="B80" s="410">
        <f t="shared" si="1"/>
        <v>77</v>
      </c>
      <c r="C80" s="400" t="s">
        <v>1877</v>
      </c>
      <c r="D80" s="409" t="s">
        <v>1876</v>
      </c>
      <c r="E80" s="392" t="s">
        <v>11</v>
      </c>
      <c r="F80" s="391">
        <v>10656664</v>
      </c>
      <c r="G80" s="407" t="s">
        <v>1390</v>
      </c>
      <c r="H80" s="407"/>
      <c r="I80" s="407"/>
      <c r="J80" s="407"/>
      <c r="K80" s="407"/>
      <c r="L80" s="407"/>
      <c r="M80" s="407"/>
      <c r="N80" s="401"/>
    </row>
    <row r="81" spans="1:14">
      <c r="A81" s="411"/>
      <c r="B81" s="410">
        <f t="shared" si="1"/>
        <v>78</v>
      </c>
      <c r="C81" s="400"/>
      <c r="D81" s="409" t="s">
        <v>1875</v>
      </c>
      <c r="E81" s="392" t="s">
        <v>11</v>
      </c>
      <c r="F81" s="391"/>
      <c r="G81" s="407" t="s">
        <v>1390</v>
      </c>
      <c r="H81" s="407"/>
      <c r="I81" s="407"/>
      <c r="J81" s="407"/>
      <c r="K81" s="407"/>
      <c r="L81" s="407"/>
      <c r="M81" s="407"/>
      <c r="N81" s="401"/>
    </row>
    <row r="82" spans="1:14">
      <c r="A82" s="411"/>
      <c r="B82" s="410">
        <f t="shared" si="1"/>
        <v>79</v>
      </c>
      <c r="C82" s="400"/>
      <c r="D82" s="409" t="s">
        <v>1874</v>
      </c>
      <c r="E82" s="392" t="s">
        <v>11</v>
      </c>
      <c r="F82" s="391"/>
      <c r="G82" s="407" t="s">
        <v>1390</v>
      </c>
      <c r="H82" s="407"/>
      <c r="I82" s="407"/>
      <c r="J82" s="407"/>
      <c r="K82" s="407"/>
      <c r="L82" s="407"/>
      <c r="M82" s="407"/>
      <c r="N82" s="401"/>
    </row>
    <row r="83" spans="1:14">
      <c r="A83" s="411"/>
      <c r="B83" s="410">
        <f t="shared" si="1"/>
        <v>80</v>
      </c>
      <c r="C83" s="400"/>
      <c r="D83" s="409" t="s">
        <v>1873</v>
      </c>
      <c r="E83" s="392" t="s">
        <v>11</v>
      </c>
      <c r="F83" s="391"/>
      <c r="G83" s="407" t="s">
        <v>1390</v>
      </c>
      <c r="H83" s="407"/>
      <c r="I83" s="407"/>
      <c r="J83" s="407"/>
      <c r="K83" s="407"/>
      <c r="L83" s="407"/>
      <c r="M83" s="407"/>
      <c r="N83" s="401"/>
    </row>
    <row r="84" spans="1:14">
      <c r="A84" s="411"/>
      <c r="B84" s="410">
        <f t="shared" si="1"/>
        <v>81</v>
      </c>
      <c r="C84" s="400"/>
      <c r="D84" s="409" t="s">
        <v>1872</v>
      </c>
      <c r="E84" s="392" t="s">
        <v>11</v>
      </c>
      <c r="F84" s="391"/>
      <c r="G84" s="407" t="s">
        <v>1390</v>
      </c>
      <c r="H84" s="407"/>
      <c r="I84" s="407"/>
      <c r="J84" s="407"/>
      <c r="K84" s="407"/>
      <c r="L84" s="407"/>
      <c r="M84" s="407"/>
      <c r="N84" s="401"/>
    </row>
    <row r="85" spans="1:14">
      <c r="A85" s="411"/>
      <c r="B85" s="410">
        <f t="shared" si="1"/>
        <v>82</v>
      </c>
      <c r="C85" s="400"/>
      <c r="D85" s="409" t="s">
        <v>1871</v>
      </c>
      <c r="E85" s="392" t="s">
        <v>11</v>
      </c>
      <c r="F85" s="391"/>
      <c r="G85" s="407" t="s">
        <v>1390</v>
      </c>
      <c r="H85" s="407"/>
      <c r="I85" s="407"/>
      <c r="J85" s="407"/>
      <c r="K85" s="407"/>
      <c r="L85" s="407"/>
      <c r="M85" s="407"/>
      <c r="N85" s="401"/>
    </row>
    <row r="86" spans="1:14" ht="30">
      <c r="A86" s="411"/>
      <c r="B86" s="410">
        <f t="shared" si="1"/>
        <v>83</v>
      </c>
      <c r="C86" s="400"/>
      <c r="D86" s="409" t="s">
        <v>1870</v>
      </c>
      <c r="E86" s="392" t="s">
        <v>11</v>
      </c>
      <c r="F86" s="391"/>
      <c r="G86" s="407" t="s">
        <v>1390</v>
      </c>
      <c r="H86" s="407"/>
      <c r="I86" s="407"/>
      <c r="J86" s="407"/>
      <c r="K86" s="407"/>
      <c r="L86" s="407"/>
      <c r="M86" s="407"/>
      <c r="N86" s="401"/>
    </row>
    <row r="87" spans="1:14" ht="30">
      <c r="A87" s="411" t="s">
        <v>285</v>
      </c>
      <c r="B87" s="410">
        <f t="shared" si="1"/>
        <v>84</v>
      </c>
      <c r="C87" s="400" t="s">
        <v>1869</v>
      </c>
      <c r="D87" s="409" t="s">
        <v>1868</v>
      </c>
      <c r="E87" s="392" t="s">
        <v>11</v>
      </c>
      <c r="F87" s="391">
        <v>14743978</v>
      </c>
      <c r="G87" s="407" t="s">
        <v>1390</v>
      </c>
      <c r="H87" s="407"/>
      <c r="I87" s="407"/>
      <c r="J87" s="407"/>
      <c r="K87" s="407"/>
      <c r="L87" s="407"/>
      <c r="M87" s="407"/>
      <c r="N87" s="401"/>
    </row>
    <row r="88" spans="1:14">
      <c r="A88" s="411"/>
      <c r="B88" s="410">
        <f t="shared" si="1"/>
        <v>85</v>
      </c>
      <c r="C88" s="400"/>
      <c r="D88" s="409" t="s">
        <v>1867</v>
      </c>
      <c r="E88" s="392" t="s">
        <v>11</v>
      </c>
      <c r="F88" s="391"/>
      <c r="G88" s="407" t="s">
        <v>1390</v>
      </c>
      <c r="H88" s="407"/>
      <c r="I88" s="407"/>
      <c r="J88" s="407"/>
      <c r="K88" s="407"/>
      <c r="L88" s="407"/>
      <c r="M88" s="407"/>
      <c r="N88" s="401"/>
    </row>
    <row r="89" spans="1:14">
      <c r="A89" s="411"/>
      <c r="B89" s="410">
        <f t="shared" si="1"/>
        <v>86</v>
      </c>
      <c r="C89" s="400"/>
      <c r="D89" s="409" t="s">
        <v>1749</v>
      </c>
      <c r="E89" s="392" t="s">
        <v>11</v>
      </c>
      <c r="F89" s="391"/>
      <c r="G89" s="407" t="s">
        <v>1390</v>
      </c>
      <c r="H89" s="407"/>
      <c r="I89" s="407"/>
      <c r="J89" s="407"/>
      <c r="K89" s="407"/>
      <c r="L89" s="407"/>
      <c r="M89" s="407"/>
      <c r="N89" s="401"/>
    </row>
    <row r="90" spans="1:14">
      <c r="A90" s="411"/>
      <c r="B90" s="410">
        <f t="shared" si="1"/>
        <v>87</v>
      </c>
      <c r="C90" s="400"/>
      <c r="D90" s="409" t="s">
        <v>1866</v>
      </c>
      <c r="E90" s="392" t="s">
        <v>11</v>
      </c>
      <c r="F90" s="391"/>
      <c r="G90" s="407" t="s">
        <v>1390</v>
      </c>
      <c r="H90" s="407"/>
      <c r="I90" s="407"/>
      <c r="J90" s="407"/>
      <c r="K90" s="407"/>
      <c r="L90" s="407"/>
      <c r="M90" s="407"/>
      <c r="N90" s="401"/>
    </row>
    <row r="91" spans="1:14">
      <c r="A91" s="411"/>
      <c r="B91" s="410">
        <f t="shared" si="1"/>
        <v>88</v>
      </c>
      <c r="C91" s="400"/>
      <c r="D91" s="409" t="s">
        <v>1865</v>
      </c>
      <c r="E91" s="392" t="s">
        <v>11</v>
      </c>
      <c r="F91" s="391"/>
      <c r="G91" s="407" t="s">
        <v>1390</v>
      </c>
      <c r="H91" s="407"/>
      <c r="I91" s="407"/>
      <c r="J91" s="407"/>
      <c r="K91" s="407"/>
      <c r="L91" s="407"/>
      <c r="M91" s="407"/>
      <c r="N91" s="401"/>
    </row>
    <row r="92" spans="1:14" ht="30">
      <c r="A92" s="411"/>
      <c r="B92" s="410">
        <f t="shared" si="1"/>
        <v>89</v>
      </c>
      <c r="C92" s="400"/>
      <c r="D92" s="409" t="s">
        <v>1864</v>
      </c>
      <c r="E92" s="392" t="s">
        <v>11</v>
      </c>
      <c r="F92" s="391"/>
      <c r="G92" s="407" t="s">
        <v>1390</v>
      </c>
      <c r="H92" s="407"/>
      <c r="I92" s="407"/>
      <c r="J92" s="407"/>
      <c r="K92" s="407"/>
      <c r="L92" s="407"/>
      <c r="M92" s="407"/>
      <c r="N92" s="401"/>
    </row>
    <row r="93" spans="1:14">
      <c r="A93" s="411"/>
      <c r="B93" s="410">
        <f t="shared" si="1"/>
        <v>90</v>
      </c>
      <c r="C93" s="400"/>
      <c r="D93" s="409" t="s">
        <v>1863</v>
      </c>
      <c r="E93" s="392" t="s">
        <v>11</v>
      </c>
      <c r="F93" s="391"/>
      <c r="G93" s="407" t="s">
        <v>1390</v>
      </c>
      <c r="H93" s="407"/>
      <c r="I93" s="407"/>
      <c r="J93" s="407"/>
      <c r="K93" s="407"/>
      <c r="L93" s="407"/>
      <c r="M93" s="407"/>
      <c r="N93" s="401"/>
    </row>
    <row r="94" spans="1:14">
      <c r="A94" s="411"/>
      <c r="B94" s="410">
        <f t="shared" si="1"/>
        <v>91</v>
      </c>
      <c r="C94" s="400"/>
      <c r="D94" s="409" t="s">
        <v>1862</v>
      </c>
      <c r="E94" s="392" t="s">
        <v>11</v>
      </c>
      <c r="F94" s="391"/>
      <c r="G94" s="407" t="s">
        <v>1390</v>
      </c>
      <c r="H94" s="407"/>
      <c r="I94" s="407"/>
      <c r="J94" s="407"/>
      <c r="K94" s="407"/>
      <c r="L94" s="407"/>
      <c r="M94" s="407"/>
      <c r="N94" s="401"/>
    </row>
    <row r="95" spans="1:14">
      <c r="A95" s="411"/>
      <c r="B95" s="410">
        <f t="shared" si="1"/>
        <v>92</v>
      </c>
      <c r="C95" s="400"/>
      <c r="D95" s="409" t="s">
        <v>1861</v>
      </c>
      <c r="E95" s="392" t="s">
        <v>11</v>
      </c>
      <c r="F95" s="391"/>
      <c r="G95" s="407" t="s">
        <v>1390</v>
      </c>
      <c r="H95" s="407"/>
      <c r="I95" s="407"/>
      <c r="J95" s="407"/>
      <c r="K95" s="407"/>
      <c r="L95" s="407"/>
      <c r="M95" s="407"/>
      <c r="N95" s="401"/>
    </row>
    <row r="96" spans="1:14">
      <c r="A96" s="411" t="s">
        <v>289</v>
      </c>
      <c r="B96" s="410">
        <f t="shared" si="1"/>
        <v>93</v>
      </c>
      <c r="C96" s="400" t="s">
        <v>1860</v>
      </c>
      <c r="D96" s="409" t="s">
        <v>1859</v>
      </c>
      <c r="E96" s="392" t="s">
        <v>11</v>
      </c>
      <c r="F96" s="414">
        <v>2779274</v>
      </c>
      <c r="G96" s="407" t="s">
        <v>1390</v>
      </c>
      <c r="H96" s="407"/>
      <c r="I96" s="407"/>
      <c r="J96" s="407"/>
      <c r="K96" s="431"/>
      <c r="L96" s="407"/>
      <c r="M96" s="407"/>
      <c r="N96" s="401"/>
    </row>
    <row r="97" spans="1:14">
      <c r="A97" s="411"/>
      <c r="B97" s="410">
        <f t="shared" si="1"/>
        <v>94</v>
      </c>
      <c r="C97" s="400"/>
      <c r="D97" s="409" t="s">
        <v>1858</v>
      </c>
      <c r="E97" s="392" t="s">
        <v>11</v>
      </c>
      <c r="F97" s="391"/>
      <c r="G97" s="407" t="s">
        <v>1390</v>
      </c>
      <c r="H97" s="407"/>
      <c r="I97" s="407"/>
      <c r="J97" s="407"/>
      <c r="K97" s="431"/>
      <c r="L97" s="407"/>
      <c r="M97" s="407"/>
      <c r="N97" s="401"/>
    </row>
    <row r="98" spans="1:14">
      <c r="A98" s="411"/>
      <c r="B98" s="410">
        <f t="shared" si="1"/>
        <v>95</v>
      </c>
      <c r="C98" s="400"/>
      <c r="D98" s="409" t="s">
        <v>1857</v>
      </c>
      <c r="E98" s="392" t="s">
        <v>11</v>
      </c>
      <c r="F98" s="391"/>
      <c r="G98" s="407" t="s">
        <v>1390</v>
      </c>
      <c r="H98" s="407"/>
      <c r="I98" s="407"/>
      <c r="J98" s="407"/>
      <c r="K98" s="431"/>
      <c r="L98" s="407"/>
      <c r="M98" s="407"/>
      <c r="N98" s="401" t="s">
        <v>1856</v>
      </c>
    </row>
    <row r="99" spans="1:14">
      <c r="A99" s="411"/>
      <c r="B99" s="410">
        <f t="shared" si="1"/>
        <v>96</v>
      </c>
      <c r="C99" s="400"/>
      <c r="D99" s="409" t="s">
        <v>1855</v>
      </c>
      <c r="E99" s="392" t="s">
        <v>11</v>
      </c>
      <c r="F99" s="391"/>
      <c r="G99" s="407" t="s">
        <v>1390</v>
      </c>
      <c r="H99" s="407"/>
      <c r="I99" s="407"/>
      <c r="J99" s="407"/>
      <c r="K99" s="430"/>
      <c r="L99" s="407"/>
      <c r="M99" s="407"/>
      <c r="N99" s="401"/>
    </row>
    <row r="100" spans="1:14">
      <c r="A100" s="411"/>
      <c r="B100" s="410">
        <f t="shared" si="1"/>
        <v>97</v>
      </c>
      <c r="C100" s="400"/>
      <c r="D100" s="409" t="s">
        <v>1854</v>
      </c>
      <c r="E100" s="392" t="s">
        <v>11</v>
      </c>
      <c r="F100" s="391"/>
      <c r="G100" s="407" t="s">
        <v>1390</v>
      </c>
      <c r="H100" s="407"/>
      <c r="I100" s="407"/>
      <c r="J100" s="407"/>
      <c r="K100" s="430"/>
      <c r="L100" s="407"/>
      <c r="M100" s="407"/>
      <c r="N100" s="401"/>
    </row>
    <row r="101" spans="1:14">
      <c r="A101" s="411"/>
      <c r="B101" s="410">
        <f t="shared" si="1"/>
        <v>98</v>
      </c>
      <c r="C101" s="400"/>
      <c r="D101" s="409" t="s">
        <v>1853</v>
      </c>
      <c r="E101" s="392" t="s">
        <v>11</v>
      </c>
      <c r="F101" s="391"/>
      <c r="G101" s="407" t="s">
        <v>1390</v>
      </c>
      <c r="H101" s="407"/>
      <c r="I101" s="407"/>
      <c r="J101" s="407"/>
      <c r="K101" s="431"/>
      <c r="L101" s="407"/>
      <c r="M101" s="407"/>
      <c r="N101" s="401"/>
    </row>
    <row r="102" spans="1:14">
      <c r="A102" s="411"/>
      <c r="B102" s="410">
        <f t="shared" si="1"/>
        <v>99</v>
      </c>
      <c r="C102" s="400"/>
      <c r="D102" s="409" t="s">
        <v>1852</v>
      </c>
      <c r="E102" s="392" t="s">
        <v>11</v>
      </c>
      <c r="F102" s="391"/>
      <c r="G102" s="407" t="s">
        <v>1390</v>
      </c>
      <c r="H102" s="407"/>
      <c r="I102" s="407"/>
      <c r="J102" s="407"/>
      <c r="K102" s="431"/>
      <c r="L102" s="407"/>
      <c r="M102" s="407"/>
      <c r="N102" s="401" t="s">
        <v>1851</v>
      </c>
    </row>
    <row r="103" spans="1:14">
      <c r="A103" s="411" t="s">
        <v>291</v>
      </c>
      <c r="B103" s="410">
        <f t="shared" si="1"/>
        <v>100</v>
      </c>
      <c r="C103" s="400" t="s">
        <v>1850</v>
      </c>
      <c r="D103" s="409" t="s">
        <v>1849</v>
      </c>
      <c r="E103" s="392" t="s">
        <v>11</v>
      </c>
      <c r="F103" s="414">
        <v>950210</v>
      </c>
      <c r="G103" s="407" t="s">
        <v>1390</v>
      </c>
      <c r="H103" s="407"/>
      <c r="I103" s="407"/>
      <c r="J103" s="407"/>
      <c r="K103" s="430"/>
      <c r="L103" s="407"/>
      <c r="M103" s="407"/>
      <c r="N103" s="401"/>
    </row>
    <row r="104" spans="1:14">
      <c r="A104" s="411"/>
      <c r="B104" s="410">
        <f t="shared" si="1"/>
        <v>101</v>
      </c>
      <c r="C104" s="400"/>
      <c r="D104" s="409" t="s">
        <v>1848</v>
      </c>
      <c r="E104" s="392"/>
      <c r="F104" s="414"/>
      <c r="G104" s="407" t="s">
        <v>1390</v>
      </c>
      <c r="H104" s="407"/>
      <c r="I104" s="407"/>
      <c r="J104" s="407"/>
      <c r="K104" s="430"/>
      <c r="L104" s="407"/>
      <c r="M104" s="407"/>
      <c r="N104" s="401"/>
    </row>
    <row r="105" spans="1:14">
      <c r="A105" s="411" t="s">
        <v>293</v>
      </c>
      <c r="B105" s="410">
        <f t="shared" si="1"/>
        <v>102</v>
      </c>
      <c r="C105" s="400" t="s">
        <v>1847</v>
      </c>
      <c r="D105" s="409" t="s">
        <v>1846</v>
      </c>
      <c r="E105" s="392" t="s">
        <v>11</v>
      </c>
      <c r="F105" s="414">
        <v>5403827</v>
      </c>
      <c r="G105" s="407" t="s">
        <v>1390</v>
      </c>
      <c r="H105" s="407"/>
      <c r="I105" s="407"/>
      <c r="J105" s="407"/>
      <c r="K105" s="430"/>
      <c r="L105" s="407"/>
      <c r="M105" s="407"/>
      <c r="N105" s="401"/>
    </row>
    <row r="106" spans="1:14">
      <c r="A106" s="411"/>
      <c r="B106" s="410">
        <f t="shared" si="1"/>
        <v>103</v>
      </c>
      <c r="C106" s="400"/>
      <c r="D106" s="409" t="s">
        <v>1845</v>
      </c>
      <c r="E106" s="392" t="s">
        <v>11</v>
      </c>
      <c r="F106" s="391"/>
      <c r="G106" s="407" t="s">
        <v>1390</v>
      </c>
      <c r="H106" s="407"/>
      <c r="I106" s="407"/>
      <c r="J106" s="407"/>
      <c r="K106" s="430"/>
      <c r="L106" s="407"/>
      <c r="M106" s="407"/>
      <c r="N106" s="401"/>
    </row>
    <row r="107" spans="1:14">
      <c r="A107" s="411"/>
      <c r="B107" s="410">
        <f t="shared" si="1"/>
        <v>104</v>
      </c>
      <c r="C107" s="400"/>
      <c r="D107" s="409" t="s">
        <v>1844</v>
      </c>
      <c r="E107" s="392" t="s">
        <v>11</v>
      </c>
      <c r="F107" s="391"/>
      <c r="G107" s="407" t="s">
        <v>1390</v>
      </c>
      <c r="H107" s="407"/>
      <c r="I107" s="407"/>
      <c r="J107" s="407"/>
      <c r="K107" s="430"/>
      <c r="L107" s="407"/>
      <c r="M107" s="407"/>
      <c r="N107" s="401"/>
    </row>
    <row r="108" spans="1:14">
      <c r="A108" s="411"/>
      <c r="B108" s="410">
        <f t="shared" si="1"/>
        <v>105</v>
      </c>
      <c r="C108" s="400"/>
      <c r="D108" s="409" t="s">
        <v>1843</v>
      </c>
      <c r="E108" s="392" t="s">
        <v>11</v>
      </c>
      <c r="F108" s="391"/>
      <c r="G108" s="407" t="s">
        <v>1390</v>
      </c>
      <c r="H108" s="407"/>
      <c r="I108" s="407"/>
      <c r="J108" s="407"/>
      <c r="K108" s="430"/>
      <c r="L108" s="407"/>
      <c r="M108" s="407"/>
      <c r="N108" s="401"/>
    </row>
    <row r="109" spans="1:14">
      <c r="A109" s="411" t="s">
        <v>295</v>
      </c>
      <c r="B109" s="410">
        <f t="shared" si="1"/>
        <v>106</v>
      </c>
      <c r="C109" s="400" t="s">
        <v>1842</v>
      </c>
      <c r="D109" s="409" t="s">
        <v>1841</v>
      </c>
      <c r="E109" s="392" t="s">
        <v>11</v>
      </c>
      <c r="F109" s="414">
        <v>2086660</v>
      </c>
      <c r="G109" s="407" t="s">
        <v>1390</v>
      </c>
      <c r="H109" s="407"/>
      <c r="I109" s="407"/>
      <c r="J109" s="407"/>
      <c r="K109" s="430"/>
      <c r="L109" s="407"/>
      <c r="M109" s="407"/>
      <c r="N109" s="401"/>
    </row>
    <row r="110" spans="1:14">
      <c r="A110" s="411"/>
      <c r="B110" s="410">
        <f t="shared" si="1"/>
        <v>107</v>
      </c>
      <c r="C110" s="400"/>
      <c r="D110" s="409" t="s">
        <v>1840</v>
      </c>
      <c r="E110" s="392" t="s">
        <v>11</v>
      </c>
      <c r="F110" s="391"/>
      <c r="G110" s="407" t="s">
        <v>1390</v>
      </c>
      <c r="H110" s="407"/>
      <c r="I110" s="407"/>
      <c r="J110" s="407"/>
      <c r="K110" s="430"/>
      <c r="L110" s="407"/>
      <c r="M110" s="407"/>
      <c r="N110" s="401"/>
    </row>
    <row r="111" spans="1:14">
      <c r="A111" s="411" t="s">
        <v>299</v>
      </c>
      <c r="B111" s="410">
        <f t="shared" si="1"/>
        <v>108</v>
      </c>
      <c r="C111" s="400" t="s">
        <v>1839</v>
      </c>
      <c r="D111" s="409" t="s">
        <v>1838</v>
      </c>
      <c r="E111" s="392" t="s">
        <v>11</v>
      </c>
      <c r="F111" s="414">
        <v>3121488</v>
      </c>
      <c r="G111" s="407" t="s">
        <v>1390</v>
      </c>
      <c r="H111" s="407"/>
      <c r="I111" s="407"/>
      <c r="J111" s="407"/>
      <c r="K111" s="430"/>
      <c r="L111" s="407"/>
      <c r="M111" s="407"/>
      <c r="N111" s="401"/>
    </row>
    <row r="112" spans="1:14">
      <c r="A112" s="411" t="s">
        <v>301</v>
      </c>
      <c r="B112" s="410">
        <f t="shared" si="1"/>
        <v>109</v>
      </c>
      <c r="C112" s="400" t="s">
        <v>1837</v>
      </c>
      <c r="D112" s="409" t="s">
        <v>1459</v>
      </c>
      <c r="E112" s="392" t="s">
        <v>11</v>
      </c>
      <c r="F112" s="414">
        <v>749768</v>
      </c>
      <c r="G112" s="407" t="s">
        <v>1390</v>
      </c>
      <c r="H112" s="407"/>
      <c r="I112" s="407"/>
      <c r="J112" s="407"/>
      <c r="K112" s="430"/>
      <c r="L112" s="407"/>
      <c r="M112" s="407"/>
      <c r="N112" s="401"/>
    </row>
    <row r="113" spans="1:14" ht="30">
      <c r="A113" s="411" t="s">
        <v>303</v>
      </c>
      <c r="B113" s="410">
        <f t="shared" si="1"/>
        <v>110</v>
      </c>
      <c r="C113" s="400" t="s">
        <v>1836</v>
      </c>
      <c r="D113" s="409" t="s">
        <v>1835</v>
      </c>
      <c r="E113" s="392" t="s">
        <v>11</v>
      </c>
      <c r="F113" s="391">
        <v>4679262</v>
      </c>
      <c r="G113" s="407" t="s">
        <v>1390</v>
      </c>
      <c r="H113" s="407"/>
      <c r="I113" s="407"/>
      <c r="J113" s="407"/>
      <c r="K113" s="431"/>
      <c r="L113" s="407"/>
      <c r="M113" s="407"/>
      <c r="N113" s="401"/>
    </row>
    <row r="114" spans="1:14">
      <c r="A114" s="411"/>
      <c r="B114" s="410">
        <f t="shared" si="1"/>
        <v>111</v>
      </c>
      <c r="C114" s="400"/>
      <c r="D114" s="409" t="s">
        <v>1834</v>
      </c>
      <c r="E114" s="392" t="s">
        <v>11</v>
      </c>
      <c r="F114" s="391"/>
      <c r="G114" s="407" t="s">
        <v>1390</v>
      </c>
      <c r="H114" s="407"/>
      <c r="I114" s="407"/>
      <c r="J114" s="407"/>
      <c r="K114" s="431"/>
      <c r="L114" s="407"/>
      <c r="M114" s="407"/>
      <c r="N114" s="401"/>
    </row>
    <row r="115" spans="1:14">
      <c r="A115" s="411" t="s">
        <v>305</v>
      </c>
      <c r="B115" s="410">
        <f t="shared" si="1"/>
        <v>112</v>
      </c>
      <c r="C115" s="400" t="s">
        <v>1833</v>
      </c>
      <c r="D115" s="409" t="s">
        <v>1832</v>
      </c>
      <c r="E115" s="392" t="s">
        <v>11</v>
      </c>
      <c r="F115" s="414">
        <v>4296873</v>
      </c>
      <c r="G115" s="407" t="s">
        <v>1390</v>
      </c>
      <c r="H115" s="407"/>
      <c r="I115" s="407"/>
      <c r="J115" s="407"/>
      <c r="K115" s="431"/>
      <c r="L115" s="407"/>
      <c r="M115" s="407"/>
      <c r="N115" s="401"/>
    </row>
    <row r="116" spans="1:14">
      <c r="A116" s="411"/>
      <c r="B116" s="410">
        <f t="shared" si="1"/>
        <v>113</v>
      </c>
      <c r="C116" s="400"/>
      <c r="D116" s="409" t="s">
        <v>1831</v>
      </c>
      <c r="E116" s="392" t="s">
        <v>11</v>
      </c>
      <c r="F116" s="391"/>
      <c r="G116" s="407" t="s">
        <v>1390</v>
      </c>
      <c r="H116" s="407"/>
      <c r="I116" s="407"/>
      <c r="J116" s="407"/>
      <c r="K116" s="431"/>
      <c r="L116" s="407"/>
      <c r="M116" s="407"/>
      <c r="N116" s="401"/>
    </row>
    <row r="117" spans="1:14">
      <c r="A117" s="411" t="s">
        <v>307</v>
      </c>
      <c r="B117" s="410">
        <f t="shared" si="1"/>
        <v>114</v>
      </c>
      <c r="C117" s="400" t="s">
        <v>1830</v>
      </c>
      <c r="D117" s="409" t="s">
        <v>1829</v>
      </c>
      <c r="E117" s="392" t="s">
        <v>11</v>
      </c>
      <c r="F117" s="414">
        <v>757992</v>
      </c>
      <c r="G117" s="407" t="s">
        <v>1390</v>
      </c>
      <c r="H117" s="407"/>
      <c r="I117" s="407"/>
      <c r="J117" s="407"/>
      <c r="K117" s="431"/>
      <c r="L117" s="407"/>
      <c r="M117" s="407"/>
      <c r="N117" s="401"/>
    </row>
    <row r="118" spans="1:14" ht="30">
      <c r="A118" s="411" t="s">
        <v>309</v>
      </c>
      <c r="B118" s="410">
        <f t="shared" si="1"/>
        <v>115</v>
      </c>
      <c r="C118" s="400" t="s">
        <v>1828</v>
      </c>
      <c r="D118" s="409" t="s">
        <v>1827</v>
      </c>
      <c r="E118" s="392" t="s">
        <v>11</v>
      </c>
      <c r="F118" s="414">
        <v>20373151</v>
      </c>
      <c r="G118" s="407" t="s">
        <v>1390</v>
      </c>
      <c r="H118" s="407"/>
      <c r="I118" s="407"/>
      <c r="J118" s="407"/>
      <c r="K118" s="431"/>
      <c r="L118" s="407"/>
      <c r="M118" s="407"/>
      <c r="N118" s="401"/>
    </row>
    <row r="119" spans="1:14" ht="30">
      <c r="A119" s="411"/>
      <c r="B119" s="410">
        <f t="shared" si="1"/>
        <v>116</v>
      </c>
      <c r="C119" s="400"/>
      <c r="D119" s="409" t="s">
        <v>1826</v>
      </c>
      <c r="E119" s="392" t="s">
        <v>11</v>
      </c>
      <c r="F119" s="391"/>
      <c r="G119" s="407" t="s">
        <v>1390</v>
      </c>
      <c r="H119" s="407"/>
      <c r="I119" s="407"/>
      <c r="J119" s="407"/>
      <c r="K119" s="430"/>
      <c r="L119" s="407"/>
      <c r="M119" s="407"/>
      <c r="N119" s="401"/>
    </row>
    <row r="120" spans="1:14">
      <c r="A120" s="411"/>
      <c r="B120" s="410">
        <f t="shared" si="1"/>
        <v>117</v>
      </c>
      <c r="C120" s="400"/>
      <c r="D120" s="409" t="s">
        <v>1825</v>
      </c>
      <c r="E120" s="392" t="s">
        <v>11</v>
      </c>
      <c r="F120" s="391"/>
      <c r="G120" s="407" t="s">
        <v>1390</v>
      </c>
      <c r="H120" s="407"/>
      <c r="I120" s="407"/>
      <c r="J120" s="407"/>
      <c r="K120" s="407"/>
      <c r="L120" s="407"/>
      <c r="M120" s="407"/>
      <c r="N120" s="401"/>
    </row>
    <row r="121" spans="1:14">
      <c r="A121" s="411"/>
      <c r="B121" s="410">
        <f t="shared" si="1"/>
        <v>118</v>
      </c>
      <c r="C121" s="400"/>
      <c r="D121" s="409" t="s">
        <v>1824</v>
      </c>
      <c r="E121" s="392" t="s">
        <v>11</v>
      </c>
      <c r="F121" s="391"/>
      <c r="G121" s="407" t="s">
        <v>1390</v>
      </c>
      <c r="H121" s="407"/>
      <c r="I121" s="407"/>
      <c r="J121" s="407"/>
      <c r="K121" s="407"/>
      <c r="L121" s="407"/>
      <c r="M121" s="407"/>
      <c r="N121" s="401"/>
    </row>
    <row r="122" spans="1:14">
      <c r="A122" s="411"/>
      <c r="B122" s="410">
        <f t="shared" si="1"/>
        <v>119</v>
      </c>
      <c r="C122" s="400"/>
      <c r="D122" s="409" t="s">
        <v>1823</v>
      </c>
      <c r="E122" s="392" t="s">
        <v>11</v>
      </c>
      <c r="F122" s="391"/>
      <c r="G122" s="407" t="s">
        <v>1390</v>
      </c>
      <c r="H122" s="407"/>
      <c r="I122" s="407"/>
      <c r="J122" s="407"/>
      <c r="K122" s="407"/>
      <c r="L122" s="407"/>
      <c r="M122" s="407"/>
      <c r="N122" s="401"/>
    </row>
    <row r="123" spans="1:14">
      <c r="A123" s="411"/>
      <c r="B123" s="410">
        <f t="shared" si="1"/>
        <v>120</v>
      </c>
      <c r="C123" s="400"/>
      <c r="D123" s="409" t="s">
        <v>1822</v>
      </c>
      <c r="E123" s="392" t="s">
        <v>11</v>
      </c>
      <c r="F123" s="391"/>
      <c r="G123" s="407"/>
      <c r="H123" s="407"/>
      <c r="I123" s="407" t="s">
        <v>1390</v>
      </c>
      <c r="J123" s="407"/>
      <c r="K123" s="407"/>
      <c r="L123" s="407"/>
      <c r="M123" s="407"/>
      <c r="N123" s="401" t="s">
        <v>1819</v>
      </c>
    </row>
    <row r="124" spans="1:14">
      <c r="A124" s="411"/>
      <c r="B124" s="410">
        <f t="shared" si="1"/>
        <v>121</v>
      </c>
      <c r="C124" s="400"/>
      <c r="D124" s="409" t="s">
        <v>1821</v>
      </c>
      <c r="E124" s="392" t="s">
        <v>11</v>
      </c>
      <c r="F124" s="391"/>
      <c r="G124" s="407"/>
      <c r="H124" s="407"/>
      <c r="I124" s="407" t="s">
        <v>1390</v>
      </c>
      <c r="J124" s="407"/>
      <c r="K124" s="407"/>
      <c r="L124" s="407"/>
      <c r="M124" s="407"/>
      <c r="N124" s="401" t="s">
        <v>1819</v>
      </c>
    </row>
    <row r="125" spans="1:14">
      <c r="A125" s="411"/>
      <c r="B125" s="410">
        <f t="shared" si="1"/>
        <v>122</v>
      </c>
      <c r="C125" s="400"/>
      <c r="D125" s="409" t="s">
        <v>1820</v>
      </c>
      <c r="E125" s="392" t="s">
        <v>11</v>
      </c>
      <c r="F125" s="391"/>
      <c r="G125" s="407"/>
      <c r="H125" s="407"/>
      <c r="I125" s="407" t="s">
        <v>1390</v>
      </c>
      <c r="J125" s="407"/>
      <c r="K125" s="407"/>
      <c r="L125" s="407"/>
      <c r="M125" s="407"/>
      <c r="N125" s="401" t="s">
        <v>1819</v>
      </c>
    </row>
    <row r="126" spans="1:14">
      <c r="A126" s="411"/>
      <c r="B126" s="410">
        <f t="shared" si="1"/>
        <v>123</v>
      </c>
      <c r="C126" s="400"/>
      <c r="D126" s="409" t="s">
        <v>1818</v>
      </c>
      <c r="E126" s="392" t="s">
        <v>11</v>
      </c>
      <c r="F126" s="391"/>
      <c r="G126" s="407" t="s">
        <v>1390</v>
      </c>
      <c r="H126" s="407"/>
      <c r="I126" s="407"/>
      <c r="J126" s="407"/>
      <c r="K126" s="407"/>
      <c r="L126" s="407"/>
      <c r="M126" s="407"/>
      <c r="N126" s="401"/>
    </row>
    <row r="127" spans="1:14">
      <c r="A127" s="411"/>
      <c r="B127" s="410">
        <f t="shared" si="1"/>
        <v>124</v>
      </c>
      <c r="C127" s="400"/>
      <c r="D127" s="409" t="s">
        <v>1817</v>
      </c>
      <c r="E127" s="392" t="s">
        <v>11</v>
      </c>
      <c r="F127" s="391"/>
      <c r="G127" s="407" t="s">
        <v>1390</v>
      </c>
      <c r="H127" s="407"/>
      <c r="I127" s="407"/>
      <c r="J127" s="407"/>
      <c r="K127" s="407"/>
      <c r="L127" s="407"/>
      <c r="M127" s="407"/>
      <c r="N127" s="401"/>
    </row>
    <row r="128" spans="1:14">
      <c r="A128" s="411"/>
      <c r="B128" s="410">
        <f t="shared" si="1"/>
        <v>125</v>
      </c>
      <c r="C128" s="400"/>
      <c r="D128" s="409" t="s">
        <v>1816</v>
      </c>
      <c r="E128" s="392" t="s">
        <v>11</v>
      </c>
      <c r="F128" s="391"/>
      <c r="G128" s="407" t="s">
        <v>1390</v>
      </c>
      <c r="H128" s="407"/>
      <c r="I128" s="407"/>
      <c r="J128" s="407"/>
      <c r="K128" s="407"/>
      <c r="L128" s="407"/>
      <c r="M128" s="407"/>
      <c r="N128" s="401"/>
    </row>
    <row r="129" spans="1:20">
      <c r="A129" s="411"/>
      <c r="B129" s="410">
        <f t="shared" si="1"/>
        <v>126</v>
      </c>
      <c r="C129" s="400"/>
      <c r="D129" s="409" t="s">
        <v>1815</v>
      </c>
      <c r="E129" s="392" t="s">
        <v>11</v>
      </c>
      <c r="F129" s="391"/>
      <c r="G129" s="407" t="s">
        <v>1390</v>
      </c>
      <c r="H129" s="407"/>
      <c r="I129" s="407"/>
      <c r="J129" s="407"/>
      <c r="K129" s="407"/>
      <c r="L129" s="407"/>
      <c r="M129" s="407"/>
      <c r="N129" s="401"/>
    </row>
    <row r="130" spans="1:20">
      <c r="A130" s="411" t="s">
        <v>311</v>
      </c>
      <c r="B130" s="410">
        <f t="shared" si="1"/>
        <v>127</v>
      </c>
      <c r="C130" s="400" t="s">
        <v>1814</v>
      </c>
      <c r="D130" s="409" t="s">
        <v>1813</v>
      </c>
      <c r="E130" s="392" t="s">
        <v>11</v>
      </c>
      <c r="F130" s="391">
        <v>4222330</v>
      </c>
      <c r="G130" s="407" t="s">
        <v>1390</v>
      </c>
      <c r="H130" s="407"/>
      <c r="I130" s="407"/>
      <c r="J130" s="407"/>
      <c r="K130" s="407"/>
      <c r="L130" s="407"/>
      <c r="M130" s="407"/>
      <c r="N130" s="401"/>
    </row>
    <row r="131" spans="1:20" s="36" customFormat="1">
      <c r="A131" s="411"/>
      <c r="B131" s="410">
        <f t="shared" si="1"/>
        <v>128</v>
      </c>
      <c r="C131" s="400"/>
      <c r="D131" s="409" t="s">
        <v>1812</v>
      </c>
      <c r="E131" s="392" t="s">
        <v>11</v>
      </c>
      <c r="F131" s="391"/>
      <c r="G131" s="404" t="s">
        <v>1390</v>
      </c>
      <c r="H131" s="404"/>
      <c r="I131" s="404"/>
      <c r="J131" s="404"/>
      <c r="K131" s="404"/>
      <c r="L131" s="404"/>
      <c r="M131" s="404"/>
      <c r="N131" s="428"/>
      <c r="T131"/>
    </row>
    <row r="132" spans="1:20" s="36" customFormat="1">
      <c r="A132" s="411"/>
      <c r="B132" s="410">
        <f t="shared" si="1"/>
        <v>129</v>
      </c>
      <c r="C132" s="400"/>
      <c r="D132" s="409" t="s">
        <v>1811</v>
      </c>
      <c r="E132" s="392" t="s">
        <v>11</v>
      </c>
      <c r="F132" s="391"/>
      <c r="G132" s="404" t="s">
        <v>1390</v>
      </c>
      <c r="H132" s="404"/>
      <c r="I132" s="404"/>
      <c r="J132" s="404"/>
      <c r="K132" s="404"/>
      <c r="L132" s="404"/>
      <c r="M132" s="404"/>
      <c r="N132" s="428"/>
      <c r="T132"/>
    </row>
    <row r="133" spans="1:20" s="36" customFormat="1" ht="27" customHeight="1">
      <c r="A133" s="411"/>
      <c r="B133" s="410">
        <f t="shared" ref="B133:B196" si="2">B132+1</f>
        <v>130</v>
      </c>
      <c r="C133" s="427"/>
      <c r="D133" s="409" t="s">
        <v>1553</v>
      </c>
      <c r="E133" s="392" t="s">
        <v>11</v>
      </c>
      <c r="F133" s="391"/>
      <c r="G133" s="404"/>
      <c r="H133" s="404" t="s">
        <v>1390</v>
      </c>
      <c r="I133" s="404"/>
      <c r="J133" s="404"/>
      <c r="K133" s="404"/>
      <c r="L133" s="404"/>
      <c r="M133" s="404"/>
      <c r="N133" s="428" t="s">
        <v>1810</v>
      </c>
    </row>
    <row r="134" spans="1:20" s="36" customFormat="1" ht="27" customHeight="1">
      <c r="A134" s="411"/>
      <c r="B134" s="410">
        <f t="shared" si="2"/>
        <v>131</v>
      </c>
      <c r="C134" s="427"/>
      <c r="D134" s="409" t="s">
        <v>1809</v>
      </c>
      <c r="E134" s="392" t="s">
        <v>11</v>
      </c>
      <c r="F134" s="391"/>
      <c r="G134" s="404"/>
      <c r="H134" s="404" t="s">
        <v>1390</v>
      </c>
      <c r="I134" s="404"/>
      <c r="J134" s="404"/>
      <c r="K134" s="404"/>
      <c r="L134" s="404"/>
      <c r="M134" s="404"/>
      <c r="N134" s="428" t="s">
        <v>1808</v>
      </c>
    </row>
    <row r="135" spans="1:20">
      <c r="A135" s="411" t="s">
        <v>313</v>
      </c>
      <c r="B135" s="410">
        <f t="shared" si="2"/>
        <v>132</v>
      </c>
      <c r="C135" s="400" t="s">
        <v>1807</v>
      </c>
      <c r="D135" s="420" t="s">
        <v>1806</v>
      </c>
      <c r="E135" s="392" t="s">
        <v>11</v>
      </c>
      <c r="F135" s="391">
        <v>5313905</v>
      </c>
      <c r="G135" s="407" t="s">
        <v>1390</v>
      </c>
      <c r="H135" s="407"/>
      <c r="I135" s="407"/>
      <c r="J135" s="407"/>
      <c r="K135" s="407"/>
      <c r="L135" s="407"/>
      <c r="M135" s="407"/>
      <c r="N135" s="401"/>
    </row>
    <row r="136" spans="1:20">
      <c r="A136" s="411"/>
      <c r="B136" s="410">
        <f t="shared" si="2"/>
        <v>133</v>
      </c>
      <c r="C136" s="400"/>
      <c r="D136" s="409" t="s">
        <v>1805</v>
      </c>
      <c r="E136" s="392" t="s">
        <v>11</v>
      </c>
      <c r="F136" s="391"/>
      <c r="G136" s="407" t="s">
        <v>1390</v>
      </c>
      <c r="H136" s="407"/>
      <c r="I136" s="407"/>
      <c r="J136" s="407"/>
      <c r="K136" s="407"/>
      <c r="L136" s="407"/>
      <c r="M136" s="407"/>
      <c r="N136" s="401"/>
    </row>
    <row r="137" spans="1:20">
      <c r="A137" s="411"/>
      <c r="B137" s="410">
        <f t="shared" si="2"/>
        <v>134</v>
      </c>
      <c r="C137" s="400"/>
      <c r="D137" s="409" t="s">
        <v>1804</v>
      </c>
      <c r="E137" s="392" t="s">
        <v>11</v>
      </c>
      <c r="F137" s="391"/>
      <c r="G137" s="407" t="s">
        <v>1390</v>
      </c>
      <c r="H137" s="407"/>
      <c r="I137" s="407"/>
      <c r="J137" s="407"/>
      <c r="K137" s="407"/>
      <c r="L137" s="407"/>
      <c r="M137" s="407"/>
      <c r="N137" s="401"/>
    </row>
    <row r="138" spans="1:20">
      <c r="A138" s="411"/>
      <c r="B138" s="410">
        <f t="shared" si="2"/>
        <v>135</v>
      </c>
      <c r="C138" s="400"/>
      <c r="D138" s="409" t="s">
        <v>1803</v>
      </c>
      <c r="E138" s="392" t="s">
        <v>11</v>
      </c>
      <c r="F138" s="391"/>
      <c r="G138" s="407" t="s">
        <v>1390</v>
      </c>
      <c r="H138" s="407"/>
      <c r="I138" s="407"/>
      <c r="J138" s="407"/>
      <c r="K138" s="407"/>
      <c r="L138" s="407"/>
      <c r="M138" s="407"/>
      <c r="N138" s="401"/>
    </row>
    <row r="139" spans="1:20">
      <c r="A139" s="411"/>
      <c r="B139" s="410">
        <f t="shared" si="2"/>
        <v>136</v>
      </c>
      <c r="C139" s="400"/>
      <c r="D139" s="409" t="s">
        <v>2310</v>
      </c>
      <c r="E139" s="392" t="s">
        <v>11</v>
      </c>
      <c r="F139" s="391"/>
      <c r="G139" s="407" t="s">
        <v>1390</v>
      </c>
      <c r="H139" s="407"/>
      <c r="I139" s="407"/>
      <c r="J139" s="407"/>
      <c r="K139" s="407"/>
      <c r="L139" s="407"/>
      <c r="M139" s="407"/>
      <c r="N139" s="401"/>
    </row>
    <row r="140" spans="1:20">
      <c r="A140" s="411"/>
      <c r="B140" s="410">
        <f t="shared" si="2"/>
        <v>137</v>
      </c>
      <c r="C140" s="400"/>
      <c r="D140" s="409" t="s">
        <v>1802</v>
      </c>
      <c r="E140" s="392" t="s">
        <v>11</v>
      </c>
      <c r="F140" s="391"/>
      <c r="G140" s="407" t="s">
        <v>1390</v>
      </c>
      <c r="H140" s="407"/>
      <c r="I140" s="407"/>
      <c r="J140" s="407"/>
      <c r="K140" s="407"/>
      <c r="L140" s="407"/>
      <c r="M140" s="407"/>
      <c r="N140" s="401"/>
    </row>
    <row r="141" spans="1:20" ht="45">
      <c r="A141" s="411" t="s">
        <v>319</v>
      </c>
      <c r="B141" s="410">
        <f t="shared" si="2"/>
        <v>138</v>
      </c>
      <c r="C141" s="400" t="s">
        <v>1801</v>
      </c>
      <c r="D141" s="409" t="s">
        <v>1800</v>
      </c>
      <c r="E141" s="392" t="s">
        <v>11</v>
      </c>
      <c r="F141" s="391">
        <v>15371304</v>
      </c>
      <c r="G141" s="407" t="s">
        <v>1390</v>
      </c>
      <c r="H141" s="407"/>
      <c r="I141" s="407"/>
      <c r="J141" s="407"/>
      <c r="K141" s="407"/>
      <c r="L141" s="407"/>
      <c r="M141" s="407"/>
      <c r="N141" s="401"/>
    </row>
    <row r="142" spans="1:20">
      <c r="A142" s="411"/>
      <c r="B142" s="410">
        <f t="shared" si="2"/>
        <v>139</v>
      </c>
      <c r="C142" s="400"/>
      <c r="D142" s="409" t="s">
        <v>1799</v>
      </c>
      <c r="E142" s="392" t="s">
        <v>11</v>
      </c>
      <c r="F142" s="391"/>
      <c r="G142" s="407" t="s">
        <v>1390</v>
      </c>
      <c r="H142" s="407"/>
      <c r="I142" s="407"/>
      <c r="J142" s="407"/>
      <c r="K142" s="407"/>
      <c r="L142" s="407"/>
      <c r="M142" s="407"/>
      <c r="N142" s="401"/>
    </row>
    <row r="143" spans="1:20">
      <c r="A143" s="411"/>
      <c r="B143" s="410">
        <f t="shared" si="2"/>
        <v>140</v>
      </c>
      <c r="C143" s="400"/>
      <c r="D143" s="409" t="s">
        <v>1798</v>
      </c>
      <c r="E143" s="392" t="s">
        <v>11</v>
      </c>
      <c r="F143" s="391"/>
      <c r="G143" s="407" t="s">
        <v>1390</v>
      </c>
      <c r="H143" s="407"/>
      <c r="I143" s="407"/>
      <c r="J143" s="407"/>
      <c r="K143" s="407"/>
      <c r="L143" s="407"/>
      <c r="M143" s="407"/>
      <c r="N143" s="401"/>
    </row>
    <row r="144" spans="1:20">
      <c r="A144" s="411"/>
      <c r="B144" s="410">
        <f t="shared" si="2"/>
        <v>141</v>
      </c>
      <c r="C144" s="400"/>
      <c r="D144" s="409" t="s">
        <v>1797</v>
      </c>
      <c r="E144" s="392" t="s">
        <v>11</v>
      </c>
      <c r="F144" s="391"/>
      <c r="G144" s="407" t="s">
        <v>1390</v>
      </c>
      <c r="H144" s="407"/>
      <c r="I144" s="407"/>
      <c r="J144" s="407"/>
      <c r="K144" s="407"/>
      <c r="L144" s="407"/>
      <c r="M144" s="407"/>
      <c r="N144" s="401"/>
    </row>
    <row r="145" spans="1:14">
      <c r="A145" s="411"/>
      <c r="B145" s="410">
        <f t="shared" si="2"/>
        <v>142</v>
      </c>
      <c r="C145" s="400"/>
      <c r="D145" s="409" t="s">
        <v>1643</v>
      </c>
      <c r="E145" s="392" t="s">
        <v>11</v>
      </c>
      <c r="F145" s="391"/>
      <c r="G145" s="407" t="s">
        <v>1390</v>
      </c>
      <c r="H145" s="407"/>
      <c r="I145" s="407"/>
      <c r="J145" s="407"/>
      <c r="K145" s="407"/>
      <c r="L145" s="407"/>
      <c r="M145" s="407"/>
      <c r="N145" s="401"/>
    </row>
    <row r="146" spans="1:14">
      <c r="A146" s="411"/>
      <c r="B146" s="410">
        <f t="shared" si="2"/>
        <v>143</v>
      </c>
      <c r="C146" s="400"/>
      <c r="D146" s="409" t="s">
        <v>1796</v>
      </c>
      <c r="E146" s="392" t="s">
        <v>11</v>
      </c>
      <c r="F146" s="391"/>
      <c r="G146" s="407" t="s">
        <v>1390</v>
      </c>
      <c r="H146" s="407"/>
      <c r="I146" s="407"/>
      <c r="J146" s="407"/>
      <c r="K146" s="407"/>
      <c r="L146" s="407"/>
      <c r="M146" s="407"/>
      <c r="N146" s="401"/>
    </row>
    <row r="147" spans="1:14">
      <c r="A147" s="411" t="s">
        <v>317</v>
      </c>
      <c r="B147" s="410">
        <f t="shared" si="2"/>
        <v>144</v>
      </c>
      <c r="C147" s="400" t="s">
        <v>1795</v>
      </c>
      <c r="D147" s="409" t="s">
        <v>1794</v>
      </c>
      <c r="E147" s="392" t="s">
        <v>11</v>
      </c>
      <c r="F147" s="391">
        <v>10761312</v>
      </c>
      <c r="G147" s="407" t="s">
        <v>1390</v>
      </c>
      <c r="H147" s="407"/>
      <c r="I147" s="407"/>
      <c r="J147" s="407"/>
      <c r="K147" s="407"/>
      <c r="L147" s="407"/>
      <c r="M147" s="407"/>
      <c r="N147" s="401"/>
    </row>
    <row r="148" spans="1:14">
      <c r="A148" s="411"/>
      <c r="B148" s="410">
        <f t="shared" si="2"/>
        <v>145</v>
      </c>
      <c r="C148" s="400"/>
      <c r="D148" s="409" t="s">
        <v>1793</v>
      </c>
      <c r="E148" s="392" t="s">
        <v>11</v>
      </c>
      <c r="F148" s="391"/>
      <c r="G148" s="407" t="s">
        <v>1390</v>
      </c>
      <c r="H148" s="407"/>
      <c r="I148" s="407"/>
      <c r="J148" s="407"/>
      <c r="K148" s="407"/>
      <c r="L148" s="407"/>
      <c r="M148" s="407"/>
      <c r="N148" s="401"/>
    </row>
    <row r="149" spans="1:14">
      <c r="A149" s="411"/>
      <c r="B149" s="410">
        <f t="shared" si="2"/>
        <v>146</v>
      </c>
      <c r="C149" s="400"/>
      <c r="D149" s="409" t="s">
        <v>1792</v>
      </c>
      <c r="E149" s="392" t="s">
        <v>11</v>
      </c>
      <c r="F149" s="391"/>
      <c r="G149" s="407" t="s">
        <v>1390</v>
      </c>
      <c r="H149" s="407"/>
      <c r="I149" s="407"/>
      <c r="J149" s="407"/>
      <c r="K149" s="407"/>
      <c r="L149" s="407"/>
      <c r="M149" s="407"/>
      <c r="N149" s="401"/>
    </row>
    <row r="150" spans="1:14">
      <c r="A150" s="411"/>
      <c r="B150" s="410">
        <f t="shared" si="2"/>
        <v>147</v>
      </c>
      <c r="C150" s="400"/>
      <c r="D150" s="409" t="s">
        <v>1791</v>
      </c>
      <c r="E150" s="392" t="s">
        <v>11</v>
      </c>
      <c r="F150" s="391"/>
      <c r="G150" s="407" t="s">
        <v>1390</v>
      </c>
      <c r="H150" s="407"/>
      <c r="I150" s="407"/>
      <c r="J150" s="407"/>
      <c r="K150" s="407"/>
      <c r="L150" s="407"/>
      <c r="M150" s="407"/>
      <c r="N150" s="401"/>
    </row>
    <row r="151" spans="1:14">
      <c r="A151" s="411"/>
      <c r="B151" s="410">
        <f t="shared" si="2"/>
        <v>148</v>
      </c>
      <c r="C151" s="400"/>
      <c r="D151" s="409" t="s">
        <v>1790</v>
      </c>
      <c r="E151" s="392" t="s">
        <v>11</v>
      </c>
      <c r="F151" s="391"/>
      <c r="G151" s="407" t="s">
        <v>1390</v>
      </c>
      <c r="H151" s="407"/>
      <c r="I151" s="407"/>
      <c r="J151" s="407"/>
      <c r="K151" s="407"/>
      <c r="L151" s="407"/>
      <c r="M151" s="407"/>
      <c r="N151" s="401"/>
    </row>
    <row r="152" spans="1:14">
      <c r="A152" s="411"/>
      <c r="B152" s="410">
        <f t="shared" si="2"/>
        <v>149</v>
      </c>
      <c r="C152" s="400"/>
      <c r="D152" s="409" t="s">
        <v>1789</v>
      </c>
      <c r="E152" s="392" t="s">
        <v>11</v>
      </c>
      <c r="F152" s="391"/>
      <c r="G152" s="407" t="s">
        <v>1390</v>
      </c>
      <c r="H152" s="407"/>
      <c r="I152" s="407"/>
      <c r="J152" s="407"/>
      <c r="K152" s="407"/>
      <c r="L152" s="407"/>
      <c r="M152" s="407"/>
      <c r="N152" s="401"/>
    </row>
    <row r="153" spans="1:14">
      <c r="A153" s="411"/>
      <c r="B153" s="410">
        <f t="shared" si="2"/>
        <v>150</v>
      </c>
      <c r="C153" s="400"/>
      <c r="D153" s="409" t="s">
        <v>1788</v>
      </c>
      <c r="E153" s="392" t="s">
        <v>11</v>
      </c>
      <c r="F153" s="391"/>
      <c r="G153" s="407" t="s">
        <v>1390</v>
      </c>
      <c r="H153" s="407"/>
      <c r="I153" s="407"/>
      <c r="J153" s="407"/>
      <c r="K153" s="407"/>
      <c r="L153" s="407"/>
      <c r="M153" s="407"/>
      <c r="N153" s="401"/>
    </row>
    <row r="154" spans="1:14">
      <c r="A154" s="411"/>
      <c r="B154" s="410">
        <f t="shared" si="2"/>
        <v>151</v>
      </c>
      <c r="C154" s="400"/>
      <c r="D154" s="409" t="s">
        <v>1787</v>
      </c>
      <c r="E154" s="392" t="s">
        <v>11</v>
      </c>
      <c r="F154" s="391"/>
      <c r="G154" s="407" t="s">
        <v>1390</v>
      </c>
      <c r="H154" s="407"/>
      <c r="I154" s="407"/>
      <c r="J154" s="407"/>
      <c r="K154" s="407"/>
      <c r="L154" s="407"/>
      <c r="M154" s="407"/>
      <c r="N154" s="401"/>
    </row>
    <row r="155" spans="1:14">
      <c r="A155" s="411" t="s">
        <v>321</v>
      </c>
      <c r="B155" s="410">
        <f t="shared" si="2"/>
        <v>152</v>
      </c>
      <c r="C155" s="400" t="s">
        <v>1786</v>
      </c>
      <c r="D155" s="409" t="s">
        <v>1785</v>
      </c>
      <c r="E155" s="392" t="s">
        <v>11</v>
      </c>
      <c r="F155" s="391">
        <v>1725310</v>
      </c>
      <c r="G155" s="407" t="s">
        <v>1390</v>
      </c>
      <c r="H155" s="407"/>
      <c r="I155" s="407"/>
      <c r="J155" s="407"/>
      <c r="K155" s="407"/>
      <c r="L155" s="407"/>
      <c r="M155" s="407"/>
      <c r="N155" s="401"/>
    </row>
    <row r="156" spans="1:14">
      <c r="A156" s="411"/>
      <c r="B156" s="410">
        <f t="shared" si="2"/>
        <v>153</v>
      </c>
      <c r="C156" s="400"/>
      <c r="D156" s="409" t="s">
        <v>1784</v>
      </c>
      <c r="E156" s="392" t="s">
        <v>11</v>
      </c>
      <c r="F156" s="391"/>
      <c r="G156" s="407"/>
      <c r="H156" s="407" t="s">
        <v>1390</v>
      </c>
      <c r="I156" s="407"/>
      <c r="J156" s="407"/>
      <c r="K156" s="407"/>
      <c r="L156" s="407"/>
      <c r="M156" s="407"/>
      <c r="N156" s="401" t="s">
        <v>1782</v>
      </c>
    </row>
    <row r="157" spans="1:14">
      <c r="A157" s="411"/>
      <c r="B157" s="410">
        <f t="shared" si="2"/>
        <v>154</v>
      </c>
      <c r="C157" s="400"/>
      <c r="D157" s="409" t="s">
        <v>1783</v>
      </c>
      <c r="E157" s="392" t="s">
        <v>11</v>
      </c>
      <c r="F157" s="391"/>
      <c r="G157" s="407"/>
      <c r="H157" s="407" t="s">
        <v>1390</v>
      </c>
      <c r="I157" s="407"/>
      <c r="J157" s="407"/>
      <c r="K157" s="407"/>
      <c r="L157" s="407"/>
      <c r="M157" s="407"/>
      <c r="N157" s="401" t="s">
        <v>1782</v>
      </c>
    </row>
    <row r="158" spans="1:14" ht="30">
      <c r="A158" s="411" t="s">
        <v>323</v>
      </c>
      <c r="B158" s="410">
        <f t="shared" si="2"/>
        <v>155</v>
      </c>
      <c r="C158" s="400" t="s">
        <v>1781</v>
      </c>
      <c r="D158" s="409" t="s">
        <v>1780</v>
      </c>
      <c r="E158" s="392" t="s">
        <v>11</v>
      </c>
      <c r="F158" s="414">
        <v>10146043</v>
      </c>
      <c r="G158" s="407" t="s">
        <v>1390</v>
      </c>
      <c r="H158" s="407"/>
      <c r="I158" s="407"/>
      <c r="J158" s="407"/>
      <c r="K158" s="407"/>
      <c r="L158" s="407"/>
      <c r="M158" s="407"/>
      <c r="N158" s="401"/>
    </row>
    <row r="159" spans="1:14">
      <c r="A159" s="411"/>
      <c r="B159" s="410">
        <f t="shared" si="2"/>
        <v>156</v>
      </c>
      <c r="C159" s="400"/>
      <c r="D159" s="409" t="s">
        <v>1658</v>
      </c>
      <c r="E159" s="392" t="s">
        <v>11</v>
      </c>
      <c r="F159" s="391"/>
      <c r="G159" s="407" t="s">
        <v>1390</v>
      </c>
      <c r="H159" s="407"/>
      <c r="I159" s="407"/>
      <c r="J159" s="407"/>
      <c r="K159" s="407"/>
      <c r="L159" s="407"/>
      <c r="M159" s="407"/>
      <c r="N159" s="401"/>
    </row>
    <row r="160" spans="1:14">
      <c r="A160" s="411"/>
      <c r="B160" s="410">
        <f t="shared" si="2"/>
        <v>157</v>
      </c>
      <c r="C160" s="400"/>
      <c r="D160" s="409" t="s">
        <v>1779</v>
      </c>
      <c r="E160" s="392" t="s">
        <v>11</v>
      </c>
      <c r="F160" s="391"/>
      <c r="G160" s="407" t="s">
        <v>1390</v>
      </c>
      <c r="H160" s="407"/>
      <c r="I160" s="407"/>
      <c r="J160" s="407"/>
      <c r="K160" s="407"/>
      <c r="L160" s="407"/>
      <c r="M160" s="407"/>
      <c r="N160" s="401"/>
    </row>
    <row r="161" spans="1:14">
      <c r="A161" s="411"/>
      <c r="B161" s="410">
        <f t="shared" si="2"/>
        <v>158</v>
      </c>
      <c r="C161" s="400"/>
      <c r="D161" s="409" t="s">
        <v>1778</v>
      </c>
      <c r="E161" s="392" t="s">
        <v>11</v>
      </c>
      <c r="F161" s="391"/>
      <c r="G161" s="407" t="s">
        <v>1390</v>
      </c>
      <c r="H161" s="407"/>
      <c r="I161" s="407"/>
      <c r="J161" s="407"/>
      <c r="K161" s="407"/>
      <c r="L161" s="407"/>
      <c r="M161" s="407"/>
      <c r="N161" s="401"/>
    </row>
    <row r="162" spans="1:14">
      <c r="A162" s="411"/>
      <c r="B162" s="410">
        <f t="shared" si="2"/>
        <v>159</v>
      </c>
      <c r="C162" s="400"/>
      <c r="D162" s="409" t="s">
        <v>1777</v>
      </c>
      <c r="E162" s="392" t="s">
        <v>11</v>
      </c>
      <c r="F162" s="391"/>
      <c r="G162" s="407" t="s">
        <v>1390</v>
      </c>
      <c r="H162" s="407"/>
      <c r="I162" s="407"/>
      <c r="J162" s="407"/>
      <c r="K162" s="407"/>
      <c r="L162" s="407"/>
      <c r="M162" s="407"/>
      <c r="N162" s="401"/>
    </row>
    <row r="163" spans="1:14">
      <c r="A163" s="411"/>
      <c r="B163" s="410">
        <f t="shared" si="2"/>
        <v>160</v>
      </c>
      <c r="C163" s="400"/>
      <c r="D163" s="409" t="s">
        <v>1776</v>
      </c>
      <c r="E163" s="392" t="s">
        <v>11</v>
      </c>
      <c r="F163" s="391"/>
      <c r="G163" s="407" t="s">
        <v>1390</v>
      </c>
      <c r="H163" s="407"/>
      <c r="I163" s="407"/>
      <c r="J163" s="407"/>
      <c r="K163" s="407"/>
      <c r="L163" s="407"/>
      <c r="M163" s="407"/>
      <c r="N163" s="401"/>
    </row>
    <row r="164" spans="1:14" ht="30">
      <c r="A164" s="411"/>
      <c r="B164" s="410">
        <f t="shared" si="2"/>
        <v>161</v>
      </c>
      <c r="C164" s="400"/>
      <c r="D164" s="409" t="s">
        <v>1775</v>
      </c>
      <c r="E164" s="392" t="s">
        <v>11</v>
      </c>
      <c r="F164" s="391"/>
      <c r="G164" s="407"/>
      <c r="H164" s="407"/>
      <c r="I164" s="407" t="s">
        <v>1390</v>
      </c>
      <c r="J164" s="407"/>
      <c r="K164" s="407"/>
      <c r="L164" s="407"/>
      <c r="M164" s="407"/>
      <c r="N164" s="401" t="s">
        <v>1774</v>
      </c>
    </row>
    <row r="165" spans="1:14">
      <c r="A165" s="411"/>
      <c r="B165" s="410">
        <f t="shared" si="2"/>
        <v>162</v>
      </c>
      <c r="C165" s="400"/>
      <c r="D165" s="409" t="s">
        <v>1773</v>
      </c>
      <c r="E165" s="392" t="s">
        <v>11</v>
      </c>
      <c r="F165" s="391"/>
      <c r="G165" s="407" t="s">
        <v>1390</v>
      </c>
      <c r="H165" s="407"/>
      <c r="I165" s="407"/>
      <c r="J165" s="407"/>
      <c r="K165" s="407"/>
      <c r="L165" s="407"/>
      <c r="M165" s="407"/>
      <c r="N165" s="401"/>
    </row>
    <row r="166" spans="1:14" ht="30">
      <c r="A166" s="411" t="s">
        <v>325</v>
      </c>
      <c r="B166" s="410">
        <f t="shared" si="2"/>
        <v>163</v>
      </c>
      <c r="C166" s="400" t="s">
        <v>1772</v>
      </c>
      <c r="D166" s="409" t="s">
        <v>1771</v>
      </c>
      <c r="E166" s="392" t="s">
        <v>11</v>
      </c>
      <c r="F166" s="391">
        <v>12342545</v>
      </c>
      <c r="G166" s="407" t="s">
        <v>1390</v>
      </c>
      <c r="H166" s="407"/>
      <c r="I166" s="407"/>
      <c r="J166" s="407"/>
      <c r="K166" s="407"/>
      <c r="L166" s="407"/>
      <c r="M166" s="407"/>
      <c r="N166" s="401"/>
    </row>
    <row r="167" spans="1:14">
      <c r="A167" s="411"/>
      <c r="B167" s="410">
        <f t="shared" si="2"/>
        <v>164</v>
      </c>
      <c r="C167" s="400"/>
      <c r="D167" s="409" t="s">
        <v>1770</v>
      </c>
      <c r="E167" s="392" t="s">
        <v>11</v>
      </c>
      <c r="F167" s="391"/>
      <c r="G167" s="407" t="s">
        <v>1390</v>
      </c>
      <c r="H167" s="407"/>
      <c r="I167" s="407"/>
      <c r="J167" s="407"/>
      <c r="K167" s="431"/>
      <c r="L167" s="407"/>
      <c r="M167" s="407"/>
      <c r="N167" s="401"/>
    </row>
    <row r="168" spans="1:14">
      <c r="A168" s="411"/>
      <c r="B168" s="410">
        <f t="shared" si="2"/>
        <v>165</v>
      </c>
      <c r="C168" s="400"/>
      <c r="D168" s="409" t="s">
        <v>1769</v>
      </c>
      <c r="E168" s="392" t="s">
        <v>11</v>
      </c>
      <c r="F168" s="391"/>
      <c r="G168" s="407" t="s">
        <v>1390</v>
      </c>
      <c r="H168" s="407"/>
      <c r="I168" s="407"/>
      <c r="J168" s="407"/>
      <c r="K168" s="431"/>
      <c r="L168" s="407"/>
      <c r="M168" s="407"/>
      <c r="N168" s="401"/>
    </row>
    <row r="169" spans="1:14">
      <c r="A169" s="411"/>
      <c r="B169" s="410">
        <f t="shared" si="2"/>
        <v>166</v>
      </c>
      <c r="C169" s="400"/>
      <c r="D169" s="409" t="s">
        <v>1768</v>
      </c>
      <c r="E169" s="392" t="s">
        <v>11</v>
      </c>
      <c r="F169" s="391"/>
      <c r="G169" s="407" t="s">
        <v>1390</v>
      </c>
      <c r="H169" s="407"/>
      <c r="I169" s="407"/>
      <c r="J169" s="407"/>
      <c r="K169" s="431"/>
      <c r="L169" s="407"/>
      <c r="M169" s="407"/>
      <c r="N169" s="401"/>
    </row>
    <row r="170" spans="1:14">
      <c r="A170" s="411"/>
      <c r="B170" s="410">
        <f t="shared" si="2"/>
        <v>167</v>
      </c>
      <c r="C170" s="400"/>
      <c r="D170" s="409" t="s">
        <v>1767</v>
      </c>
      <c r="E170" s="392" t="s">
        <v>11</v>
      </c>
      <c r="F170" s="391"/>
      <c r="G170" s="407" t="s">
        <v>1390</v>
      </c>
      <c r="H170" s="407"/>
      <c r="I170" s="407"/>
      <c r="J170" s="407"/>
      <c r="K170" s="431"/>
      <c r="L170" s="407"/>
      <c r="M170" s="407"/>
      <c r="N170" s="401"/>
    </row>
    <row r="171" spans="1:14">
      <c r="A171" s="411"/>
      <c r="B171" s="410">
        <f t="shared" si="2"/>
        <v>168</v>
      </c>
      <c r="C171" s="400"/>
      <c r="D171" s="409" t="s">
        <v>1766</v>
      </c>
      <c r="E171" s="392" t="s">
        <v>11</v>
      </c>
      <c r="F171" s="391"/>
      <c r="G171" s="407" t="s">
        <v>1390</v>
      </c>
      <c r="H171" s="407"/>
      <c r="I171" s="407"/>
      <c r="J171" s="407"/>
      <c r="K171" s="430"/>
      <c r="L171" s="407"/>
      <c r="M171" s="407"/>
      <c r="N171" s="401"/>
    </row>
    <row r="172" spans="1:14">
      <c r="A172" s="411"/>
      <c r="B172" s="410">
        <f t="shared" si="2"/>
        <v>169</v>
      </c>
      <c r="C172" s="400" t="s">
        <v>2311</v>
      </c>
      <c r="D172" s="409" t="s">
        <v>2312</v>
      </c>
      <c r="E172" s="392"/>
      <c r="F172" s="391"/>
      <c r="G172" s="407" t="s">
        <v>1390</v>
      </c>
      <c r="H172" s="407"/>
      <c r="I172" s="407"/>
      <c r="J172" s="407"/>
      <c r="K172" s="430"/>
      <c r="L172" s="407"/>
      <c r="M172" s="407"/>
      <c r="N172" s="401"/>
    </row>
    <row r="173" spans="1:14">
      <c r="A173" s="411"/>
      <c r="B173" s="410">
        <f t="shared" si="2"/>
        <v>170</v>
      </c>
      <c r="C173" s="400"/>
      <c r="D173" s="409" t="s">
        <v>2313</v>
      </c>
      <c r="E173" s="392"/>
      <c r="F173" s="391"/>
      <c r="G173" s="407" t="s">
        <v>1390</v>
      </c>
      <c r="H173" s="407"/>
      <c r="I173" s="407"/>
      <c r="J173" s="407"/>
      <c r="K173" s="430"/>
      <c r="L173" s="407"/>
      <c r="M173" s="407"/>
      <c r="N173" s="401"/>
    </row>
    <row r="174" spans="1:14" ht="30">
      <c r="A174" s="411" t="s">
        <v>327</v>
      </c>
      <c r="B174" s="410">
        <f t="shared" si="2"/>
        <v>171</v>
      </c>
      <c r="C174" s="400" t="s">
        <v>1765</v>
      </c>
      <c r="D174" s="409" t="s">
        <v>1764</v>
      </c>
      <c r="E174" s="392" t="s">
        <v>11</v>
      </c>
      <c r="F174" s="391">
        <v>19532694</v>
      </c>
      <c r="G174" s="407" t="s">
        <v>1390</v>
      </c>
      <c r="H174" s="407"/>
      <c r="I174" s="407"/>
      <c r="J174" s="407"/>
      <c r="K174" s="430"/>
      <c r="L174" s="407"/>
      <c r="M174" s="407"/>
      <c r="N174" s="401"/>
    </row>
    <row r="175" spans="1:14">
      <c r="A175" s="411"/>
      <c r="B175" s="410">
        <f t="shared" si="2"/>
        <v>172</v>
      </c>
      <c r="C175" s="400"/>
      <c r="D175" s="409" t="s">
        <v>1763</v>
      </c>
      <c r="E175" s="392" t="s">
        <v>11</v>
      </c>
      <c r="F175" s="391"/>
      <c r="G175" s="407" t="s">
        <v>1390</v>
      </c>
      <c r="H175" s="407"/>
      <c r="I175" s="407"/>
      <c r="J175" s="407"/>
      <c r="K175" s="430"/>
      <c r="L175" s="407"/>
      <c r="M175" s="407"/>
      <c r="N175" s="401"/>
    </row>
    <row r="176" spans="1:14">
      <c r="A176" s="411"/>
      <c r="B176" s="410">
        <f t="shared" si="2"/>
        <v>173</v>
      </c>
      <c r="C176" s="400"/>
      <c r="D176" s="409" t="s">
        <v>1762</v>
      </c>
      <c r="E176" s="392" t="s">
        <v>11</v>
      </c>
      <c r="F176" s="391"/>
      <c r="G176" s="407" t="s">
        <v>1390</v>
      </c>
      <c r="H176" s="407"/>
      <c r="I176" s="407"/>
      <c r="J176" s="407"/>
      <c r="K176" s="430"/>
      <c r="L176" s="407"/>
      <c r="M176" s="407"/>
      <c r="N176" s="401"/>
    </row>
    <row r="177" spans="1:14">
      <c r="A177" s="411"/>
      <c r="B177" s="410">
        <f t="shared" si="2"/>
        <v>174</v>
      </c>
      <c r="C177" s="400"/>
      <c r="D177" s="409" t="s">
        <v>1761</v>
      </c>
      <c r="E177" s="392" t="s">
        <v>11</v>
      </c>
      <c r="F177" s="391"/>
      <c r="G177" s="407" t="s">
        <v>1390</v>
      </c>
      <c r="H177" s="407"/>
      <c r="I177" s="407"/>
      <c r="J177" s="407"/>
      <c r="K177" s="430"/>
      <c r="L177" s="407"/>
      <c r="M177" s="407"/>
      <c r="N177" s="401"/>
    </row>
    <row r="178" spans="1:14">
      <c r="A178" s="411"/>
      <c r="B178" s="410">
        <f t="shared" si="2"/>
        <v>175</v>
      </c>
      <c r="C178" s="400"/>
      <c r="D178" s="409" t="s">
        <v>1760</v>
      </c>
      <c r="E178" s="392" t="s">
        <v>11</v>
      </c>
      <c r="F178" s="391"/>
      <c r="G178" s="407" t="s">
        <v>1390</v>
      </c>
      <c r="H178" s="407"/>
      <c r="I178" s="407"/>
      <c r="J178" s="407"/>
      <c r="K178" s="430"/>
      <c r="L178" s="407"/>
      <c r="M178" s="407"/>
      <c r="N178" s="401"/>
    </row>
    <row r="179" spans="1:14" ht="30">
      <c r="A179" s="411"/>
      <c r="B179" s="410">
        <f t="shared" si="2"/>
        <v>176</v>
      </c>
      <c r="C179" s="400"/>
      <c r="D179" s="409" t="s">
        <v>1759</v>
      </c>
      <c r="E179" s="392" t="s">
        <v>11</v>
      </c>
      <c r="F179" s="391"/>
      <c r="G179" s="407" t="s">
        <v>1390</v>
      </c>
      <c r="H179" s="407"/>
      <c r="I179" s="407"/>
      <c r="J179" s="407"/>
      <c r="K179" s="407"/>
      <c r="L179" s="407"/>
      <c r="M179" s="407"/>
      <c r="N179" s="401"/>
    </row>
    <row r="180" spans="1:14" ht="30">
      <c r="A180" s="411"/>
      <c r="B180" s="410">
        <f t="shared" si="2"/>
        <v>177</v>
      </c>
      <c r="C180" s="400"/>
      <c r="D180" s="409" t="s">
        <v>1758</v>
      </c>
      <c r="E180" s="392" t="s">
        <v>11</v>
      </c>
      <c r="F180" s="391"/>
      <c r="G180" s="407" t="s">
        <v>1390</v>
      </c>
      <c r="H180" s="407"/>
      <c r="I180" s="407"/>
      <c r="J180" s="407"/>
      <c r="K180" s="407"/>
      <c r="L180" s="407"/>
      <c r="M180" s="407"/>
      <c r="N180" s="401"/>
    </row>
    <row r="181" spans="1:14">
      <c r="A181" s="411"/>
      <c r="B181" s="410">
        <f t="shared" si="2"/>
        <v>178</v>
      </c>
      <c r="C181" s="400"/>
      <c r="D181" s="409" t="s">
        <v>1757</v>
      </c>
      <c r="E181" s="392" t="s">
        <v>11</v>
      </c>
      <c r="F181" s="391"/>
      <c r="G181" s="407" t="s">
        <v>1390</v>
      </c>
      <c r="H181" s="407"/>
      <c r="I181" s="407"/>
      <c r="J181" s="407"/>
      <c r="K181" s="407"/>
      <c r="L181" s="407"/>
      <c r="M181" s="407"/>
      <c r="N181" s="401"/>
    </row>
    <row r="182" spans="1:14">
      <c r="A182" s="411"/>
      <c r="B182" s="410">
        <f t="shared" si="2"/>
        <v>179</v>
      </c>
      <c r="C182" s="400"/>
      <c r="D182" s="409" t="s">
        <v>1756</v>
      </c>
      <c r="E182" s="392" t="s">
        <v>11</v>
      </c>
      <c r="F182" s="391"/>
      <c r="G182" s="407" t="s">
        <v>1390</v>
      </c>
      <c r="H182" s="407"/>
      <c r="I182" s="407"/>
      <c r="J182" s="407"/>
      <c r="K182" s="407"/>
      <c r="L182" s="407"/>
      <c r="M182" s="407"/>
      <c r="N182" s="401"/>
    </row>
    <row r="183" spans="1:14">
      <c r="A183" s="411"/>
      <c r="B183" s="410">
        <f t="shared" si="2"/>
        <v>180</v>
      </c>
      <c r="C183" s="400"/>
      <c r="D183" s="409" t="s">
        <v>1755</v>
      </c>
      <c r="E183" s="392" t="s">
        <v>11</v>
      </c>
      <c r="F183" s="391"/>
      <c r="G183" s="407" t="s">
        <v>1390</v>
      </c>
      <c r="H183" s="407"/>
      <c r="I183" s="407"/>
      <c r="J183" s="407"/>
      <c r="K183" s="407"/>
      <c r="L183" s="407"/>
      <c r="M183" s="407"/>
      <c r="N183" s="401"/>
    </row>
    <row r="184" spans="1:14">
      <c r="A184" s="411"/>
      <c r="B184" s="410">
        <f t="shared" si="2"/>
        <v>181</v>
      </c>
      <c r="C184" s="400"/>
      <c r="D184" s="409" t="s">
        <v>1754</v>
      </c>
      <c r="E184" s="392" t="s">
        <v>11</v>
      </c>
      <c r="F184" s="391"/>
      <c r="G184" s="407" t="s">
        <v>1390</v>
      </c>
      <c r="H184" s="407"/>
      <c r="I184" s="407"/>
      <c r="J184" s="407"/>
      <c r="K184" s="407"/>
      <c r="L184" s="407"/>
      <c r="M184" s="407"/>
      <c r="N184" s="401"/>
    </row>
    <row r="185" spans="1:14">
      <c r="A185" s="411" t="s">
        <v>329</v>
      </c>
      <c r="B185" s="410">
        <f t="shared" si="2"/>
        <v>182</v>
      </c>
      <c r="C185" s="400" t="s">
        <v>1753</v>
      </c>
      <c r="D185" s="409" t="s">
        <v>1752</v>
      </c>
      <c r="E185" s="392" t="s">
        <v>36</v>
      </c>
      <c r="F185" s="391">
        <v>8188497</v>
      </c>
      <c r="G185" s="407"/>
      <c r="H185" s="407"/>
      <c r="I185" s="407" t="s">
        <v>1390</v>
      </c>
      <c r="J185" s="407"/>
      <c r="K185" s="407"/>
      <c r="L185" s="407"/>
      <c r="M185" s="407"/>
      <c r="N185" s="401" t="s">
        <v>1750</v>
      </c>
    </row>
    <row r="186" spans="1:14">
      <c r="A186" s="411"/>
      <c r="B186" s="410">
        <f t="shared" si="2"/>
        <v>183</v>
      </c>
      <c r="C186" s="400"/>
      <c r="D186" s="409" t="s">
        <v>1751</v>
      </c>
      <c r="E186" s="392" t="s">
        <v>36</v>
      </c>
      <c r="F186" s="391"/>
      <c r="G186" s="407"/>
      <c r="H186" s="407"/>
      <c r="I186" s="407" t="s">
        <v>1390</v>
      </c>
      <c r="J186" s="407"/>
      <c r="K186" s="407"/>
      <c r="L186" s="407"/>
      <c r="M186" s="407"/>
      <c r="N186" s="401" t="s">
        <v>1750</v>
      </c>
    </row>
    <row r="187" spans="1:14" s="36" customFormat="1">
      <c r="A187" s="411"/>
      <c r="B187" s="410">
        <f t="shared" si="2"/>
        <v>184</v>
      </c>
      <c r="C187" s="400"/>
      <c r="D187" s="409" t="s">
        <v>1749</v>
      </c>
      <c r="E187" s="392" t="s">
        <v>36</v>
      </c>
      <c r="F187" s="391"/>
      <c r="G187" s="404" t="s">
        <v>1390</v>
      </c>
      <c r="H187" s="404"/>
      <c r="I187" s="404"/>
      <c r="J187" s="404"/>
      <c r="K187" s="404"/>
      <c r="L187" s="404"/>
      <c r="M187" s="404"/>
      <c r="N187" s="428"/>
    </row>
    <row r="188" spans="1:14">
      <c r="A188" s="411"/>
      <c r="B188" s="410">
        <f t="shared" si="2"/>
        <v>185</v>
      </c>
      <c r="C188" s="400"/>
      <c r="D188" s="409" t="s">
        <v>1748</v>
      </c>
      <c r="E188" s="392" t="s">
        <v>36</v>
      </c>
      <c r="F188" s="391"/>
      <c r="G188" s="407" t="s">
        <v>1390</v>
      </c>
      <c r="H188" s="407"/>
      <c r="I188" s="407"/>
      <c r="J188" s="407"/>
      <c r="K188" s="407"/>
      <c r="L188" s="407"/>
      <c r="M188" s="407"/>
      <c r="N188" s="401"/>
    </row>
    <row r="189" spans="1:14">
      <c r="A189" s="411"/>
      <c r="B189" s="410">
        <f t="shared" si="2"/>
        <v>186</v>
      </c>
      <c r="C189" s="400"/>
      <c r="D189" s="409" t="s">
        <v>1747</v>
      </c>
      <c r="E189" s="392" t="s">
        <v>36</v>
      </c>
      <c r="F189" s="391"/>
      <c r="G189" s="407" t="s">
        <v>1390</v>
      </c>
      <c r="H189" s="407"/>
      <c r="I189" s="407"/>
      <c r="J189" s="407"/>
      <c r="K189" s="407"/>
      <c r="L189" s="407"/>
      <c r="M189" s="407"/>
      <c r="N189" s="401"/>
    </row>
    <row r="190" spans="1:14">
      <c r="A190" s="411" t="s">
        <v>331</v>
      </c>
      <c r="B190" s="410">
        <f t="shared" si="2"/>
        <v>187</v>
      </c>
      <c r="C190" s="400" t="s">
        <v>1746</v>
      </c>
      <c r="D190" s="409" t="s">
        <v>1745</v>
      </c>
      <c r="E190" s="392" t="s">
        <v>11</v>
      </c>
      <c r="F190" s="391">
        <v>1506124</v>
      </c>
      <c r="G190" s="407" t="s">
        <v>1390</v>
      </c>
      <c r="H190" s="407"/>
      <c r="I190" s="407"/>
      <c r="J190" s="407"/>
      <c r="K190" s="407"/>
      <c r="L190" s="407"/>
      <c r="M190" s="407"/>
      <c r="N190" s="401"/>
    </row>
    <row r="191" spans="1:14">
      <c r="A191" s="411"/>
      <c r="B191" s="410">
        <f t="shared" si="2"/>
        <v>188</v>
      </c>
      <c r="C191" s="400"/>
      <c r="D191" s="409" t="s">
        <v>1744</v>
      </c>
      <c r="E191" s="392" t="s">
        <v>11</v>
      </c>
      <c r="F191" s="391"/>
      <c r="G191" s="407" t="s">
        <v>1390</v>
      </c>
      <c r="H191" s="407"/>
      <c r="I191" s="407"/>
      <c r="J191" s="407"/>
      <c r="K191" s="407"/>
      <c r="L191" s="407"/>
      <c r="M191" s="407"/>
      <c r="N191" s="401"/>
    </row>
    <row r="192" spans="1:14" ht="30">
      <c r="A192" s="411" t="s">
        <v>333</v>
      </c>
      <c r="B192" s="410">
        <f t="shared" si="2"/>
        <v>189</v>
      </c>
      <c r="C192" s="400" t="s">
        <v>1743</v>
      </c>
      <c r="D192" s="409" t="s">
        <v>1742</v>
      </c>
      <c r="E192" s="392" t="s">
        <v>11</v>
      </c>
      <c r="F192" s="414">
        <v>4239318</v>
      </c>
      <c r="G192" s="407" t="s">
        <v>1390</v>
      </c>
      <c r="H192" s="407"/>
      <c r="I192" s="407"/>
      <c r="J192" s="407"/>
      <c r="K192" s="407"/>
      <c r="L192" s="407"/>
      <c r="M192" s="407"/>
      <c r="N192" s="401" t="s">
        <v>2314</v>
      </c>
    </row>
    <row r="193" spans="1:14">
      <c r="A193" s="411"/>
      <c r="B193" s="410">
        <f t="shared" si="2"/>
        <v>190</v>
      </c>
      <c r="C193" s="400"/>
      <c r="D193" s="409" t="s">
        <v>1741</v>
      </c>
      <c r="E193" s="392" t="s">
        <v>11</v>
      </c>
      <c r="F193" s="391"/>
      <c r="G193" s="407" t="s">
        <v>1390</v>
      </c>
      <c r="H193" s="407"/>
      <c r="I193" s="407"/>
      <c r="J193" s="407"/>
      <c r="K193" s="407"/>
      <c r="L193" s="407"/>
      <c r="M193" s="407"/>
      <c r="N193" s="401"/>
    </row>
    <row r="194" spans="1:14" s="36" customFormat="1">
      <c r="A194" s="411"/>
      <c r="B194" s="410">
        <f t="shared" si="2"/>
        <v>191</v>
      </c>
      <c r="C194" s="427"/>
      <c r="D194" s="409" t="s">
        <v>1740</v>
      </c>
      <c r="E194" s="392" t="s">
        <v>11</v>
      </c>
      <c r="F194" s="391"/>
      <c r="G194" s="404"/>
      <c r="H194" s="404" t="s">
        <v>1390</v>
      </c>
      <c r="I194" s="404"/>
      <c r="J194" s="404"/>
      <c r="K194" s="404"/>
      <c r="L194" s="404"/>
      <c r="M194" s="404"/>
      <c r="N194" s="428" t="s">
        <v>1739</v>
      </c>
    </row>
    <row r="195" spans="1:14" s="36" customFormat="1">
      <c r="A195" s="411"/>
      <c r="B195" s="410">
        <f t="shared" si="2"/>
        <v>192</v>
      </c>
      <c r="C195" s="427"/>
      <c r="D195" s="409" t="s">
        <v>1738</v>
      </c>
      <c r="E195" s="392"/>
      <c r="F195" s="391"/>
      <c r="G195" s="404" t="s">
        <v>1390</v>
      </c>
      <c r="H195" s="404"/>
      <c r="I195" s="404"/>
      <c r="J195" s="404"/>
      <c r="K195" s="404"/>
      <c r="L195" s="404"/>
      <c r="M195" s="404"/>
      <c r="N195" s="428"/>
    </row>
    <row r="196" spans="1:14" s="36" customFormat="1">
      <c r="A196" s="411"/>
      <c r="B196" s="410">
        <f t="shared" si="2"/>
        <v>193</v>
      </c>
      <c r="C196" s="427"/>
      <c r="D196" s="409" t="s">
        <v>1737</v>
      </c>
      <c r="E196" s="392"/>
      <c r="F196" s="391"/>
      <c r="G196" s="404" t="s">
        <v>1390</v>
      </c>
      <c r="H196" s="404"/>
      <c r="I196" s="404"/>
      <c r="J196" s="404"/>
      <c r="K196" s="404"/>
      <c r="L196" s="404"/>
      <c r="M196" s="404"/>
      <c r="N196" s="428" t="s">
        <v>1735</v>
      </c>
    </row>
    <row r="197" spans="1:14" s="36" customFormat="1">
      <c r="A197" s="411"/>
      <c r="B197" s="410">
        <f t="shared" ref="B197:B259" si="3">B196+1</f>
        <v>194</v>
      </c>
      <c r="C197" s="427"/>
      <c r="D197" s="409" t="s">
        <v>2292</v>
      </c>
      <c r="E197" s="392"/>
      <c r="F197" s="391"/>
      <c r="G197" s="404" t="s">
        <v>1390</v>
      </c>
      <c r="H197" s="404"/>
      <c r="I197" s="404"/>
      <c r="J197" s="404"/>
      <c r="K197" s="404"/>
      <c r="L197" s="404"/>
      <c r="M197" s="404"/>
      <c r="N197" s="428" t="s">
        <v>2293</v>
      </c>
    </row>
    <row r="198" spans="1:14" s="36" customFormat="1" ht="30">
      <c r="A198" s="411"/>
      <c r="B198" s="410">
        <f t="shared" si="3"/>
        <v>195</v>
      </c>
      <c r="C198" s="427" t="s">
        <v>2278</v>
      </c>
      <c r="D198" s="409" t="s">
        <v>2329</v>
      </c>
      <c r="E198" s="392"/>
      <c r="F198" s="391"/>
      <c r="G198" s="404" t="s">
        <v>1390</v>
      </c>
      <c r="H198" s="404"/>
      <c r="I198" s="404"/>
      <c r="J198" s="404"/>
      <c r="K198" s="404"/>
      <c r="L198" s="404"/>
      <c r="M198" s="404"/>
      <c r="N198" s="428"/>
    </row>
    <row r="199" spans="1:14">
      <c r="A199" s="411" t="s">
        <v>335</v>
      </c>
      <c r="B199" s="410">
        <f t="shared" si="3"/>
        <v>196</v>
      </c>
      <c r="C199" s="400" t="s">
        <v>1734</v>
      </c>
      <c r="D199" s="409" t="s">
        <v>1733</v>
      </c>
      <c r="E199" s="392" t="s">
        <v>36</v>
      </c>
      <c r="F199" s="414">
        <v>10685663</v>
      </c>
      <c r="G199" s="407" t="s">
        <v>1390</v>
      </c>
      <c r="H199" s="407"/>
      <c r="I199" s="407"/>
      <c r="J199" s="407"/>
      <c r="K199" s="407"/>
      <c r="L199" s="407"/>
      <c r="M199" s="407"/>
      <c r="N199" s="401"/>
    </row>
    <row r="200" spans="1:14">
      <c r="A200" s="411"/>
      <c r="B200" s="410">
        <f t="shared" si="3"/>
        <v>197</v>
      </c>
      <c r="C200" s="400"/>
      <c r="D200" s="409" t="s">
        <v>1732</v>
      </c>
      <c r="E200" s="392" t="s">
        <v>36</v>
      </c>
      <c r="F200" s="391"/>
      <c r="G200" s="407"/>
      <c r="H200" s="407" t="s">
        <v>1390</v>
      </c>
      <c r="I200" s="407"/>
      <c r="J200" s="407"/>
      <c r="K200" s="407"/>
      <c r="L200" s="407"/>
      <c r="M200" s="407"/>
      <c r="N200" s="401" t="s">
        <v>1731</v>
      </c>
    </row>
    <row r="201" spans="1:14">
      <c r="A201" s="411"/>
      <c r="B201" s="410">
        <f t="shared" si="3"/>
        <v>198</v>
      </c>
      <c r="C201" s="400"/>
      <c r="D201" s="409" t="s">
        <v>1730</v>
      </c>
      <c r="E201" s="392" t="s">
        <v>36</v>
      </c>
      <c r="F201" s="391"/>
      <c r="G201" s="407" t="s">
        <v>1390</v>
      </c>
      <c r="H201" s="407"/>
      <c r="I201" s="407"/>
      <c r="J201" s="407"/>
      <c r="K201" s="407"/>
      <c r="L201" s="407"/>
      <c r="M201" s="407"/>
      <c r="N201" s="401"/>
    </row>
    <row r="202" spans="1:14">
      <c r="A202" s="411"/>
      <c r="B202" s="410">
        <f t="shared" si="3"/>
        <v>199</v>
      </c>
      <c r="C202" s="400"/>
      <c r="D202" s="409" t="s">
        <v>1729</v>
      </c>
      <c r="E202" s="392" t="s">
        <v>36</v>
      </c>
      <c r="F202" s="391"/>
      <c r="G202" s="407" t="s">
        <v>1390</v>
      </c>
      <c r="H202" s="407"/>
      <c r="I202" s="407"/>
      <c r="J202" s="407"/>
      <c r="K202" s="407"/>
      <c r="L202" s="407"/>
      <c r="M202" s="407"/>
      <c r="N202" s="401"/>
    </row>
    <row r="203" spans="1:14">
      <c r="A203" s="411"/>
      <c r="B203" s="410">
        <f t="shared" si="3"/>
        <v>200</v>
      </c>
      <c r="C203" s="400"/>
      <c r="D203" s="409" t="s">
        <v>1728</v>
      </c>
      <c r="E203" s="392" t="s">
        <v>36</v>
      </c>
      <c r="F203" s="391"/>
      <c r="G203" s="407" t="s">
        <v>1390</v>
      </c>
      <c r="H203" s="407"/>
      <c r="I203" s="407"/>
      <c r="J203" s="407"/>
      <c r="K203" s="407"/>
      <c r="L203" s="407"/>
      <c r="M203" s="407"/>
      <c r="N203" s="401"/>
    </row>
    <row r="204" spans="1:14">
      <c r="A204" s="411"/>
      <c r="B204" s="410">
        <f t="shared" si="3"/>
        <v>201</v>
      </c>
      <c r="C204" s="400"/>
      <c r="D204" s="409" t="s">
        <v>1727</v>
      </c>
      <c r="E204" s="392" t="s">
        <v>36</v>
      </c>
      <c r="F204" s="391"/>
      <c r="G204" s="407" t="s">
        <v>1390</v>
      </c>
      <c r="H204" s="407"/>
      <c r="I204" s="407"/>
      <c r="J204" s="407"/>
      <c r="K204" s="407"/>
      <c r="L204" s="407"/>
      <c r="M204" s="407"/>
      <c r="N204" s="401"/>
    </row>
    <row r="205" spans="1:14">
      <c r="A205" s="411"/>
      <c r="B205" s="410">
        <f t="shared" si="3"/>
        <v>202</v>
      </c>
      <c r="C205" s="400" t="s">
        <v>2315</v>
      </c>
      <c r="D205" s="409" t="s">
        <v>2316</v>
      </c>
      <c r="E205" s="392"/>
      <c r="F205" s="391"/>
      <c r="G205" s="407" t="s">
        <v>1390</v>
      </c>
      <c r="H205" s="407"/>
      <c r="I205" s="407"/>
      <c r="J205" s="407"/>
      <c r="K205" s="407"/>
      <c r="L205" s="407"/>
      <c r="M205" s="407"/>
      <c r="N205" s="401"/>
    </row>
    <row r="206" spans="1:14">
      <c r="A206" s="411" t="s">
        <v>337</v>
      </c>
      <c r="B206" s="410">
        <f t="shared" si="3"/>
        <v>203</v>
      </c>
      <c r="C206" s="400" t="s">
        <v>1726</v>
      </c>
      <c r="D206" s="409" t="s">
        <v>1725</v>
      </c>
      <c r="E206" s="392" t="s">
        <v>11</v>
      </c>
      <c r="F206" s="391">
        <v>3684814</v>
      </c>
      <c r="G206" s="407" t="s">
        <v>1390</v>
      </c>
      <c r="H206" s="407"/>
      <c r="I206" s="407"/>
      <c r="J206" s="407"/>
      <c r="K206" s="407"/>
      <c r="L206" s="407"/>
      <c r="M206" s="407"/>
      <c r="N206" s="433"/>
    </row>
    <row r="207" spans="1:14" ht="30">
      <c r="A207" s="411" t="s">
        <v>339</v>
      </c>
      <c r="B207" s="410">
        <f t="shared" si="3"/>
        <v>204</v>
      </c>
      <c r="C207" s="400" t="s">
        <v>1724</v>
      </c>
      <c r="D207" s="409" t="s">
        <v>1723</v>
      </c>
      <c r="E207" s="392" t="s">
        <v>11</v>
      </c>
      <c r="F207" s="414">
        <v>10553364</v>
      </c>
      <c r="G207" s="407" t="s">
        <v>1390</v>
      </c>
      <c r="H207" s="407"/>
      <c r="I207" s="407"/>
      <c r="J207" s="407"/>
      <c r="K207" s="407"/>
      <c r="L207" s="407"/>
      <c r="M207" s="407"/>
      <c r="N207" s="401"/>
    </row>
    <row r="208" spans="1:14">
      <c r="A208" s="411"/>
      <c r="B208" s="410">
        <f t="shared" si="3"/>
        <v>205</v>
      </c>
      <c r="C208" s="400"/>
      <c r="D208" s="409" t="s">
        <v>1722</v>
      </c>
      <c r="E208" s="392" t="s">
        <v>11</v>
      </c>
      <c r="F208" s="391"/>
      <c r="G208" s="407" t="s">
        <v>1390</v>
      </c>
      <c r="H208" s="407"/>
      <c r="I208" s="407"/>
      <c r="J208" s="407"/>
      <c r="K208" s="407"/>
      <c r="L208" s="407"/>
      <c r="M208" s="407"/>
      <c r="N208" s="401"/>
    </row>
    <row r="209" spans="1:14">
      <c r="A209" s="411"/>
      <c r="B209" s="410">
        <f t="shared" si="3"/>
        <v>206</v>
      </c>
      <c r="C209" s="400"/>
      <c r="D209" s="409" t="s">
        <v>1721</v>
      </c>
      <c r="E209" s="392" t="s">
        <v>11</v>
      </c>
      <c r="F209" s="391"/>
      <c r="G209" s="407" t="s">
        <v>1390</v>
      </c>
      <c r="H209" s="407"/>
      <c r="I209" s="407"/>
      <c r="J209" s="407"/>
      <c r="K209" s="407"/>
      <c r="L209" s="407"/>
      <c r="M209" s="407"/>
      <c r="N209" s="401"/>
    </row>
    <row r="210" spans="1:14">
      <c r="A210" s="411"/>
      <c r="B210" s="410">
        <f t="shared" si="3"/>
        <v>207</v>
      </c>
      <c r="C210" s="400"/>
      <c r="D210" s="409" t="s">
        <v>1720</v>
      </c>
      <c r="E210" s="392" t="s">
        <v>11</v>
      </c>
      <c r="F210" s="391"/>
      <c r="G210" s="407" t="s">
        <v>1390</v>
      </c>
      <c r="H210" s="407"/>
      <c r="I210" s="407"/>
      <c r="J210" s="407"/>
      <c r="K210" s="407"/>
      <c r="L210" s="407"/>
      <c r="M210" s="407"/>
      <c r="N210" s="401"/>
    </row>
    <row r="211" spans="1:14" ht="30">
      <c r="A211" s="411"/>
      <c r="B211" s="410">
        <f t="shared" si="3"/>
        <v>208</v>
      </c>
      <c r="C211" s="400"/>
      <c r="D211" s="409" t="s">
        <v>1719</v>
      </c>
      <c r="E211" s="392" t="s">
        <v>11</v>
      </c>
      <c r="F211" s="391"/>
      <c r="G211" s="407" t="s">
        <v>1390</v>
      </c>
      <c r="H211" s="407"/>
      <c r="I211" s="407"/>
      <c r="J211" s="407"/>
      <c r="K211" s="407"/>
      <c r="L211" s="407"/>
      <c r="M211" s="407"/>
      <c r="N211" s="401"/>
    </row>
    <row r="212" spans="1:14" ht="30">
      <c r="A212" s="411" t="s">
        <v>341</v>
      </c>
      <c r="B212" s="410">
        <f t="shared" si="3"/>
        <v>209</v>
      </c>
      <c r="C212" s="400" t="s">
        <v>1718</v>
      </c>
      <c r="D212" s="409" t="s">
        <v>1717</v>
      </c>
      <c r="E212" s="392" t="s">
        <v>11</v>
      </c>
      <c r="F212" s="414">
        <v>17106123</v>
      </c>
      <c r="G212" s="407" t="s">
        <v>1390</v>
      </c>
      <c r="H212" s="407"/>
      <c r="I212" s="407"/>
      <c r="J212" s="407"/>
      <c r="K212" s="407"/>
      <c r="L212" s="407"/>
      <c r="M212" s="407"/>
      <c r="N212" s="401"/>
    </row>
    <row r="213" spans="1:14" ht="30">
      <c r="A213" s="411"/>
      <c r="B213" s="410">
        <f t="shared" si="3"/>
        <v>210</v>
      </c>
      <c r="C213" s="400"/>
      <c r="D213" s="409" t="s">
        <v>1716</v>
      </c>
      <c r="E213" s="392" t="s">
        <v>11</v>
      </c>
      <c r="F213" s="391"/>
      <c r="G213" s="407" t="s">
        <v>1390</v>
      </c>
      <c r="H213" s="407"/>
      <c r="I213" s="407"/>
      <c r="J213" s="407"/>
      <c r="K213" s="407"/>
      <c r="L213" s="407"/>
      <c r="M213" s="407"/>
      <c r="N213" s="401" t="s">
        <v>1715</v>
      </c>
    </row>
    <row r="214" spans="1:14">
      <c r="A214" s="411"/>
      <c r="B214" s="410">
        <f t="shared" si="3"/>
        <v>211</v>
      </c>
      <c r="C214" s="400"/>
      <c r="D214" s="409" t="s">
        <v>1714</v>
      </c>
      <c r="E214" s="392" t="s">
        <v>11</v>
      </c>
      <c r="F214" s="391"/>
      <c r="G214" s="407" t="s">
        <v>1390</v>
      </c>
      <c r="H214" s="407"/>
      <c r="I214" s="407"/>
      <c r="J214" s="407"/>
      <c r="K214" s="407"/>
      <c r="L214" s="407"/>
      <c r="M214" s="407"/>
      <c r="N214" s="401"/>
    </row>
    <row r="215" spans="1:14">
      <c r="A215" s="411"/>
      <c r="B215" s="410">
        <f t="shared" si="3"/>
        <v>212</v>
      </c>
      <c r="C215" s="400"/>
      <c r="D215" s="409" t="s">
        <v>1713</v>
      </c>
      <c r="E215" s="392" t="s">
        <v>11</v>
      </c>
      <c r="F215" s="391"/>
      <c r="G215" s="407" t="s">
        <v>1390</v>
      </c>
      <c r="H215" s="407"/>
      <c r="I215" s="407"/>
      <c r="J215" s="407"/>
      <c r="K215" s="407"/>
      <c r="L215" s="407"/>
      <c r="M215" s="407"/>
      <c r="N215" s="401"/>
    </row>
    <row r="216" spans="1:14">
      <c r="A216" s="411"/>
      <c r="B216" s="410">
        <f t="shared" si="3"/>
        <v>213</v>
      </c>
      <c r="C216" s="400"/>
      <c r="D216" s="409" t="s">
        <v>1712</v>
      </c>
      <c r="E216" s="392" t="s">
        <v>11</v>
      </c>
      <c r="F216" s="391"/>
      <c r="G216" s="407" t="s">
        <v>1390</v>
      </c>
      <c r="H216" s="407"/>
      <c r="I216" s="407"/>
      <c r="J216" s="407"/>
      <c r="K216" s="407"/>
      <c r="L216" s="407"/>
      <c r="M216" s="407"/>
      <c r="N216" s="401"/>
    </row>
    <row r="217" spans="1:14">
      <c r="A217" s="411"/>
      <c r="B217" s="410">
        <f t="shared" si="3"/>
        <v>214</v>
      </c>
      <c r="C217" s="400"/>
      <c r="D217" s="409" t="s">
        <v>1711</v>
      </c>
      <c r="E217" s="392" t="s">
        <v>11</v>
      </c>
      <c r="F217" s="391"/>
      <c r="G217" s="407" t="s">
        <v>1390</v>
      </c>
      <c r="H217" s="407"/>
      <c r="I217" s="407"/>
      <c r="J217" s="407"/>
      <c r="K217" s="407"/>
      <c r="L217" s="407"/>
      <c r="M217" s="407"/>
      <c r="N217" s="401"/>
    </row>
    <row r="218" spans="1:14">
      <c r="A218" s="411"/>
      <c r="B218" s="410">
        <f t="shared" si="3"/>
        <v>215</v>
      </c>
      <c r="C218" s="400"/>
      <c r="D218" s="409" t="s">
        <v>1710</v>
      </c>
      <c r="E218" s="392" t="s">
        <v>11</v>
      </c>
      <c r="F218" s="391"/>
      <c r="G218" s="407" t="s">
        <v>1390</v>
      </c>
      <c r="H218" s="407"/>
      <c r="I218" s="407"/>
      <c r="J218" s="407"/>
      <c r="K218" s="407"/>
      <c r="L218" s="407"/>
      <c r="M218" s="407"/>
      <c r="N218" s="401"/>
    </row>
    <row r="219" spans="1:14">
      <c r="A219" s="411"/>
      <c r="B219" s="410">
        <f t="shared" si="3"/>
        <v>216</v>
      </c>
      <c r="C219" s="400"/>
      <c r="D219" s="409" t="s">
        <v>1709</v>
      </c>
      <c r="E219" s="392" t="s">
        <v>11</v>
      </c>
      <c r="F219" s="391"/>
      <c r="G219" s="407" t="s">
        <v>1390</v>
      </c>
      <c r="H219" s="407"/>
      <c r="I219" s="407"/>
      <c r="J219" s="407"/>
      <c r="K219" s="407"/>
      <c r="L219" s="407"/>
      <c r="M219" s="407"/>
      <c r="N219" s="401"/>
    </row>
    <row r="220" spans="1:14">
      <c r="A220" s="411"/>
      <c r="B220" s="410">
        <f t="shared" si="3"/>
        <v>217</v>
      </c>
      <c r="C220" s="400"/>
      <c r="D220" s="409" t="s">
        <v>1708</v>
      </c>
      <c r="E220" s="392" t="s">
        <v>11</v>
      </c>
      <c r="F220" s="391"/>
      <c r="G220" s="407" t="s">
        <v>1390</v>
      </c>
      <c r="H220" s="407"/>
      <c r="I220" s="407"/>
      <c r="J220" s="407"/>
      <c r="K220" s="407"/>
      <c r="L220" s="407"/>
      <c r="M220" s="407"/>
      <c r="N220" s="401"/>
    </row>
    <row r="221" spans="1:14">
      <c r="A221" s="411" t="s">
        <v>343</v>
      </c>
      <c r="B221" s="410">
        <f t="shared" si="3"/>
        <v>218</v>
      </c>
      <c r="C221" s="427" t="s">
        <v>1707</v>
      </c>
      <c r="D221" s="409" t="s">
        <v>1706</v>
      </c>
      <c r="E221" s="392" t="s">
        <v>11</v>
      </c>
      <c r="F221" s="414">
        <v>6032465</v>
      </c>
      <c r="G221" s="407" t="s">
        <v>1390</v>
      </c>
      <c r="H221" s="407"/>
      <c r="I221" s="407"/>
      <c r="J221" s="407"/>
      <c r="K221" s="407"/>
      <c r="L221" s="407"/>
      <c r="M221" s="407"/>
      <c r="N221" s="401"/>
    </row>
    <row r="222" spans="1:14">
      <c r="A222" s="411"/>
      <c r="B222" s="410">
        <f t="shared" si="3"/>
        <v>219</v>
      </c>
      <c r="C222" s="427"/>
      <c r="D222" s="409" t="s">
        <v>1705</v>
      </c>
      <c r="E222" s="392"/>
      <c r="F222" s="414"/>
      <c r="G222" s="407" t="s">
        <v>1390</v>
      </c>
      <c r="H222" s="407"/>
      <c r="I222" s="407"/>
      <c r="J222" s="407"/>
      <c r="K222" s="407"/>
      <c r="L222" s="407"/>
      <c r="M222" s="407"/>
      <c r="N222" s="401"/>
    </row>
    <row r="223" spans="1:14">
      <c r="A223" s="411"/>
      <c r="B223" s="410">
        <f t="shared" si="3"/>
        <v>220</v>
      </c>
      <c r="C223" s="427"/>
      <c r="D223" s="409" t="s">
        <v>1704</v>
      </c>
      <c r="E223" s="392" t="s">
        <v>11</v>
      </c>
      <c r="F223" s="391"/>
      <c r="G223" s="407" t="s">
        <v>1390</v>
      </c>
      <c r="H223" s="407"/>
      <c r="I223" s="407"/>
      <c r="J223" s="407"/>
      <c r="K223" s="407"/>
      <c r="L223" s="407"/>
      <c r="M223" s="407"/>
      <c r="N223" s="401"/>
    </row>
    <row r="224" spans="1:14">
      <c r="A224" s="411" t="s">
        <v>345</v>
      </c>
      <c r="B224" s="410">
        <f t="shared" si="3"/>
        <v>221</v>
      </c>
      <c r="C224" s="400" t="s">
        <v>1703</v>
      </c>
      <c r="D224" s="409" t="s">
        <v>1702</v>
      </c>
      <c r="E224" s="392" t="s">
        <v>11</v>
      </c>
      <c r="F224" s="414">
        <v>2709424</v>
      </c>
      <c r="G224" s="407" t="s">
        <v>1390</v>
      </c>
      <c r="H224" s="407"/>
      <c r="I224" s="407"/>
      <c r="J224" s="407"/>
      <c r="K224" s="407"/>
      <c r="L224" s="407"/>
      <c r="M224" s="407"/>
      <c r="N224" s="401"/>
    </row>
    <row r="225" spans="1:14">
      <c r="A225" s="411"/>
      <c r="B225" s="410">
        <f t="shared" si="3"/>
        <v>222</v>
      </c>
      <c r="C225" s="400"/>
      <c r="D225" s="409" t="s">
        <v>1700</v>
      </c>
      <c r="E225" s="392" t="s">
        <v>11</v>
      </c>
      <c r="F225" s="391"/>
      <c r="G225" s="407" t="s">
        <v>1390</v>
      </c>
      <c r="H225" s="407"/>
      <c r="I225" s="407"/>
      <c r="J225" s="407"/>
      <c r="K225" s="407"/>
      <c r="L225" s="407"/>
      <c r="M225" s="407"/>
      <c r="N225" s="401"/>
    </row>
    <row r="226" spans="1:14">
      <c r="A226" s="411" t="s">
        <v>347</v>
      </c>
      <c r="B226" s="410">
        <f t="shared" si="3"/>
        <v>223</v>
      </c>
      <c r="C226" s="400" t="s">
        <v>1699</v>
      </c>
      <c r="D226" s="409" t="s">
        <v>1698</v>
      </c>
      <c r="E226" s="392" t="s">
        <v>11</v>
      </c>
      <c r="F226" s="414">
        <v>3760923</v>
      </c>
      <c r="G226" s="407" t="s">
        <v>1390</v>
      </c>
      <c r="H226" s="407"/>
      <c r="I226" s="407"/>
      <c r="J226" s="407"/>
      <c r="K226" s="407"/>
      <c r="L226" s="407"/>
      <c r="M226" s="407"/>
      <c r="N226" s="401"/>
    </row>
    <row r="227" spans="1:14">
      <c r="A227" s="411"/>
      <c r="B227" s="410">
        <f t="shared" si="3"/>
        <v>224</v>
      </c>
      <c r="C227" s="400"/>
      <c r="D227" s="409" t="s">
        <v>1697</v>
      </c>
      <c r="E227" s="392" t="s">
        <v>11</v>
      </c>
      <c r="F227" s="391"/>
      <c r="G227" s="407" t="s">
        <v>1390</v>
      </c>
      <c r="H227" s="407"/>
      <c r="I227" s="407"/>
      <c r="J227" s="407"/>
      <c r="K227" s="407"/>
      <c r="L227" s="407"/>
      <c r="M227" s="407"/>
      <c r="N227" s="401"/>
    </row>
    <row r="228" spans="1:14">
      <c r="A228" s="411"/>
      <c r="B228" s="410">
        <f t="shared" si="3"/>
        <v>225</v>
      </c>
      <c r="C228" s="400"/>
      <c r="D228" s="409" t="s">
        <v>1696</v>
      </c>
      <c r="E228" s="392" t="s">
        <v>11</v>
      </c>
      <c r="F228" s="391"/>
      <c r="G228" s="407" t="s">
        <v>1390</v>
      </c>
      <c r="H228" s="407"/>
      <c r="I228" s="407"/>
      <c r="J228" s="407"/>
      <c r="K228" s="407"/>
      <c r="L228" s="407"/>
      <c r="M228" s="407"/>
      <c r="N228" s="401"/>
    </row>
    <row r="229" spans="1:14">
      <c r="A229" s="411"/>
      <c r="B229" s="410">
        <f t="shared" si="3"/>
        <v>226</v>
      </c>
      <c r="C229" s="400"/>
      <c r="D229" s="409" t="s">
        <v>1695</v>
      </c>
      <c r="E229" s="392" t="s">
        <v>11</v>
      </c>
      <c r="F229" s="391"/>
      <c r="G229" s="407" t="s">
        <v>1390</v>
      </c>
      <c r="H229" s="407"/>
      <c r="I229" s="407"/>
      <c r="J229" s="407"/>
      <c r="K229" s="407"/>
      <c r="L229" s="407"/>
      <c r="M229" s="407"/>
      <c r="N229" s="401"/>
    </row>
    <row r="230" spans="1:14">
      <c r="A230" s="411"/>
      <c r="B230" s="410">
        <f t="shared" si="3"/>
        <v>227</v>
      </c>
      <c r="C230" s="400"/>
      <c r="D230" s="409" t="s">
        <v>1694</v>
      </c>
      <c r="E230" s="392" t="s">
        <v>11</v>
      </c>
      <c r="F230" s="391"/>
      <c r="G230" s="407" t="s">
        <v>1390</v>
      </c>
      <c r="H230" s="407"/>
      <c r="I230" s="407"/>
      <c r="J230" s="407"/>
      <c r="K230" s="407"/>
      <c r="L230" s="407"/>
      <c r="M230" s="407"/>
      <c r="N230" s="401"/>
    </row>
    <row r="231" spans="1:14">
      <c r="A231" s="411" t="s">
        <v>349</v>
      </c>
      <c r="B231" s="410">
        <f t="shared" si="3"/>
        <v>228</v>
      </c>
      <c r="C231" s="400" t="s">
        <v>1693</v>
      </c>
      <c r="D231" s="409" t="s">
        <v>1692</v>
      </c>
      <c r="E231" s="392" t="s">
        <v>11</v>
      </c>
      <c r="F231" s="414">
        <v>10852062</v>
      </c>
      <c r="G231" s="407" t="s">
        <v>1390</v>
      </c>
      <c r="H231" s="407"/>
      <c r="I231" s="407"/>
      <c r="J231" s="407"/>
      <c r="K231" s="407"/>
      <c r="L231" s="407"/>
      <c r="M231" s="407"/>
      <c r="N231" s="401" t="s">
        <v>1691</v>
      </c>
    </row>
    <row r="232" spans="1:14">
      <c r="A232" s="411"/>
      <c r="B232" s="410">
        <f t="shared" si="3"/>
        <v>229</v>
      </c>
      <c r="C232" s="400"/>
      <c r="D232" s="409" t="s">
        <v>1558</v>
      </c>
      <c r="E232" s="392" t="s">
        <v>11</v>
      </c>
      <c r="F232" s="391"/>
      <c r="G232" s="407" t="s">
        <v>1390</v>
      </c>
      <c r="H232" s="407"/>
      <c r="I232" s="407"/>
      <c r="J232" s="407"/>
      <c r="K232" s="407"/>
      <c r="L232" s="407"/>
      <c r="M232" s="407"/>
      <c r="N232" s="401"/>
    </row>
    <row r="233" spans="1:14">
      <c r="A233" s="411"/>
      <c r="B233" s="410">
        <f t="shared" si="3"/>
        <v>230</v>
      </c>
      <c r="C233" s="400"/>
      <c r="D233" s="409" t="s">
        <v>1690</v>
      </c>
      <c r="E233" s="392" t="s">
        <v>11</v>
      </c>
      <c r="F233" s="391"/>
      <c r="G233" s="407" t="s">
        <v>1390</v>
      </c>
      <c r="H233" s="407"/>
      <c r="I233" s="407"/>
      <c r="J233" s="407"/>
      <c r="K233" s="407"/>
      <c r="L233" s="407"/>
      <c r="M233" s="407"/>
      <c r="N233" s="401"/>
    </row>
    <row r="234" spans="1:14">
      <c r="A234" s="411"/>
      <c r="B234" s="410">
        <f t="shared" si="3"/>
        <v>231</v>
      </c>
      <c r="C234" s="400"/>
      <c r="D234" s="409" t="s">
        <v>1689</v>
      </c>
      <c r="E234" s="392" t="s">
        <v>11</v>
      </c>
      <c r="F234" s="391"/>
      <c r="G234" s="407" t="s">
        <v>1390</v>
      </c>
      <c r="H234" s="407"/>
      <c r="I234" s="407"/>
      <c r="J234" s="407"/>
      <c r="K234" s="407"/>
      <c r="L234" s="407"/>
      <c r="M234" s="407"/>
      <c r="N234" s="401"/>
    </row>
    <row r="235" spans="1:14">
      <c r="A235" s="411" t="s">
        <v>353</v>
      </c>
      <c r="B235" s="410">
        <f t="shared" si="3"/>
        <v>232</v>
      </c>
      <c r="C235" s="400" t="s">
        <v>1688</v>
      </c>
      <c r="D235" s="409" t="s">
        <v>1687</v>
      </c>
      <c r="E235" s="392" t="s">
        <v>11</v>
      </c>
      <c r="F235" s="414">
        <v>845694</v>
      </c>
      <c r="G235" s="407" t="s">
        <v>1390</v>
      </c>
      <c r="H235" s="407"/>
      <c r="I235" s="407"/>
      <c r="J235" s="407"/>
      <c r="K235" s="407"/>
      <c r="L235" s="407"/>
      <c r="M235" s="407"/>
      <c r="N235" s="401"/>
    </row>
    <row r="236" spans="1:14">
      <c r="A236" s="411"/>
      <c r="B236" s="410">
        <f t="shared" si="3"/>
        <v>233</v>
      </c>
      <c r="C236" s="400"/>
      <c r="D236" s="409" t="s">
        <v>1686</v>
      </c>
      <c r="E236" s="392" t="s">
        <v>11</v>
      </c>
      <c r="F236" s="391"/>
      <c r="G236" s="407" t="s">
        <v>1390</v>
      </c>
      <c r="H236" s="407"/>
      <c r="I236" s="407"/>
      <c r="J236" s="407"/>
      <c r="K236" s="407"/>
      <c r="L236" s="407"/>
      <c r="M236" s="407"/>
      <c r="N236" s="401"/>
    </row>
    <row r="237" spans="1:14">
      <c r="A237" s="411" t="s">
        <v>355</v>
      </c>
      <c r="B237" s="410">
        <f t="shared" si="3"/>
        <v>234</v>
      </c>
      <c r="C237" s="400" t="s">
        <v>1685</v>
      </c>
      <c r="D237" s="409" t="s">
        <v>1684</v>
      </c>
      <c r="E237" s="392" t="s">
        <v>11</v>
      </c>
      <c r="F237" s="414">
        <v>7737533</v>
      </c>
      <c r="G237" s="407" t="s">
        <v>1390</v>
      </c>
      <c r="H237" s="407"/>
      <c r="I237" s="407"/>
      <c r="J237" s="407"/>
      <c r="K237" s="407"/>
      <c r="L237" s="407"/>
      <c r="M237" s="407"/>
      <c r="N237" s="401"/>
    </row>
    <row r="238" spans="1:14">
      <c r="A238" s="411"/>
      <c r="B238" s="410">
        <f t="shared" si="3"/>
        <v>235</v>
      </c>
      <c r="C238" s="400"/>
      <c r="D238" s="409" t="s">
        <v>1658</v>
      </c>
      <c r="E238" s="392" t="s">
        <v>11</v>
      </c>
      <c r="F238" s="391"/>
      <c r="G238" s="407" t="s">
        <v>1390</v>
      </c>
      <c r="H238" s="407"/>
      <c r="I238" s="407"/>
      <c r="J238" s="407"/>
      <c r="K238" s="407"/>
      <c r="L238" s="407"/>
      <c r="M238" s="407"/>
      <c r="N238" s="401"/>
    </row>
    <row r="239" spans="1:14" ht="30">
      <c r="A239" s="411"/>
      <c r="B239" s="410">
        <f t="shared" si="3"/>
        <v>236</v>
      </c>
      <c r="C239" s="400"/>
      <c r="D239" s="409" t="s">
        <v>1683</v>
      </c>
      <c r="E239" s="392"/>
      <c r="F239" s="391"/>
      <c r="G239" s="407" t="s">
        <v>1390</v>
      </c>
      <c r="H239" s="407"/>
      <c r="I239" s="407"/>
      <c r="J239" s="407"/>
      <c r="K239" s="407"/>
      <c r="L239" s="407"/>
      <c r="M239" s="407"/>
      <c r="N239" s="401"/>
    </row>
    <row r="240" spans="1:14">
      <c r="A240" s="411"/>
      <c r="B240" s="410">
        <f t="shared" si="3"/>
        <v>237</v>
      </c>
      <c r="C240" s="400"/>
      <c r="D240" s="409" t="s">
        <v>1682</v>
      </c>
      <c r="E240" s="392" t="s">
        <v>11</v>
      </c>
      <c r="F240" s="391"/>
      <c r="G240" s="407" t="s">
        <v>1390</v>
      </c>
      <c r="H240" s="407"/>
      <c r="I240" s="407"/>
      <c r="J240" s="407"/>
      <c r="K240" s="407"/>
      <c r="L240" s="407"/>
      <c r="M240" s="407"/>
      <c r="N240" s="401"/>
    </row>
    <row r="241" spans="1:14">
      <c r="A241" s="411"/>
      <c r="B241" s="410">
        <f t="shared" si="3"/>
        <v>238</v>
      </c>
      <c r="C241" s="400"/>
      <c r="D241" s="409" t="s">
        <v>1681</v>
      </c>
      <c r="E241" s="392" t="s">
        <v>11</v>
      </c>
      <c r="F241" s="391"/>
      <c r="G241" s="407" t="s">
        <v>1390</v>
      </c>
      <c r="H241" s="407"/>
      <c r="I241" s="407"/>
      <c r="J241" s="407"/>
      <c r="K241" s="407"/>
      <c r="L241" s="407"/>
      <c r="M241" s="407"/>
      <c r="N241" s="401"/>
    </row>
    <row r="242" spans="1:14">
      <c r="A242" s="411"/>
      <c r="B242" s="410">
        <f t="shared" si="3"/>
        <v>239</v>
      </c>
      <c r="C242" s="400"/>
      <c r="D242" s="409" t="s">
        <v>1501</v>
      </c>
      <c r="E242" s="392" t="s">
        <v>11</v>
      </c>
      <c r="F242" s="391"/>
      <c r="G242" s="407" t="s">
        <v>1390</v>
      </c>
      <c r="H242" s="407"/>
      <c r="I242" s="407"/>
      <c r="J242" s="407"/>
      <c r="K242" s="407"/>
      <c r="L242" s="407"/>
      <c r="M242" s="407"/>
      <c r="N242" s="401"/>
    </row>
    <row r="243" spans="1:14">
      <c r="A243" s="411"/>
      <c r="B243" s="410">
        <f t="shared" si="3"/>
        <v>240</v>
      </c>
      <c r="C243" s="400"/>
      <c r="D243" s="409" t="s">
        <v>1680</v>
      </c>
      <c r="E243" s="392" t="s">
        <v>11</v>
      </c>
      <c r="F243" s="391"/>
      <c r="G243" s="407" t="s">
        <v>1390</v>
      </c>
      <c r="H243" s="407"/>
      <c r="I243" s="407"/>
      <c r="J243" s="407"/>
      <c r="K243" s="407"/>
      <c r="L243" s="407"/>
      <c r="M243" s="407"/>
      <c r="N243" s="401"/>
    </row>
    <row r="244" spans="1:14">
      <c r="A244" s="411" t="s">
        <v>357</v>
      </c>
      <c r="B244" s="410">
        <f t="shared" si="3"/>
        <v>241</v>
      </c>
      <c r="C244" s="400" t="s">
        <v>1679</v>
      </c>
      <c r="D244" s="409" t="s">
        <v>1678</v>
      </c>
      <c r="E244" s="392" t="s">
        <v>11</v>
      </c>
      <c r="F244" s="414">
        <v>689069</v>
      </c>
      <c r="G244" s="407" t="s">
        <v>1390</v>
      </c>
      <c r="H244" s="407"/>
      <c r="I244" s="407"/>
      <c r="J244" s="407"/>
      <c r="K244" s="407"/>
      <c r="L244" s="407"/>
      <c r="M244" s="407"/>
      <c r="N244" s="401"/>
    </row>
    <row r="245" spans="1:14">
      <c r="A245" s="411"/>
      <c r="B245" s="410">
        <f t="shared" si="3"/>
        <v>242</v>
      </c>
      <c r="C245" s="400"/>
      <c r="D245" s="409" t="s">
        <v>1677</v>
      </c>
      <c r="E245" s="392" t="s">
        <v>11</v>
      </c>
      <c r="F245" s="391"/>
      <c r="G245" s="407" t="s">
        <v>1390</v>
      </c>
      <c r="H245" s="407"/>
      <c r="I245" s="407"/>
      <c r="J245" s="407"/>
      <c r="K245" s="407"/>
      <c r="L245" s="407"/>
      <c r="M245" s="407"/>
      <c r="N245" s="401"/>
    </row>
    <row r="246" spans="1:14">
      <c r="A246" s="411" t="s">
        <v>363</v>
      </c>
      <c r="B246" s="410">
        <f t="shared" si="3"/>
        <v>243</v>
      </c>
      <c r="C246" s="400" t="s">
        <v>1676</v>
      </c>
      <c r="D246" s="409" t="s">
        <v>1675</v>
      </c>
      <c r="E246" s="392" t="s">
        <v>11</v>
      </c>
      <c r="F246" s="391">
        <v>875329</v>
      </c>
      <c r="G246" s="404"/>
      <c r="H246" s="404" t="s">
        <v>1390</v>
      </c>
      <c r="I246" s="407" t="s">
        <v>1390</v>
      </c>
      <c r="J246" s="407"/>
      <c r="K246" s="407"/>
      <c r="L246" s="407"/>
      <c r="M246" s="407"/>
      <c r="N246" s="401" t="s">
        <v>1674</v>
      </c>
    </row>
    <row r="247" spans="1:14">
      <c r="A247" s="411" t="s">
        <v>359</v>
      </c>
      <c r="B247" s="410">
        <f t="shared" si="3"/>
        <v>244</v>
      </c>
      <c r="C247" s="400" t="s">
        <v>1673</v>
      </c>
      <c r="D247" s="409" t="s">
        <v>1672</v>
      </c>
      <c r="E247" s="392" t="s">
        <v>11</v>
      </c>
      <c r="F247" s="414">
        <v>6387656</v>
      </c>
      <c r="G247" s="407" t="s">
        <v>1390</v>
      </c>
      <c r="H247" s="407"/>
      <c r="I247" s="407"/>
      <c r="J247" s="407"/>
      <c r="K247" s="407"/>
      <c r="L247" s="407"/>
      <c r="M247" s="407"/>
      <c r="N247" s="401"/>
    </row>
    <row r="248" spans="1:14">
      <c r="A248" s="411"/>
      <c r="B248" s="410">
        <f t="shared" si="3"/>
        <v>245</v>
      </c>
      <c r="C248" s="400"/>
      <c r="D248" s="409" t="s">
        <v>1658</v>
      </c>
      <c r="E248" s="392" t="s">
        <v>11</v>
      </c>
      <c r="F248" s="391"/>
      <c r="G248" s="407" t="s">
        <v>1390</v>
      </c>
      <c r="H248" s="407"/>
      <c r="I248" s="407"/>
      <c r="J248" s="407"/>
      <c r="K248" s="407"/>
      <c r="L248" s="407"/>
      <c r="M248" s="407"/>
      <c r="N248" s="401"/>
    </row>
    <row r="249" spans="1:14" ht="30">
      <c r="A249" s="411"/>
      <c r="B249" s="410">
        <f t="shared" si="3"/>
        <v>246</v>
      </c>
      <c r="C249" s="400"/>
      <c r="D249" s="409" t="s">
        <v>1671</v>
      </c>
      <c r="E249" s="392" t="s">
        <v>11</v>
      </c>
      <c r="F249" s="391"/>
      <c r="G249" s="407" t="s">
        <v>1390</v>
      </c>
      <c r="H249" s="407"/>
      <c r="I249" s="407"/>
      <c r="J249" s="407"/>
      <c r="K249" s="407"/>
      <c r="L249" s="407"/>
      <c r="M249" s="407"/>
      <c r="N249" s="401"/>
    </row>
    <row r="250" spans="1:14">
      <c r="A250" s="411"/>
      <c r="B250" s="410">
        <f t="shared" si="3"/>
        <v>247</v>
      </c>
      <c r="C250" s="400"/>
      <c r="D250" s="409" t="s">
        <v>1670</v>
      </c>
      <c r="E250" s="392" t="s">
        <v>11</v>
      </c>
      <c r="F250" s="391"/>
      <c r="G250" s="407" t="s">
        <v>1390</v>
      </c>
      <c r="H250" s="407"/>
      <c r="I250" s="407"/>
      <c r="J250" s="407"/>
      <c r="K250" s="407"/>
      <c r="L250" s="407"/>
      <c r="M250" s="407"/>
      <c r="N250" s="401"/>
    </row>
    <row r="251" spans="1:14">
      <c r="A251" s="411"/>
      <c r="B251" s="410">
        <f t="shared" si="3"/>
        <v>248</v>
      </c>
      <c r="C251" s="400"/>
      <c r="D251" s="409" t="s">
        <v>1669</v>
      </c>
      <c r="E251" s="392" t="s">
        <v>11</v>
      </c>
      <c r="F251" s="391"/>
      <c r="G251" s="407" t="s">
        <v>1390</v>
      </c>
      <c r="H251" s="407"/>
      <c r="I251" s="407"/>
      <c r="J251" s="407"/>
      <c r="K251" s="407"/>
      <c r="L251" s="407"/>
      <c r="M251" s="407"/>
      <c r="N251" s="401"/>
    </row>
    <row r="252" spans="1:14">
      <c r="A252" s="411"/>
      <c r="B252" s="410">
        <f t="shared" si="3"/>
        <v>249</v>
      </c>
      <c r="C252" s="400"/>
      <c r="D252" s="409" t="s">
        <v>1668</v>
      </c>
      <c r="E252" s="392" t="s">
        <v>11</v>
      </c>
      <c r="F252" s="391"/>
      <c r="G252" s="407" t="s">
        <v>1390</v>
      </c>
      <c r="H252" s="407"/>
      <c r="I252" s="407"/>
      <c r="J252" s="407"/>
      <c r="K252" s="407"/>
      <c r="L252" s="407"/>
      <c r="M252" s="407"/>
      <c r="N252" s="401"/>
    </row>
    <row r="253" spans="1:14">
      <c r="A253" s="411" t="s">
        <v>361</v>
      </c>
      <c r="B253" s="410">
        <f t="shared" si="3"/>
        <v>250</v>
      </c>
      <c r="C253" s="400" t="s">
        <v>1667</v>
      </c>
      <c r="D253" s="409" t="s">
        <v>1522</v>
      </c>
      <c r="E253" s="392" t="s">
        <v>36</v>
      </c>
      <c r="F253" s="414">
        <v>1895702</v>
      </c>
      <c r="G253" s="407" t="s">
        <v>1390</v>
      </c>
      <c r="H253" s="407"/>
      <c r="I253" s="407"/>
      <c r="J253" s="407"/>
      <c r="K253" s="407"/>
      <c r="L253" s="407"/>
      <c r="M253" s="407"/>
      <c r="N253" s="401"/>
    </row>
    <row r="254" spans="1:14" ht="30">
      <c r="A254" s="411"/>
      <c r="B254" s="410">
        <f t="shared" si="3"/>
        <v>251</v>
      </c>
      <c r="C254" s="400" t="s">
        <v>2279</v>
      </c>
      <c r="D254" s="409" t="s">
        <v>2330</v>
      </c>
      <c r="E254" s="392"/>
      <c r="F254" s="414"/>
      <c r="G254" s="407" t="s">
        <v>1390</v>
      </c>
      <c r="H254" s="407"/>
      <c r="I254" s="407"/>
      <c r="J254" s="407"/>
      <c r="K254" s="407"/>
      <c r="L254" s="407"/>
      <c r="M254" s="407"/>
      <c r="N254" s="401"/>
    </row>
    <row r="255" spans="1:14">
      <c r="A255" s="411"/>
      <c r="B255" s="410">
        <f t="shared" si="3"/>
        <v>252</v>
      </c>
      <c r="C255" s="400"/>
      <c r="D255" s="409" t="s">
        <v>2331</v>
      </c>
      <c r="E255" s="392"/>
      <c r="F255" s="538"/>
      <c r="G255" s="539" t="s">
        <v>1390</v>
      </c>
      <c r="H255" s="539"/>
      <c r="I255" s="540"/>
      <c r="J255" s="541"/>
      <c r="K255" s="542"/>
      <c r="L255" s="543"/>
      <c r="M255" s="546"/>
      <c r="N255" s="401"/>
    </row>
    <row r="256" spans="1:14">
      <c r="A256" s="411" t="s">
        <v>365</v>
      </c>
      <c r="B256" s="410">
        <f t="shared" si="3"/>
        <v>253</v>
      </c>
      <c r="C256" s="400" t="s">
        <v>1666</v>
      </c>
      <c r="D256" s="409" t="s">
        <v>1665</v>
      </c>
      <c r="E256" s="392" t="s">
        <v>11</v>
      </c>
      <c r="F256" s="414">
        <v>2888367</v>
      </c>
      <c r="G256" s="407" t="s">
        <v>1390</v>
      </c>
      <c r="H256" s="407"/>
      <c r="I256" s="407"/>
      <c r="J256" s="407"/>
      <c r="K256" s="407"/>
      <c r="L256" s="407"/>
      <c r="M256" s="407"/>
      <c r="N256" s="401"/>
    </row>
    <row r="257" spans="1:14">
      <c r="A257" s="411"/>
      <c r="B257" s="410">
        <f t="shared" si="3"/>
        <v>254</v>
      </c>
      <c r="C257" s="400"/>
      <c r="D257" s="409" t="s">
        <v>1664</v>
      </c>
      <c r="E257" s="392" t="s">
        <v>11</v>
      </c>
      <c r="F257" s="391"/>
      <c r="G257" s="407" t="s">
        <v>1390</v>
      </c>
      <c r="H257" s="407"/>
      <c r="I257" s="407"/>
      <c r="J257" s="407"/>
      <c r="K257" s="407"/>
      <c r="L257" s="407"/>
      <c r="M257" s="407"/>
      <c r="N257" s="401"/>
    </row>
    <row r="258" spans="1:14">
      <c r="A258" s="411"/>
      <c r="B258" s="410">
        <f t="shared" si="3"/>
        <v>255</v>
      </c>
      <c r="C258" s="400"/>
      <c r="D258" s="409" t="s">
        <v>1663</v>
      </c>
      <c r="E258" s="392" t="s">
        <v>11</v>
      </c>
      <c r="F258" s="391"/>
      <c r="G258" s="407" t="s">
        <v>1390</v>
      </c>
      <c r="H258" s="407"/>
      <c r="I258" s="407"/>
      <c r="J258" s="407"/>
      <c r="K258" s="430"/>
      <c r="L258" s="407"/>
      <c r="M258" s="407"/>
      <c r="N258" s="401"/>
    </row>
    <row r="259" spans="1:14">
      <c r="A259" s="411"/>
      <c r="B259" s="410">
        <f t="shared" si="3"/>
        <v>256</v>
      </c>
      <c r="C259" s="400"/>
      <c r="D259" s="409" t="s">
        <v>1662</v>
      </c>
      <c r="E259" s="392" t="s">
        <v>11</v>
      </c>
      <c r="F259" s="391"/>
      <c r="G259" s="407" t="s">
        <v>1390</v>
      </c>
      <c r="H259" s="407"/>
      <c r="I259" s="407"/>
      <c r="J259" s="407"/>
      <c r="K259" s="430"/>
      <c r="L259" s="407"/>
      <c r="M259" s="407"/>
      <c r="N259" s="401"/>
    </row>
    <row r="260" spans="1:14">
      <c r="A260" s="411"/>
      <c r="B260" s="410">
        <f t="shared" ref="B260:B323" si="4">B259+1</f>
        <v>257</v>
      </c>
      <c r="C260" s="400"/>
      <c r="D260" s="409" t="s">
        <v>1661</v>
      </c>
      <c r="E260" s="392" t="s">
        <v>11</v>
      </c>
      <c r="F260" s="391"/>
      <c r="G260" s="407" t="s">
        <v>1390</v>
      </c>
      <c r="H260" s="407"/>
      <c r="I260" s="407"/>
      <c r="J260" s="407"/>
      <c r="K260" s="430"/>
      <c r="L260" s="407"/>
      <c r="M260" s="407"/>
      <c r="N260" s="401"/>
    </row>
    <row r="261" spans="1:14">
      <c r="A261" s="411" t="s">
        <v>367</v>
      </c>
      <c r="B261" s="410">
        <f t="shared" si="4"/>
        <v>258</v>
      </c>
      <c r="C261" s="400" t="s">
        <v>1660</v>
      </c>
      <c r="D261" s="409" t="s">
        <v>1659</v>
      </c>
      <c r="E261" s="392" t="s">
        <v>11</v>
      </c>
      <c r="F261" s="414">
        <v>7229447</v>
      </c>
      <c r="G261" s="407" t="s">
        <v>1390</v>
      </c>
      <c r="H261" s="407"/>
      <c r="I261" s="407"/>
      <c r="J261" s="407"/>
      <c r="K261" s="430"/>
      <c r="L261" s="407"/>
      <c r="M261" s="407"/>
      <c r="N261" s="401"/>
    </row>
    <row r="262" spans="1:14">
      <c r="A262" s="411"/>
      <c r="B262" s="410">
        <f t="shared" si="4"/>
        <v>259</v>
      </c>
      <c r="C262" s="400"/>
      <c r="D262" s="409" t="s">
        <v>1658</v>
      </c>
      <c r="E262" s="392" t="s">
        <v>11</v>
      </c>
      <c r="F262" s="391"/>
      <c r="G262" s="407" t="s">
        <v>1390</v>
      </c>
      <c r="H262" s="407"/>
      <c r="I262" s="407"/>
      <c r="J262" s="407"/>
      <c r="K262" s="430"/>
      <c r="L262" s="407"/>
      <c r="M262" s="407"/>
      <c r="N262" s="401"/>
    </row>
    <row r="263" spans="1:14">
      <c r="A263" s="411"/>
      <c r="B263" s="410">
        <f t="shared" si="4"/>
        <v>260</v>
      </c>
      <c r="C263" s="400"/>
      <c r="D263" s="409" t="s">
        <v>1657</v>
      </c>
      <c r="E263" s="392" t="s">
        <v>11</v>
      </c>
      <c r="F263" s="391"/>
      <c r="G263" s="407" t="s">
        <v>1390</v>
      </c>
      <c r="H263" s="407"/>
      <c r="I263" s="407"/>
      <c r="J263" s="407"/>
      <c r="K263" s="430"/>
      <c r="L263" s="407"/>
      <c r="M263" s="407"/>
      <c r="N263" s="401"/>
    </row>
    <row r="264" spans="1:14">
      <c r="A264" s="411"/>
      <c r="B264" s="410">
        <f t="shared" si="4"/>
        <v>261</v>
      </c>
      <c r="C264" s="400"/>
      <c r="D264" s="409" t="s">
        <v>1656</v>
      </c>
      <c r="E264" s="392" t="s">
        <v>11</v>
      </c>
      <c r="F264" s="391"/>
      <c r="G264" s="407" t="s">
        <v>1390</v>
      </c>
      <c r="H264" s="407"/>
      <c r="I264" s="407"/>
      <c r="J264" s="407"/>
      <c r="K264" s="434"/>
      <c r="L264" s="407"/>
      <c r="M264" s="407"/>
      <c r="N264" s="401"/>
    </row>
    <row r="265" spans="1:14">
      <c r="A265" s="411" t="s">
        <v>369</v>
      </c>
      <c r="B265" s="410">
        <f t="shared" si="4"/>
        <v>262</v>
      </c>
      <c r="C265" s="400" t="s">
        <v>1655</v>
      </c>
      <c r="D265" s="409" t="s">
        <v>1654</v>
      </c>
      <c r="E265" s="392" t="s">
        <v>11</v>
      </c>
      <c r="F265" s="414">
        <v>1769604</v>
      </c>
      <c r="G265" s="407" t="s">
        <v>1390</v>
      </c>
      <c r="H265" s="407"/>
      <c r="I265" s="407"/>
      <c r="J265" s="407"/>
      <c r="K265" s="434"/>
      <c r="L265" s="407"/>
      <c r="M265" s="407"/>
      <c r="N265" s="401"/>
    </row>
    <row r="266" spans="1:14">
      <c r="A266" s="411"/>
      <c r="B266" s="410">
        <f t="shared" si="4"/>
        <v>263</v>
      </c>
      <c r="C266" s="400"/>
      <c r="D266" s="409" t="s">
        <v>1653</v>
      </c>
      <c r="E266" s="392" t="s">
        <v>11</v>
      </c>
      <c r="F266" s="391"/>
      <c r="G266" s="407" t="s">
        <v>1390</v>
      </c>
      <c r="H266" s="407"/>
      <c r="I266" s="407"/>
      <c r="J266" s="407"/>
      <c r="K266" s="430"/>
      <c r="L266" s="407"/>
      <c r="M266" s="407"/>
      <c r="N266" s="401"/>
    </row>
    <row r="267" spans="1:14" s="36" customFormat="1" ht="30">
      <c r="A267" s="411"/>
      <c r="B267" s="410">
        <f t="shared" si="4"/>
        <v>264</v>
      </c>
      <c r="C267" s="427"/>
      <c r="D267" s="409" t="s">
        <v>1570</v>
      </c>
      <c r="E267" s="392" t="s">
        <v>11</v>
      </c>
      <c r="F267" s="391"/>
      <c r="G267" s="404"/>
      <c r="H267" s="404" t="s">
        <v>1390</v>
      </c>
      <c r="I267" s="404"/>
      <c r="J267" s="404"/>
      <c r="K267" s="431"/>
      <c r="L267" s="404"/>
      <c r="M267" s="404"/>
      <c r="N267" s="428" t="s">
        <v>1652</v>
      </c>
    </row>
    <row r="268" spans="1:14">
      <c r="A268" s="411" t="s">
        <v>371</v>
      </c>
      <c r="B268" s="410">
        <f t="shared" si="4"/>
        <v>265</v>
      </c>
      <c r="C268" s="400" t="s">
        <v>1651</v>
      </c>
      <c r="D268" s="409" t="s">
        <v>1459</v>
      </c>
      <c r="E268" s="392" t="s">
        <v>11</v>
      </c>
      <c r="F268" s="391">
        <v>1910050</v>
      </c>
      <c r="G268" s="407" t="s">
        <v>1390</v>
      </c>
      <c r="H268" s="407"/>
      <c r="I268" s="407"/>
      <c r="J268" s="407"/>
      <c r="K268" s="430"/>
      <c r="L268" s="407"/>
      <c r="M268" s="407"/>
      <c r="N268" s="401"/>
    </row>
    <row r="269" spans="1:14" ht="30">
      <c r="A269" s="411" t="s">
        <v>373</v>
      </c>
      <c r="B269" s="410">
        <f t="shared" si="4"/>
        <v>266</v>
      </c>
      <c r="C269" s="400" t="s">
        <v>1650</v>
      </c>
      <c r="D269" s="409" t="s">
        <v>1649</v>
      </c>
      <c r="E269" s="392" t="s">
        <v>11</v>
      </c>
      <c r="F269" s="414">
        <v>16311512</v>
      </c>
      <c r="G269" s="407" t="s">
        <v>1390</v>
      </c>
      <c r="H269" s="407"/>
      <c r="I269" s="407"/>
      <c r="J269" s="407"/>
      <c r="K269" s="430"/>
      <c r="L269" s="407"/>
      <c r="M269" s="407"/>
      <c r="N269" s="401"/>
    </row>
    <row r="270" spans="1:14">
      <c r="A270" s="411"/>
      <c r="B270" s="410">
        <f t="shared" si="4"/>
        <v>267</v>
      </c>
      <c r="C270" s="400"/>
      <c r="D270" s="409" t="s">
        <v>1648</v>
      </c>
      <c r="E270" s="392" t="s">
        <v>11</v>
      </c>
      <c r="F270" s="391"/>
      <c r="G270" s="407" t="s">
        <v>1390</v>
      </c>
      <c r="H270" s="407"/>
      <c r="I270" s="407"/>
      <c r="J270" s="407"/>
      <c r="K270" s="430"/>
      <c r="L270" s="407"/>
      <c r="M270" s="407"/>
      <c r="N270" s="401"/>
    </row>
    <row r="271" spans="1:14">
      <c r="A271" s="411"/>
      <c r="B271" s="410">
        <f t="shared" si="4"/>
        <v>268</v>
      </c>
      <c r="C271" s="400"/>
      <c r="D271" s="409" t="s">
        <v>1647</v>
      </c>
      <c r="E271" s="392" t="s">
        <v>11</v>
      </c>
      <c r="F271" s="391"/>
      <c r="G271" s="407" t="s">
        <v>1390</v>
      </c>
      <c r="H271" s="407"/>
      <c r="I271" s="407"/>
      <c r="J271" s="407"/>
      <c r="K271" s="430"/>
      <c r="L271" s="407"/>
      <c r="M271" s="407"/>
      <c r="N271" s="401"/>
    </row>
    <row r="272" spans="1:14" ht="30">
      <c r="A272" s="411"/>
      <c r="B272" s="410">
        <f t="shared" si="4"/>
        <v>269</v>
      </c>
      <c r="C272" s="400"/>
      <c r="D272" s="409" t="s">
        <v>1646</v>
      </c>
      <c r="E272" s="392" t="s">
        <v>11</v>
      </c>
      <c r="F272" s="391"/>
      <c r="G272" s="407" t="s">
        <v>1390</v>
      </c>
      <c r="H272" s="407"/>
      <c r="I272" s="407"/>
      <c r="J272" s="407"/>
      <c r="K272" s="430"/>
      <c r="L272" s="407"/>
      <c r="M272" s="407"/>
      <c r="N272" s="401"/>
    </row>
    <row r="273" spans="1:14">
      <c r="A273" s="411"/>
      <c r="B273" s="410">
        <f t="shared" si="4"/>
        <v>270</v>
      </c>
      <c r="C273" s="400"/>
      <c r="D273" s="409" t="s">
        <v>1645</v>
      </c>
      <c r="E273" s="392" t="s">
        <v>11</v>
      </c>
      <c r="F273" s="391"/>
      <c r="G273" s="407" t="s">
        <v>1390</v>
      </c>
      <c r="H273" s="407"/>
      <c r="I273" s="407"/>
      <c r="J273" s="407"/>
      <c r="K273" s="430"/>
      <c r="L273" s="407"/>
      <c r="M273" s="407"/>
      <c r="N273" s="401"/>
    </row>
    <row r="274" spans="1:14">
      <c r="A274" s="411"/>
      <c r="B274" s="410">
        <f t="shared" si="4"/>
        <v>271</v>
      </c>
      <c r="C274" s="400"/>
      <c r="D274" s="409" t="s">
        <v>1644</v>
      </c>
      <c r="E274" s="392" t="s">
        <v>11</v>
      </c>
      <c r="F274" s="391"/>
      <c r="G274" s="407" t="s">
        <v>1390</v>
      </c>
      <c r="H274" s="407"/>
      <c r="I274" s="407"/>
      <c r="J274" s="407"/>
      <c r="K274" s="430"/>
      <c r="L274" s="407"/>
      <c r="M274" s="407"/>
      <c r="N274" s="401"/>
    </row>
    <row r="275" spans="1:14">
      <c r="A275" s="411"/>
      <c r="B275" s="410">
        <f t="shared" si="4"/>
        <v>272</v>
      </c>
      <c r="C275" s="400"/>
      <c r="D275" s="409" t="s">
        <v>1643</v>
      </c>
      <c r="E275" s="392" t="s">
        <v>11</v>
      </c>
      <c r="F275" s="391"/>
      <c r="G275" s="407" t="s">
        <v>1390</v>
      </c>
      <c r="H275" s="407"/>
      <c r="I275" s="407"/>
      <c r="J275" s="407"/>
      <c r="K275" s="430"/>
      <c r="L275" s="407"/>
      <c r="M275" s="407"/>
      <c r="N275" s="401"/>
    </row>
    <row r="276" spans="1:14">
      <c r="A276" s="411" t="s">
        <v>375</v>
      </c>
      <c r="B276" s="410">
        <f t="shared" si="4"/>
        <v>273</v>
      </c>
      <c r="C276" s="400" t="s">
        <v>1642</v>
      </c>
      <c r="D276" s="409" t="s">
        <v>1641</v>
      </c>
      <c r="E276" s="392" t="s">
        <v>11</v>
      </c>
      <c r="F276" s="414">
        <v>722677</v>
      </c>
      <c r="G276" s="407" t="s">
        <v>1390</v>
      </c>
      <c r="H276" s="407"/>
      <c r="I276" s="407"/>
      <c r="J276" s="407"/>
      <c r="K276" s="430"/>
      <c r="L276" s="407"/>
      <c r="M276" s="407"/>
      <c r="N276" s="401"/>
    </row>
    <row r="277" spans="1:14" s="36" customFormat="1">
      <c r="A277" s="411"/>
      <c r="B277" s="410">
        <f t="shared" si="4"/>
        <v>274</v>
      </c>
      <c r="C277" s="427"/>
      <c r="D277" s="409" t="s">
        <v>1553</v>
      </c>
      <c r="E277" s="392" t="s">
        <v>11</v>
      </c>
      <c r="F277" s="391"/>
      <c r="G277" s="404"/>
      <c r="H277" s="404" t="s">
        <v>1390</v>
      </c>
      <c r="I277" s="404"/>
      <c r="J277" s="404"/>
      <c r="K277" s="431"/>
      <c r="L277" s="404"/>
      <c r="M277" s="404"/>
      <c r="N277" s="428" t="s">
        <v>1640</v>
      </c>
    </row>
    <row r="278" spans="1:14" s="36" customFormat="1">
      <c r="A278" s="411"/>
      <c r="B278" s="410">
        <f t="shared" si="4"/>
        <v>275</v>
      </c>
      <c r="C278" s="427"/>
      <c r="D278" s="409" t="s">
        <v>1639</v>
      </c>
      <c r="E278" s="392"/>
      <c r="F278" s="391"/>
      <c r="G278" s="404" t="s">
        <v>1390</v>
      </c>
      <c r="H278" s="404"/>
      <c r="I278" s="404"/>
      <c r="J278" s="404"/>
      <c r="K278" s="431"/>
      <c r="L278" s="404"/>
      <c r="M278" s="404"/>
      <c r="N278" s="428"/>
    </row>
    <row r="279" spans="1:14">
      <c r="A279" s="411" t="s">
        <v>377</v>
      </c>
      <c r="B279" s="410">
        <f t="shared" si="4"/>
        <v>276</v>
      </c>
      <c r="C279" s="400" t="s">
        <v>1638</v>
      </c>
      <c r="D279" s="409" t="s">
        <v>1637</v>
      </c>
      <c r="E279" s="392" t="s">
        <v>11</v>
      </c>
      <c r="F279" s="414">
        <v>1673183</v>
      </c>
      <c r="G279" s="407" t="s">
        <v>1390</v>
      </c>
      <c r="H279" s="407"/>
      <c r="I279" s="407"/>
      <c r="J279" s="407"/>
      <c r="K279" s="430"/>
      <c r="L279" s="407"/>
      <c r="M279" s="407"/>
      <c r="N279" s="401"/>
    </row>
    <row r="280" spans="1:14" s="36" customFormat="1">
      <c r="A280" s="411"/>
      <c r="B280" s="410">
        <f t="shared" si="4"/>
        <v>277</v>
      </c>
      <c r="C280" s="427"/>
      <c r="D280" s="409" t="s">
        <v>1553</v>
      </c>
      <c r="E280" s="392" t="s">
        <v>11</v>
      </c>
      <c r="F280" s="391"/>
      <c r="G280" s="404"/>
      <c r="H280" s="404" t="s">
        <v>1390</v>
      </c>
      <c r="I280" s="404"/>
      <c r="J280" s="404"/>
      <c r="K280" s="431"/>
      <c r="L280" s="404"/>
      <c r="M280" s="404"/>
      <c r="N280" s="428" t="s">
        <v>1635</v>
      </c>
    </row>
    <row r="281" spans="1:14" s="36" customFormat="1">
      <c r="A281" s="411"/>
      <c r="B281" s="410">
        <f t="shared" si="4"/>
        <v>278</v>
      </c>
      <c r="C281" s="427"/>
      <c r="D281" s="409" t="s">
        <v>1636</v>
      </c>
      <c r="E281" s="392" t="s">
        <v>11</v>
      </c>
      <c r="F281" s="391"/>
      <c r="G281" s="404"/>
      <c r="H281" s="404" t="s">
        <v>1390</v>
      </c>
      <c r="I281" s="404"/>
      <c r="J281" s="404"/>
      <c r="K281" s="431"/>
      <c r="L281" s="404"/>
      <c r="M281" s="404"/>
      <c r="N281" s="428" t="s">
        <v>1635</v>
      </c>
    </row>
    <row r="282" spans="1:14" s="36" customFormat="1">
      <c r="A282" s="411"/>
      <c r="B282" s="410">
        <f t="shared" si="4"/>
        <v>279</v>
      </c>
      <c r="C282" s="427"/>
      <c r="D282" s="409" t="s">
        <v>1634</v>
      </c>
      <c r="E282" s="392"/>
      <c r="F282" s="391"/>
      <c r="G282" s="404" t="s">
        <v>1390</v>
      </c>
      <c r="H282" s="404"/>
      <c r="I282" s="404"/>
      <c r="J282" s="404"/>
      <c r="K282" s="431"/>
      <c r="L282" s="404"/>
      <c r="M282" s="404"/>
      <c r="N282" s="428"/>
    </row>
    <row r="283" spans="1:14">
      <c r="A283" s="411" t="s">
        <v>1633</v>
      </c>
      <c r="B283" s="410">
        <f t="shared" si="4"/>
        <v>280</v>
      </c>
      <c r="C283" s="400" t="s">
        <v>1632</v>
      </c>
      <c r="D283" s="409" t="s">
        <v>1631</v>
      </c>
      <c r="E283" s="392" t="s">
        <v>36</v>
      </c>
      <c r="F283" s="391"/>
      <c r="G283" s="407" t="s">
        <v>1390</v>
      </c>
      <c r="H283" s="407"/>
      <c r="I283" s="407"/>
      <c r="J283" s="407"/>
      <c r="K283" s="430"/>
      <c r="L283" s="407"/>
      <c r="M283" s="407"/>
      <c r="N283" s="401"/>
    </row>
    <row r="284" spans="1:14">
      <c r="A284" s="411" t="s">
        <v>379</v>
      </c>
      <c r="B284" s="410">
        <f t="shared" si="4"/>
        <v>281</v>
      </c>
      <c r="C284" s="400" t="s">
        <v>1630</v>
      </c>
      <c r="D284" s="409" t="s">
        <v>1629</v>
      </c>
      <c r="E284" s="392" t="s">
        <v>11</v>
      </c>
      <c r="F284" s="391">
        <v>1663692</v>
      </c>
      <c r="G284" s="407" t="s">
        <v>1390</v>
      </c>
      <c r="H284" s="407"/>
      <c r="I284" s="407"/>
      <c r="J284" s="407"/>
      <c r="K284" s="430"/>
      <c r="L284" s="407"/>
      <c r="M284" s="407"/>
      <c r="N284" s="401"/>
    </row>
    <row r="285" spans="1:14" s="36" customFormat="1">
      <c r="A285" s="411"/>
      <c r="B285" s="410">
        <f t="shared" si="4"/>
        <v>282</v>
      </c>
      <c r="C285" s="400"/>
      <c r="D285" s="409" t="s">
        <v>1628</v>
      </c>
      <c r="E285" s="392" t="s">
        <v>11</v>
      </c>
      <c r="F285" s="391"/>
      <c r="G285" s="404" t="s">
        <v>1390</v>
      </c>
      <c r="H285" s="404"/>
      <c r="I285" s="404"/>
      <c r="J285" s="404"/>
      <c r="K285" s="430"/>
      <c r="L285" s="404"/>
      <c r="M285" s="404"/>
      <c r="N285" s="428"/>
    </row>
    <row r="286" spans="1:14">
      <c r="A286" s="411" t="s">
        <v>381</v>
      </c>
      <c r="B286" s="410">
        <f t="shared" si="4"/>
        <v>283</v>
      </c>
      <c r="C286" s="400" t="s">
        <v>1627</v>
      </c>
      <c r="D286" s="409" t="s">
        <v>1626</v>
      </c>
      <c r="E286" s="392" t="s">
        <v>11</v>
      </c>
      <c r="F286" s="414">
        <v>3881526</v>
      </c>
      <c r="G286" s="407" t="s">
        <v>1390</v>
      </c>
      <c r="H286" s="407"/>
      <c r="I286" s="407"/>
      <c r="J286" s="407"/>
      <c r="K286" s="430"/>
      <c r="L286" s="407"/>
      <c r="M286" s="407"/>
      <c r="N286" s="401"/>
    </row>
    <row r="287" spans="1:14">
      <c r="A287" s="411"/>
      <c r="B287" s="410">
        <f t="shared" si="4"/>
        <v>284</v>
      </c>
      <c r="C287" s="400"/>
      <c r="D287" s="409" t="s">
        <v>1625</v>
      </c>
      <c r="E287" s="392" t="s">
        <v>11</v>
      </c>
      <c r="F287" s="391"/>
      <c r="G287" s="407" t="s">
        <v>1390</v>
      </c>
      <c r="H287" s="407"/>
      <c r="I287" s="407"/>
      <c r="J287" s="407"/>
      <c r="K287" s="430"/>
      <c r="L287" s="407"/>
      <c r="M287" s="407"/>
      <c r="N287" s="401"/>
    </row>
    <row r="288" spans="1:14">
      <c r="A288" s="411"/>
      <c r="B288" s="410">
        <f t="shared" si="4"/>
        <v>285</v>
      </c>
      <c r="C288" s="400"/>
      <c r="D288" s="409" t="s">
        <v>1624</v>
      </c>
      <c r="E288" s="392" t="s">
        <v>11</v>
      </c>
      <c r="F288" s="391"/>
      <c r="G288" s="407" t="s">
        <v>1390</v>
      </c>
      <c r="H288" s="407"/>
      <c r="I288" s="407"/>
      <c r="J288" s="407"/>
      <c r="K288" s="430"/>
      <c r="L288" s="407"/>
      <c r="M288" s="407"/>
      <c r="N288" s="401"/>
    </row>
    <row r="289" spans="1:14" s="36" customFormat="1" ht="30">
      <c r="A289" s="411"/>
      <c r="B289" s="410">
        <f t="shared" si="4"/>
        <v>286</v>
      </c>
      <c r="C289" s="427"/>
      <c r="D289" s="409" t="s">
        <v>1623</v>
      </c>
      <c r="E289" s="392" t="s">
        <v>11</v>
      </c>
      <c r="F289" s="391"/>
      <c r="G289" s="404"/>
      <c r="H289" s="404" t="s">
        <v>1390</v>
      </c>
      <c r="I289" s="404"/>
      <c r="J289" s="404"/>
      <c r="K289" s="431"/>
      <c r="L289" s="404"/>
      <c r="M289" s="404"/>
      <c r="N289" s="428" t="s">
        <v>1622</v>
      </c>
    </row>
    <row r="290" spans="1:14" s="36" customFormat="1">
      <c r="A290" s="411"/>
      <c r="B290" s="410">
        <f t="shared" si="4"/>
        <v>287</v>
      </c>
      <c r="C290" s="427"/>
      <c r="D290" s="409" t="s">
        <v>1621</v>
      </c>
      <c r="E290" s="392"/>
      <c r="F290" s="391"/>
      <c r="G290" s="404" t="s">
        <v>1390</v>
      </c>
      <c r="H290" s="404"/>
      <c r="I290" s="404"/>
      <c r="J290" s="404"/>
      <c r="K290" s="431"/>
      <c r="L290" s="404"/>
      <c r="M290" s="404"/>
      <c r="N290" s="428"/>
    </row>
    <row r="291" spans="1:14" ht="30">
      <c r="A291" s="411" t="s">
        <v>385</v>
      </c>
      <c r="B291" s="410">
        <f t="shared" si="4"/>
        <v>288</v>
      </c>
      <c r="C291" s="400" t="s">
        <v>1620</v>
      </c>
      <c r="D291" s="409" t="s">
        <v>1619</v>
      </c>
      <c r="E291" s="392" t="s">
        <v>11</v>
      </c>
      <c r="F291" s="414">
        <v>4281555</v>
      </c>
      <c r="G291" s="407" t="s">
        <v>1390</v>
      </c>
      <c r="H291" s="407"/>
      <c r="I291" s="407"/>
      <c r="J291" s="407"/>
      <c r="K291" s="407"/>
      <c r="L291" s="407"/>
      <c r="M291" s="407"/>
      <c r="N291" s="401"/>
    </row>
    <row r="292" spans="1:14">
      <c r="A292" s="411"/>
      <c r="B292" s="410">
        <f t="shared" si="4"/>
        <v>289</v>
      </c>
      <c r="C292" s="400"/>
      <c r="D292" s="409" t="s">
        <v>1618</v>
      </c>
      <c r="E292" s="392" t="s">
        <v>11</v>
      </c>
      <c r="F292" s="391"/>
      <c r="G292" s="407" t="s">
        <v>1390</v>
      </c>
      <c r="H292" s="407"/>
      <c r="I292" s="407"/>
      <c r="J292" s="407"/>
      <c r="K292" s="407"/>
      <c r="L292" s="407"/>
      <c r="M292" s="407"/>
      <c r="N292" s="401"/>
    </row>
    <row r="293" spans="1:14">
      <c r="A293" s="411"/>
      <c r="B293" s="410">
        <f t="shared" si="4"/>
        <v>290</v>
      </c>
      <c r="C293" s="400"/>
      <c r="D293" s="409" t="s">
        <v>1617</v>
      </c>
      <c r="E293" s="392" t="s">
        <v>11</v>
      </c>
      <c r="F293" s="391"/>
      <c r="G293" s="407" t="s">
        <v>1390</v>
      </c>
      <c r="H293" s="407"/>
      <c r="I293" s="407"/>
      <c r="J293" s="407"/>
      <c r="K293" s="407"/>
      <c r="L293" s="407"/>
      <c r="M293" s="407"/>
      <c r="N293" s="401"/>
    </row>
    <row r="294" spans="1:14" ht="30">
      <c r="A294" s="411"/>
      <c r="B294" s="410">
        <f t="shared" si="4"/>
        <v>291</v>
      </c>
      <c r="C294" s="400"/>
      <c r="D294" s="409" t="s">
        <v>1616</v>
      </c>
      <c r="E294" s="392" t="s">
        <v>11</v>
      </c>
      <c r="F294" s="391"/>
      <c r="G294" s="407" t="s">
        <v>1390</v>
      </c>
      <c r="H294" s="407"/>
      <c r="I294" s="407"/>
      <c r="J294" s="407"/>
      <c r="K294" s="407"/>
      <c r="L294" s="407"/>
      <c r="M294" s="407"/>
      <c r="N294" s="401"/>
    </row>
    <row r="295" spans="1:14">
      <c r="A295" s="411" t="s">
        <v>389</v>
      </c>
      <c r="B295" s="410">
        <f t="shared" si="4"/>
        <v>292</v>
      </c>
      <c r="C295" s="400" t="s">
        <v>1615</v>
      </c>
      <c r="D295" s="409" t="s">
        <v>1614</v>
      </c>
      <c r="E295" s="392" t="s">
        <v>11</v>
      </c>
      <c r="F295" s="414">
        <v>623513</v>
      </c>
      <c r="G295" s="407" t="s">
        <v>1390</v>
      </c>
      <c r="H295" s="407"/>
      <c r="I295" s="407"/>
      <c r="J295" s="407"/>
      <c r="K295" s="407"/>
      <c r="L295" s="407"/>
      <c r="M295" s="407"/>
      <c r="N295" s="401"/>
    </row>
    <row r="296" spans="1:14">
      <c r="A296" s="411" t="s">
        <v>391</v>
      </c>
      <c r="B296" s="410">
        <f t="shared" si="4"/>
        <v>293</v>
      </c>
      <c r="C296" s="400" t="s">
        <v>1613</v>
      </c>
      <c r="D296" s="409" t="s">
        <v>1612</v>
      </c>
      <c r="E296" s="392" t="s">
        <v>36</v>
      </c>
      <c r="F296" s="414">
        <v>1147874</v>
      </c>
      <c r="G296" s="407" t="s">
        <v>1390</v>
      </c>
      <c r="H296" s="407"/>
      <c r="I296" s="407"/>
      <c r="J296" s="407"/>
      <c r="K296" s="407"/>
      <c r="L296" s="407"/>
      <c r="M296" s="407"/>
      <c r="N296" s="401"/>
    </row>
    <row r="297" spans="1:14">
      <c r="A297" s="411"/>
      <c r="B297" s="410">
        <f t="shared" si="4"/>
        <v>294</v>
      </c>
      <c r="C297" s="400"/>
      <c r="D297" s="409" t="s">
        <v>1611</v>
      </c>
      <c r="E297" s="392" t="s">
        <v>36</v>
      </c>
      <c r="F297" s="391"/>
      <c r="G297" s="407" t="s">
        <v>1390</v>
      </c>
      <c r="H297" s="407"/>
      <c r="I297" s="407"/>
      <c r="J297" s="407"/>
      <c r="K297" s="407"/>
      <c r="L297" s="407"/>
      <c r="M297" s="407"/>
      <c r="N297" s="401"/>
    </row>
    <row r="298" spans="1:14">
      <c r="A298" s="411" t="s">
        <v>393</v>
      </c>
      <c r="B298" s="410">
        <f t="shared" si="4"/>
        <v>295</v>
      </c>
      <c r="C298" s="400" t="s">
        <v>1610</v>
      </c>
      <c r="D298" s="409" t="s">
        <v>1609</v>
      </c>
      <c r="E298" s="392" t="s">
        <v>11</v>
      </c>
      <c r="F298" s="414">
        <v>5686832</v>
      </c>
      <c r="G298" s="407" t="s">
        <v>1390</v>
      </c>
      <c r="H298" s="407"/>
      <c r="I298" s="407"/>
      <c r="J298" s="407"/>
      <c r="K298" s="407"/>
      <c r="L298" s="407"/>
      <c r="M298" s="407"/>
      <c r="N298" s="401"/>
    </row>
    <row r="299" spans="1:14">
      <c r="A299" s="411"/>
      <c r="B299" s="410">
        <f t="shared" si="4"/>
        <v>296</v>
      </c>
      <c r="C299" s="400"/>
      <c r="D299" s="409" t="s">
        <v>1608</v>
      </c>
      <c r="E299" s="392" t="s">
        <v>11</v>
      </c>
      <c r="F299" s="391"/>
      <c r="G299" s="407" t="s">
        <v>1390</v>
      </c>
      <c r="H299" s="407"/>
      <c r="I299" s="407"/>
      <c r="J299" s="407"/>
      <c r="K299" s="407"/>
      <c r="L299" s="407"/>
      <c r="M299" s="407"/>
      <c r="N299" s="401"/>
    </row>
    <row r="300" spans="1:14">
      <c r="A300" s="411"/>
      <c r="B300" s="410">
        <f t="shared" si="4"/>
        <v>297</v>
      </c>
      <c r="C300" s="400"/>
      <c r="D300" s="409" t="s">
        <v>1607</v>
      </c>
      <c r="E300" s="392" t="s">
        <v>11</v>
      </c>
      <c r="F300" s="391"/>
      <c r="G300" s="407" t="s">
        <v>1390</v>
      </c>
      <c r="H300" s="407"/>
      <c r="I300" s="407"/>
      <c r="J300" s="407"/>
      <c r="K300" s="407"/>
      <c r="L300" s="407"/>
      <c r="M300" s="407"/>
      <c r="N300" s="401"/>
    </row>
    <row r="301" spans="1:14">
      <c r="A301" s="411"/>
      <c r="B301" s="410">
        <f t="shared" si="4"/>
        <v>298</v>
      </c>
      <c r="C301" s="400"/>
      <c r="D301" s="409" t="s">
        <v>1606</v>
      </c>
      <c r="E301" s="392"/>
      <c r="F301" s="391"/>
      <c r="G301" s="407" t="s">
        <v>1390</v>
      </c>
      <c r="H301" s="407"/>
      <c r="I301" s="407"/>
      <c r="J301" s="407"/>
      <c r="K301" s="407"/>
      <c r="L301" s="407"/>
      <c r="M301" s="407"/>
      <c r="N301" s="401"/>
    </row>
    <row r="302" spans="1:14" ht="30">
      <c r="A302" s="411" t="s">
        <v>399</v>
      </c>
      <c r="B302" s="410">
        <f t="shared" si="4"/>
        <v>299</v>
      </c>
      <c r="C302" s="400" t="s">
        <v>1605</v>
      </c>
      <c r="D302" s="409" t="s">
        <v>1604</v>
      </c>
      <c r="E302" s="392" t="s">
        <v>36</v>
      </c>
      <c r="F302" s="414">
        <v>5035255</v>
      </c>
      <c r="G302" s="407" t="s">
        <v>1390</v>
      </c>
      <c r="H302" s="407"/>
      <c r="I302" s="407"/>
      <c r="J302" s="407"/>
      <c r="K302" s="407"/>
      <c r="L302" s="407"/>
      <c r="M302" s="407"/>
      <c r="N302" s="401"/>
    </row>
    <row r="303" spans="1:14">
      <c r="A303" s="411"/>
      <c r="B303" s="410">
        <f t="shared" si="4"/>
        <v>300</v>
      </c>
      <c r="C303" s="400"/>
      <c r="D303" s="409" t="s">
        <v>1558</v>
      </c>
      <c r="E303" s="392" t="s">
        <v>36</v>
      </c>
      <c r="F303" s="391"/>
      <c r="G303" s="407" t="s">
        <v>1390</v>
      </c>
      <c r="H303" s="407"/>
      <c r="I303" s="407"/>
      <c r="J303" s="407"/>
      <c r="K303" s="407"/>
      <c r="L303" s="407"/>
      <c r="M303" s="407"/>
      <c r="N303" s="401"/>
    </row>
    <row r="304" spans="1:14">
      <c r="A304" s="411"/>
      <c r="B304" s="410">
        <f t="shared" si="4"/>
        <v>301</v>
      </c>
      <c r="C304" s="400"/>
      <c r="D304" s="409" t="s">
        <v>1603</v>
      </c>
      <c r="E304" s="392" t="s">
        <v>36</v>
      </c>
      <c r="F304" s="391"/>
      <c r="G304" s="407" t="s">
        <v>1390</v>
      </c>
      <c r="H304" s="407"/>
      <c r="I304" s="407"/>
      <c r="J304" s="407"/>
      <c r="K304" s="407"/>
      <c r="L304" s="407"/>
      <c r="M304" s="407"/>
      <c r="N304" s="401"/>
    </row>
    <row r="305" spans="1:14">
      <c r="A305" s="411"/>
      <c r="B305" s="410">
        <f t="shared" si="4"/>
        <v>302</v>
      </c>
      <c r="C305" s="400"/>
      <c r="D305" s="409" t="s">
        <v>1602</v>
      </c>
      <c r="E305" s="392" t="s">
        <v>36</v>
      </c>
      <c r="F305" s="391"/>
      <c r="G305" s="407" t="s">
        <v>1390</v>
      </c>
      <c r="H305" s="407"/>
      <c r="I305" s="407"/>
      <c r="J305" s="407"/>
      <c r="K305" s="407"/>
      <c r="L305" s="407"/>
      <c r="M305" s="407"/>
      <c r="N305" s="401"/>
    </row>
    <row r="306" spans="1:14">
      <c r="A306" s="411"/>
      <c r="B306" s="410">
        <f t="shared" si="4"/>
        <v>303</v>
      </c>
      <c r="C306" s="400"/>
      <c r="D306" s="409" t="s">
        <v>1601</v>
      </c>
      <c r="E306" s="392" t="s">
        <v>36</v>
      </c>
      <c r="F306" s="391"/>
      <c r="G306" s="407" t="s">
        <v>1390</v>
      </c>
      <c r="H306" s="407"/>
      <c r="I306" s="407"/>
      <c r="J306" s="407"/>
      <c r="K306" s="407"/>
      <c r="L306" s="407"/>
      <c r="M306" s="407"/>
      <c r="N306" s="401"/>
    </row>
    <row r="307" spans="1:14" ht="30">
      <c r="A307" s="411" t="s">
        <v>1600</v>
      </c>
      <c r="B307" s="410">
        <f t="shared" si="4"/>
        <v>304</v>
      </c>
      <c r="C307" s="400" t="s">
        <v>1599</v>
      </c>
      <c r="D307" s="409" t="s">
        <v>1598</v>
      </c>
      <c r="E307" s="392" t="s">
        <v>11</v>
      </c>
      <c r="F307" s="414">
        <v>16733099</v>
      </c>
      <c r="G307" s="407" t="s">
        <v>1390</v>
      </c>
      <c r="H307" s="407"/>
      <c r="I307" s="407"/>
      <c r="J307" s="407"/>
      <c r="K307" s="407"/>
      <c r="L307" s="407"/>
      <c r="M307" s="407"/>
      <c r="N307" s="401"/>
    </row>
    <row r="308" spans="1:14">
      <c r="A308" s="411"/>
      <c r="B308" s="410">
        <f t="shared" si="4"/>
        <v>305</v>
      </c>
      <c r="C308" s="400"/>
      <c r="D308" s="409" t="s">
        <v>1597</v>
      </c>
      <c r="E308" s="392" t="s">
        <v>11</v>
      </c>
      <c r="F308" s="391"/>
      <c r="G308" s="407" t="s">
        <v>1390</v>
      </c>
      <c r="H308" s="407"/>
      <c r="I308" s="407"/>
      <c r="J308" s="407"/>
      <c r="K308" s="407"/>
      <c r="L308" s="407"/>
      <c r="M308" s="407"/>
      <c r="N308" s="401"/>
    </row>
    <row r="309" spans="1:14">
      <c r="A309" s="411"/>
      <c r="B309" s="410">
        <f t="shared" si="4"/>
        <v>306</v>
      </c>
      <c r="C309" s="400"/>
      <c r="D309" s="409" t="s">
        <v>1596</v>
      </c>
      <c r="E309" s="392" t="s">
        <v>11</v>
      </c>
      <c r="F309" s="391"/>
      <c r="G309" s="407" t="s">
        <v>1390</v>
      </c>
      <c r="H309" s="407"/>
      <c r="I309" s="407"/>
      <c r="J309" s="407"/>
      <c r="K309" s="407"/>
      <c r="L309" s="407"/>
      <c r="M309" s="407"/>
      <c r="N309" s="401"/>
    </row>
    <row r="310" spans="1:14">
      <c r="A310" s="411"/>
      <c r="B310" s="410">
        <f t="shared" si="4"/>
        <v>307</v>
      </c>
      <c r="C310" s="400"/>
      <c r="D310" s="409" t="s">
        <v>1595</v>
      </c>
      <c r="E310" s="392" t="s">
        <v>11</v>
      </c>
      <c r="F310" s="391"/>
      <c r="G310" s="407" t="s">
        <v>1390</v>
      </c>
      <c r="H310" s="407"/>
      <c r="I310" s="407"/>
      <c r="J310" s="407"/>
      <c r="K310" s="407"/>
      <c r="L310" s="407"/>
      <c r="M310" s="407"/>
      <c r="N310" s="401"/>
    </row>
    <row r="311" spans="1:14">
      <c r="A311" s="411"/>
      <c r="B311" s="410">
        <f t="shared" si="4"/>
        <v>308</v>
      </c>
      <c r="C311" s="400"/>
      <c r="D311" s="409" t="s">
        <v>1594</v>
      </c>
      <c r="E311" s="392" t="s">
        <v>11</v>
      </c>
      <c r="F311" s="391"/>
      <c r="G311" s="407" t="s">
        <v>1390</v>
      </c>
      <c r="H311" s="407"/>
      <c r="I311" s="407"/>
      <c r="J311" s="407"/>
      <c r="K311" s="407"/>
      <c r="L311" s="407"/>
      <c r="M311" s="407"/>
      <c r="N311" s="401"/>
    </row>
    <row r="312" spans="1:14">
      <c r="A312" s="411"/>
      <c r="B312" s="410">
        <f t="shared" si="4"/>
        <v>309</v>
      </c>
      <c r="C312" s="400"/>
      <c r="D312" s="409" t="s">
        <v>1593</v>
      </c>
      <c r="E312" s="392" t="s">
        <v>11</v>
      </c>
      <c r="F312" s="391"/>
      <c r="G312" s="407" t="s">
        <v>1390</v>
      </c>
      <c r="H312" s="407" t="s">
        <v>1390</v>
      </c>
      <c r="I312" s="407"/>
      <c r="J312" s="407"/>
      <c r="K312" s="407"/>
      <c r="L312" s="407"/>
      <c r="M312" s="407"/>
      <c r="N312" s="401" t="s">
        <v>1592</v>
      </c>
    </row>
    <row r="313" spans="1:14">
      <c r="A313" s="411" t="s">
        <v>401</v>
      </c>
      <c r="B313" s="410">
        <f t="shared" si="4"/>
        <v>310</v>
      </c>
      <c r="C313" s="400" t="s">
        <v>1591</v>
      </c>
      <c r="D313" s="409" t="s">
        <v>1590</v>
      </c>
      <c r="E313" s="392" t="s">
        <v>11</v>
      </c>
      <c r="F313" s="414">
        <v>11004091</v>
      </c>
      <c r="G313" s="407" t="s">
        <v>1390</v>
      </c>
      <c r="H313" s="407"/>
      <c r="I313" s="407"/>
      <c r="J313" s="407"/>
      <c r="K313" s="407"/>
      <c r="L313" s="407"/>
      <c r="M313" s="407"/>
      <c r="N313" s="401"/>
    </row>
    <row r="314" spans="1:14">
      <c r="A314" s="411"/>
      <c r="B314" s="410">
        <f t="shared" si="4"/>
        <v>311</v>
      </c>
      <c r="C314" s="400"/>
      <c r="D314" s="409" t="s">
        <v>1589</v>
      </c>
      <c r="E314" s="392" t="s">
        <v>11</v>
      </c>
      <c r="F314" s="391"/>
      <c r="G314" s="407" t="s">
        <v>1390</v>
      </c>
      <c r="H314" s="407"/>
      <c r="I314" s="407"/>
      <c r="J314" s="407"/>
      <c r="K314" s="407"/>
      <c r="L314" s="407"/>
      <c r="M314" s="407"/>
      <c r="N314" s="401"/>
    </row>
    <row r="315" spans="1:14">
      <c r="A315" s="411"/>
      <c r="B315" s="410">
        <f t="shared" si="4"/>
        <v>312</v>
      </c>
      <c r="C315" s="400"/>
      <c r="D315" s="409" t="s">
        <v>1588</v>
      </c>
      <c r="E315" s="392" t="s">
        <v>11</v>
      </c>
      <c r="F315" s="391"/>
      <c r="G315" s="407" t="s">
        <v>1390</v>
      </c>
      <c r="H315" s="407"/>
      <c r="I315" s="407"/>
      <c r="J315" s="407"/>
      <c r="K315" s="407"/>
      <c r="L315" s="407"/>
      <c r="M315" s="407"/>
      <c r="N315" s="401"/>
    </row>
    <row r="316" spans="1:14">
      <c r="A316" s="411"/>
      <c r="B316" s="410">
        <f t="shared" si="4"/>
        <v>313</v>
      </c>
      <c r="C316" s="400"/>
      <c r="D316" s="409" t="s">
        <v>1587</v>
      </c>
      <c r="E316" s="392" t="s">
        <v>11</v>
      </c>
      <c r="F316" s="391"/>
      <c r="G316" s="407" t="s">
        <v>1390</v>
      </c>
      <c r="H316" s="407"/>
      <c r="I316" s="407"/>
      <c r="J316" s="407"/>
      <c r="K316" s="407"/>
      <c r="L316" s="407"/>
      <c r="M316" s="407"/>
      <c r="N316" s="401"/>
    </row>
    <row r="317" spans="1:14">
      <c r="A317" s="411"/>
      <c r="B317" s="410">
        <f t="shared" si="4"/>
        <v>314</v>
      </c>
      <c r="C317" s="400"/>
      <c r="D317" s="409" t="s">
        <v>1586</v>
      </c>
      <c r="E317" s="392" t="s">
        <v>11</v>
      </c>
      <c r="F317" s="391"/>
      <c r="G317" s="407" t="s">
        <v>1390</v>
      </c>
      <c r="H317" s="407"/>
      <c r="I317" s="407"/>
      <c r="J317" s="407"/>
      <c r="K317" s="407"/>
      <c r="L317" s="407"/>
      <c r="M317" s="407"/>
      <c r="N317" s="401"/>
    </row>
    <row r="318" spans="1:14">
      <c r="A318" s="411"/>
      <c r="B318" s="410">
        <f t="shared" si="4"/>
        <v>315</v>
      </c>
      <c r="C318" s="400"/>
      <c r="D318" s="409" t="s">
        <v>1585</v>
      </c>
      <c r="E318" s="392" t="s">
        <v>11</v>
      </c>
      <c r="F318" s="391"/>
      <c r="G318" s="407" t="s">
        <v>1390</v>
      </c>
      <c r="H318" s="407"/>
      <c r="I318" s="407"/>
      <c r="J318" s="407"/>
      <c r="K318" s="407"/>
      <c r="L318" s="407"/>
      <c r="M318" s="407"/>
      <c r="N318" s="401"/>
    </row>
    <row r="319" spans="1:14" ht="30">
      <c r="A319" s="411" t="s">
        <v>405</v>
      </c>
      <c r="B319" s="410">
        <f t="shared" si="4"/>
        <v>316</v>
      </c>
      <c r="C319" s="400" t="s">
        <v>1584</v>
      </c>
      <c r="D319" s="409" t="s">
        <v>1583</v>
      </c>
      <c r="E319" s="392" t="s">
        <v>11</v>
      </c>
      <c r="F319" s="414">
        <v>12916958</v>
      </c>
      <c r="G319" s="407" t="s">
        <v>1390</v>
      </c>
      <c r="H319" s="407"/>
      <c r="I319" s="407"/>
      <c r="J319" s="407"/>
      <c r="K319" s="407"/>
      <c r="L319" s="407"/>
      <c r="M319" s="407"/>
      <c r="N319" s="401"/>
    </row>
    <row r="320" spans="1:14">
      <c r="A320" s="411"/>
      <c r="B320" s="410">
        <f t="shared" si="4"/>
        <v>317</v>
      </c>
      <c r="C320" s="400"/>
      <c r="D320" s="409" t="s">
        <v>1582</v>
      </c>
      <c r="E320" s="392" t="s">
        <v>11</v>
      </c>
      <c r="F320" s="391"/>
      <c r="G320" s="407" t="s">
        <v>1390</v>
      </c>
      <c r="H320" s="407"/>
      <c r="I320" s="407"/>
      <c r="J320" s="407"/>
      <c r="K320" s="407"/>
      <c r="L320" s="407"/>
      <c r="M320" s="407"/>
      <c r="N320" s="401"/>
    </row>
    <row r="321" spans="1:14">
      <c r="A321" s="411"/>
      <c r="B321" s="410">
        <f t="shared" si="4"/>
        <v>318</v>
      </c>
      <c r="C321" s="400"/>
      <c r="D321" s="409" t="s">
        <v>1581</v>
      </c>
      <c r="E321" s="392" t="s">
        <v>11</v>
      </c>
      <c r="F321" s="391"/>
      <c r="G321" s="407" t="s">
        <v>1390</v>
      </c>
      <c r="H321" s="407"/>
      <c r="I321" s="407"/>
      <c r="J321" s="407"/>
      <c r="K321" s="407"/>
      <c r="L321" s="407"/>
      <c r="M321" s="407"/>
      <c r="N321" s="401"/>
    </row>
    <row r="322" spans="1:14">
      <c r="A322" s="411"/>
      <c r="B322" s="410">
        <f t="shared" si="4"/>
        <v>319</v>
      </c>
      <c r="C322" s="400"/>
      <c r="D322" s="409" t="s">
        <v>1580</v>
      </c>
      <c r="E322" s="392" t="s">
        <v>11</v>
      </c>
      <c r="F322" s="391"/>
      <c r="G322" s="407" t="s">
        <v>1390</v>
      </c>
      <c r="H322" s="407"/>
      <c r="I322" s="407"/>
      <c r="J322" s="407"/>
      <c r="K322" s="407"/>
      <c r="L322" s="407"/>
      <c r="M322" s="407"/>
      <c r="N322" s="401"/>
    </row>
    <row r="323" spans="1:14">
      <c r="A323" s="411"/>
      <c r="B323" s="410">
        <f t="shared" si="4"/>
        <v>320</v>
      </c>
      <c r="C323" s="400"/>
      <c r="D323" s="409" t="s">
        <v>1579</v>
      </c>
      <c r="E323" s="392" t="s">
        <v>11</v>
      </c>
      <c r="F323" s="391"/>
      <c r="G323" s="407" t="s">
        <v>1390</v>
      </c>
      <c r="H323" s="407"/>
      <c r="I323" s="407"/>
      <c r="J323" s="407"/>
      <c r="K323" s="407"/>
      <c r="L323" s="407"/>
      <c r="M323" s="407"/>
      <c r="N323" s="401"/>
    </row>
    <row r="324" spans="1:14" ht="30">
      <c r="A324" s="411"/>
      <c r="B324" s="410">
        <f t="shared" ref="B324:B385" si="5">B323+1</f>
        <v>321</v>
      </c>
      <c r="C324" s="400"/>
      <c r="D324" s="409" t="s">
        <v>1578</v>
      </c>
      <c r="E324" s="392" t="s">
        <v>11</v>
      </c>
      <c r="F324" s="391"/>
      <c r="G324" s="407" t="s">
        <v>1390</v>
      </c>
      <c r="H324" s="407"/>
      <c r="I324" s="407"/>
      <c r="J324" s="407"/>
      <c r="K324" s="407"/>
      <c r="L324" s="407"/>
      <c r="M324" s="407"/>
      <c r="N324" s="401"/>
    </row>
    <row r="325" spans="1:14">
      <c r="A325" s="411" t="s">
        <v>407</v>
      </c>
      <c r="B325" s="410">
        <f t="shared" si="5"/>
        <v>322</v>
      </c>
      <c r="C325" s="400" t="s">
        <v>1577</v>
      </c>
      <c r="D325" s="409" t="s">
        <v>2361</v>
      </c>
      <c r="E325" s="392" t="s">
        <v>11</v>
      </c>
      <c r="F325" s="414">
        <v>2518646</v>
      </c>
      <c r="G325" s="407" t="s">
        <v>1390</v>
      </c>
      <c r="H325" s="407"/>
      <c r="I325" s="407"/>
      <c r="J325" s="407"/>
      <c r="K325" s="407"/>
      <c r="L325" s="407"/>
      <c r="M325" s="407"/>
      <c r="N325" s="401"/>
    </row>
    <row r="326" spans="1:14">
      <c r="A326" s="411"/>
      <c r="B326" s="410">
        <f t="shared" si="5"/>
        <v>323</v>
      </c>
      <c r="C326" s="400"/>
      <c r="D326" s="409" t="s">
        <v>2362</v>
      </c>
      <c r="E326" s="392" t="s">
        <v>11</v>
      </c>
      <c r="F326" s="391"/>
      <c r="G326" s="407" t="s">
        <v>1390</v>
      </c>
      <c r="H326" s="407"/>
      <c r="I326" s="407"/>
      <c r="J326" s="407"/>
      <c r="K326" s="407"/>
      <c r="L326" s="407"/>
      <c r="M326" s="407"/>
      <c r="N326" s="401"/>
    </row>
    <row r="327" spans="1:14">
      <c r="A327" s="411"/>
      <c r="B327" s="410">
        <f t="shared" si="5"/>
        <v>324</v>
      </c>
      <c r="C327" s="400"/>
      <c r="D327" s="409" t="s">
        <v>2332</v>
      </c>
      <c r="E327" s="392" t="s">
        <v>11</v>
      </c>
      <c r="F327" s="391"/>
      <c r="G327" s="407" t="s">
        <v>1390</v>
      </c>
      <c r="H327" s="407"/>
      <c r="I327" s="407"/>
      <c r="J327" s="407"/>
      <c r="K327" s="407"/>
      <c r="L327" s="407"/>
      <c r="M327" s="407"/>
      <c r="N327" s="401"/>
    </row>
    <row r="328" spans="1:14">
      <c r="A328" s="411"/>
      <c r="B328" s="410">
        <f t="shared" si="5"/>
        <v>325</v>
      </c>
      <c r="C328" s="400"/>
      <c r="D328" s="409" t="s">
        <v>2363</v>
      </c>
      <c r="E328" s="392" t="s">
        <v>11</v>
      </c>
      <c r="F328" s="391"/>
      <c r="G328" s="407" t="s">
        <v>1390</v>
      </c>
      <c r="H328" s="407" t="s">
        <v>1390</v>
      </c>
      <c r="I328" s="407"/>
      <c r="J328" s="407"/>
      <c r="K328" s="407"/>
      <c r="L328" s="407"/>
      <c r="M328" s="407"/>
      <c r="N328" s="401" t="s">
        <v>1576</v>
      </c>
    </row>
    <row r="329" spans="1:14">
      <c r="A329" s="411"/>
      <c r="B329" s="410">
        <f t="shared" si="5"/>
        <v>326</v>
      </c>
      <c r="C329" s="400"/>
      <c r="D329" s="409" t="s">
        <v>2364</v>
      </c>
      <c r="E329" s="392" t="s">
        <v>11</v>
      </c>
      <c r="F329" s="391"/>
      <c r="G329" s="407" t="s">
        <v>1390</v>
      </c>
      <c r="H329" s="407"/>
      <c r="I329" s="407"/>
      <c r="J329" s="407"/>
      <c r="K329" s="407"/>
      <c r="L329" s="407"/>
      <c r="M329" s="407"/>
      <c r="N329" s="401"/>
    </row>
    <row r="330" spans="1:14">
      <c r="A330" s="411"/>
      <c r="B330" s="410">
        <f t="shared" si="5"/>
        <v>327</v>
      </c>
      <c r="C330" s="400" t="s">
        <v>1575</v>
      </c>
      <c r="D330" s="527" t="s">
        <v>2317</v>
      </c>
      <c r="E330" s="392"/>
      <c r="F330" s="391"/>
      <c r="G330" s="407" t="s">
        <v>1390</v>
      </c>
      <c r="H330" s="407"/>
      <c r="I330" s="407"/>
      <c r="J330" s="407"/>
      <c r="K330" s="407"/>
      <c r="L330" s="407"/>
      <c r="M330" s="407"/>
      <c r="N330" s="401"/>
    </row>
    <row r="331" spans="1:14">
      <c r="A331" s="411"/>
      <c r="B331" s="410">
        <f t="shared" si="5"/>
        <v>328</v>
      </c>
      <c r="C331" s="400"/>
      <c r="D331" s="527" t="s">
        <v>1574</v>
      </c>
      <c r="E331" s="392"/>
      <c r="F331" s="391"/>
      <c r="G331" s="407" t="s">
        <v>1390</v>
      </c>
      <c r="H331" s="407"/>
      <c r="I331" s="407"/>
      <c r="J331" s="407"/>
      <c r="K331" s="407"/>
      <c r="L331" s="407"/>
      <c r="M331" s="407"/>
      <c r="N331" s="401"/>
    </row>
    <row r="332" spans="1:14" ht="30">
      <c r="A332" s="411" t="s">
        <v>411</v>
      </c>
      <c r="B332" s="410">
        <f t="shared" si="5"/>
        <v>329</v>
      </c>
      <c r="C332" s="400" t="s">
        <v>1573</v>
      </c>
      <c r="D332" s="409" t="s">
        <v>1572</v>
      </c>
      <c r="E332" s="392" t="s">
        <v>11</v>
      </c>
      <c r="F332" s="414">
        <v>2344448</v>
      </c>
      <c r="G332" s="407" t="s">
        <v>1390</v>
      </c>
      <c r="H332" s="407"/>
      <c r="I332" s="407"/>
      <c r="J332" s="407"/>
      <c r="K332" s="407"/>
      <c r="L332" s="407"/>
      <c r="M332" s="407"/>
      <c r="N332" s="401"/>
    </row>
    <row r="333" spans="1:14">
      <c r="A333" s="411"/>
      <c r="B333" s="410">
        <f t="shared" si="5"/>
        <v>330</v>
      </c>
      <c r="C333" s="400"/>
      <c r="D333" s="409" t="s">
        <v>1571</v>
      </c>
      <c r="E333" s="392" t="s">
        <v>11</v>
      </c>
      <c r="F333" s="391"/>
      <c r="G333" s="407" t="s">
        <v>1390</v>
      </c>
      <c r="H333" s="407"/>
      <c r="I333" s="407"/>
      <c r="J333" s="407"/>
      <c r="K333" s="407"/>
      <c r="L333" s="407"/>
      <c r="M333" s="407"/>
      <c r="N333" s="401"/>
    </row>
    <row r="334" spans="1:14" s="393" customFormat="1" ht="30">
      <c r="A334" s="396"/>
      <c r="B334" s="410">
        <f t="shared" si="5"/>
        <v>331</v>
      </c>
      <c r="C334" s="427"/>
      <c r="D334" s="409" t="s">
        <v>1570</v>
      </c>
      <c r="E334" s="392" t="s">
        <v>11</v>
      </c>
      <c r="F334" s="391"/>
      <c r="G334" s="404"/>
      <c r="H334" s="404" t="s">
        <v>1390</v>
      </c>
      <c r="I334" s="404"/>
      <c r="J334" s="404"/>
      <c r="K334" s="404"/>
      <c r="L334" s="404"/>
      <c r="M334" s="404"/>
      <c r="N334" s="428" t="s">
        <v>1569</v>
      </c>
    </row>
    <row r="335" spans="1:14" s="393" customFormat="1" ht="30">
      <c r="A335" s="396"/>
      <c r="B335" s="410">
        <f t="shared" si="5"/>
        <v>332</v>
      </c>
      <c r="C335" s="427"/>
      <c r="D335" s="409" t="s">
        <v>1568</v>
      </c>
      <c r="E335" s="392" t="s">
        <v>11</v>
      </c>
      <c r="F335" s="391"/>
      <c r="G335" s="404"/>
      <c r="H335" s="404" t="s">
        <v>1390</v>
      </c>
      <c r="I335" s="404"/>
      <c r="J335" s="404"/>
      <c r="K335" s="404"/>
      <c r="L335" s="404"/>
      <c r="M335" s="404"/>
      <c r="N335" s="428" t="s">
        <v>1567</v>
      </c>
    </row>
    <row r="336" spans="1:14" s="36" customFormat="1">
      <c r="A336" s="411" t="s">
        <v>941</v>
      </c>
      <c r="B336" s="410">
        <f t="shared" si="5"/>
        <v>333</v>
      </c>
      <c r="C336" s="427" t="s">
        <v>1566</v>
      </c>
      <c r="D336" s="409" t="s">
        <v>1565</v>
      </c>
      <c r="E336" s="392" t="s">
        <v>36</v>
      </c>
      <c r="F336" s="391"/>
      <c r="G336" s="404"/>
      <c r="H336" s="404" t="s">
        <v>1390</v>
      </c>
      <c r="I336" s="404"/>
      <c r="J336" s="404"/>
      <c r="K336" s="404"/>
      <c r="L336" s="404"/>
      <c r="M336" s="404"/>
      <c r="N336" s="428" t="s">
        <v>1564</v>
      </c>
    </row>
    <row r="337" spans="1:14" s="36" customFormat="1">
      <c r="A337" s="411"/>
      <c r="B337" s="410">
        <f t="shared" si="5"/>
        <v>334</v>
      </c>
      <c r="C337" s="427" t="s">
        <v>2281</v>
      </c>
      <c r="D337" s="409" t="s">
        <v>2282</v>
      </c>
      <c r="E337" s="392"/>
      <c r="F337" s="391"/>
      <c r="G337" s="404" t="s">
        <v>1390</v>
      </c>
      <c r="H337" s="404"/>
      <c r="I337" s="404"/>
      <c r="J337" s="404"/>
      <c r="K337" s="404"/>
      <c r="L337" s="404"/>
      <c r="M337" s="404"/>
      <c r="N337" s="428"/>
    </row>
    <row r="338" spans="1:14">
      <c r="A338" s="411" t="s">
        <v>413</v>
      </c>
      <c r="B338" s="410">
        <f t="shared" si="5"/>
        <v>335</v>
      </c>
      <c r="C338" s="400" t="s">
        <v>1563</v>
      </c>
      <c r="D338" s="409" t="s">
        <v>1562</v>
      </c>
      <c r="E338" s="392" t="s">
        <v>11</v>
      </c>
      <c r="F338" s="414">
        <v>882074</v>
      </c>
      <c r="G338" s="407" t="s">
        <v>1390</v>
      </c>
      <c r="H338" s="407"/>
      <c r="I338" s="407"/>
      <c r="J338" s="407"/>
      <c r="K338" s="407"/>
      <c r="L338" s="407"/>
      <c r="M338" s="407"/>
      <c r="N338" s="401"/>
    </row>
    <row r="339" spans="1:14">
      <c r="A339" s="411"/>
      <c r="B339" s="410">
        <f t="shared" si="5"/>
        <v>336</v>
      </c>
      <c r="C339" s="400"/>
      <c r="D339" s="409" t="s">
        <v>1561</v>
      </c>
      <c r="E339" s="392" t="s">
        <v>11</v>
      </c>
      <c r="F339" s="391"/>
      <c r="G339" s="407" t="s">
        <v>1390</v>
      </c>
      <c r="H339" s="407"/>
      <c r="I339" s="407"/>
      <c r="J339" s="407"/>
      <c r="K339" s="407"/>
      <c r="L339" s="407"/>
      <c r="M339" s="407"/>
      <c r="N339" s="401"/>
    </row>
    <row r="340" spans="1:14">
      <c r="A340" s="411" t="s">
        <v>415</v>
      </c>
      <c r="B340" s="410">
        <f t="shared" si="5"/>
        <v>337</v>
      </c>
      <c r="C340" s="400" t="s">
        <v>1560</v>
      </c>
      <c r="D340" s="409" t="s">
        <v>1559</v>
      </c>
      <c r="E340" s="392" t="s">
        <v>11</v>
      </c>
      <c r="F340" s="414">
        <v>12863876</v>
      </c>
      <c r="G340" s="407" t="s">
        <v>1390</v>
      </c>
      <c r="H340" s="407"/>
      <c r="I340" s="407"/>
      <c r="J340" s="407"/>
      <c r="K340" s="407"/>
      <c r="L340" s="407"/>
      <c r="M340" s="407"/>
      <c r="N340" s="401"/>
    </row>
    <row r="341" spans="1:14">
      <c r="A341" s="411"/>
      <c r="B341" s="410">
        <f t="shared" si="5"/>
        <v>338</v>
      </c>
      <c r="C341" s="400"/>
      <c r="D341" s="409" t="s">
        <v>1558</v>
      </c>
      <c r="E341" s="392" t="s">
        <v>11</v>
      </c>
      <c r="F341" s="391"/>
      <c r="G341" s="407" t="s">
        <v>1390</v>
      </c>
      <c r="H341" s="407"/>
      <c r="I341" s="407"/>
      <c r="J341" s="407"/>
      <c r="K341" s="407"/>
      <c r="L341" s="407"/>
      <c r="M341" s="407"/>
      <c r="N341" s="401"/>
    </row>
    <row r="342" spans="1:14">
      <c r="A342" s="411"/>
      <c r="B342" s="410">
        <f t="shared" si="5"/>
        <v>339</v>
      </c>
      <c r="C342" s="400"/>
      <c r="D342" s="409" t="s">
        <v>1557</v>
      </c>
      <c r="E342" s="392" t="s">
        <v>11</v>
      </c>
      <c r="F342" s="391"/>
      <c r="G342" s="407" t="s">
        <v>1390</v>
      </c>
      <c r="H342" s="407"/>
      <c r="I342" s="407"/>
      <c r="J342" s="407"/>
      <c r="K342" s="407"/>
      <c r="L342" s="407"/>
      <c r="M342" s="407"/>
      <c r="N342" s="401"/>
    </row>
    <row r="343" spans="1:14">
      <c r="A343" s="411"/>
      <c r="B343" s="410">
        <f t="shared" si="5"/>
        <v>340</v>
      </c>
      <c r="C343" s="400"/>
      <c r="D343" s="409" t="s">
        <v>1556</v>
      </c>
      <c r="E343" s="392" t="s">
        <v>11</v>
      </c>
      <c r="F343" s="391"/>
      <c r="G343" s="407" t="s">
        <v>1390</v>
      </c>
      <c r="H343" s="407"/>
      <c r="I343" s="407"/>
      <c r="J343" s="407"/>
      <c r="K343" s="407"/>
      <c r="L343" s="407"/>
      <c r="M343" s="407"/>
      <c r="N343" s="401"/>
    </row>
    <row r="344" spans="1:14">
      <c r="A344" s="411" t="s">
        <v>417</v>
      </c>
      <c r="B344" s="410">
        <f t="shared" si="5"/>
        <v>341</v>
      </c>
      <c r="C344" s="400" t="s">
        <v>1555</v>
      </c>
      <c r="D344" s="409" t="s">
        <v>1554</v>
      </c>
      <c r="E344" s="392" t="s">
        <v>11</v>
      </c>
      <c r="F344" s="414">
        <v>3786849</v>
      </c>
      <c r="G344" s="407" t="s">
        <v>1390</v>
      </c>
      <c r="H344" s="407"/>
      <c r="I344" s="407"/>
      <c r="J344" s="407"/>
      <c r="K344" s="407"/>
      <c r="L344" s="407"/>
      <c r="M344" s="407"/>
      <c r="N344" s="401"/>
    </row>
    <row r="345" spans="1:14">
      <c r="A345" s="411"/>
      <c r="B345" s="410">
        <f t="shared" si="5"/>
        <v>342</v>
      </c>
      <c r="C345" s="400"/>
      <c r="D345" s="409" t="s">
        <v>1553</v>
      </c>
      <c r="E345" s="392" t="s">
        <v>11</v>
      </c>
      <c r="F345" s="391"/>
      <c r="G345" s="407"/>
      <c r="H345" s="407" t="s">
        <v>1390</v>
      </c>
      <c r="I345" s="407" t="s">
        <v>1390</v>
      </c>
      <c r="J345" s="407"/>
      <c r="K345" s="407"/>
      <c r="L345" s="407"/>
      <c r="M345" s="407"/>
      <c r="N345" s="401" t="s">
        <v>1552</v>
      </c>
    </row>
    <row r="346" spans="1:14">
      <c r="A346" s="411"/>
      <c r="B346" s="410">
        <f t="shared" si="5"/>
        <v>343</v>
      </c>
      <c r="C346" s="400"/>
      <c r="D346" s="409" t="s">
        <v>1551</v>
      </c>
      <c r="E346" s="392" t="s">
        <v>11</v>
      </c>
      <c r="F346" s="391"/>
      <c r="G346" s="407" t="s">
        <v>1390</v>
      </c>
      <c r="H346" s="407"/>
      <c r="I346" s="407"/>
      <c r="J346" s="407"/>
      <c r="K346" s="407"/>
      <c r="L346" s="407"/>
      <c r="M346" s="407"/>
      <c r="N346" s="401"/>
    </row>
    <row r="347" spans="1:14">
      <c r="A347" s="411" t="s">
        <v>421</v>
      </c>
      <c r="B347" s="410">
        <f t="shared" si="5"/>
        <v>344</v>
      </c>
      <c r="C347" s="400" t="s">
        <v>1550</v>
      </c>
      <c r="D347" s="409" t="s">
        <v>1549</v>
      </c>
      <c r="E347" s="392" t="s">
        <v>11</v>
      </c>
      <c r="F347" s="414">
        <v>3206763</v>
      </c>
      <c r="G347" s="407" t="s">
        <v>1390</v>
      </c>
      <c r="H347" s="407"/>
      <c r="I347" s="407"/>
      <c r="J347" s="407"/>
      <c r="K347" s="407"/>
      <c r="L347" s="407"/>
      <c r="M347" s="407"/>
      <c r="N347" s="401"/>
    </row>
    <row r="348" spans="1:14">
      <c r="A348" s="411"/>
      <c r="B348" s="410">
        <f t="shared" si="5"/>
        <v>345</v>
      </c>
      <c r="C348" s="400"/>
      <c r="D348" s="409" t="s">
        <v>1548</v>
      </c>
      <c r="E348" s="392"/>
      <c r="F348" s="414"/>
      <c r="G348" s="407" t="s">
        <v>1390</v>
      </c>
      <c r="H348" s="407"/>
      <c r="I348" s="407"/>
      <c r="J348" s="407"/>
      <c r="K348" s="407"/>
      <c r="L348" s="407"/>
      <c r="M348" s="407"/>
      <c r="N348" s="401"/>
    </row>
    <row r="349" spans="1:14">
      <c r="A349" s="411"/>
      <c r="B349" s="410">
        <f t="shared" si="5"/>
        <v>346</v>
      </c>
      <c r="C349" s="400" t="s">
        <v>2283</v>
      </c>
      <c r="D349" s="409" t="s">
        <v>2280</v>
      </c>
      <c r="E349" s="392"/>
      <c r="F349" s="414"/>
      <c r="G349" s="407" t="s">
        <v>1390</v>
      </c>
      <c r="H349" s="407"/>
      <c r="I349" s="407"/>
      <c r="J349" s="407"/>
      <c r="K349" s="407"/>
      <c r="L349" s="407"/>
      <c r="M349" s="407"/>
      <c r="N349" s="401"/>
    </row>
    <row r="350" spans="1:14">
      <c r="A350" s="411" t="s">
        <v>423</v>
      </c>
      <c r="B350" s="410">
        <f t="shared" si="5"/>
        <v>347</v>
      </c>
      <c r="C350" s="400" t="s">
        <v>1547</v>
      </c>
      <c r="D350" s="409" t="s">
        <v>1546</v>
      </c>
      <c r="E350" s="392" t="s">
        <v>11</v>
      </c>
      <c r="F350" s="414">
        <v>770265</v>
      </c>
      <c r="G350" s="407" t="s">
        <v>1390</v>
      </c>
      <c r="H350" s="407"/>
      <c r="I350" s="407"/>
      <c r="J350" s="407"/>
      <c r="K350" s="407"/>
      <c r="L350" s="407"/>
      <c r="M350" s="407"/>
      <c r="N350" s="401"/>
    </row>
    <row r="351" spans="1:14">
      <c r="A351" s="411"/>
      <c r="B351" s="410">
        <f t="shared" si="5"/>
        <v>348</v>
      </c>
      <c r="C351" s="400"/>
      <c r="D351" s="409" t="s">
        <v>1545</v>
      </c>
      <c r="E351" s="392" t="s">
        <v>11</v>
      </c>
      <c r="F351" s="391"/>
      <c r="G351" s="407" t="s">
        <v>1390</v>
      </c>
      <c r="H351" s="407"/>
      <c r="I351" s="407"/>
      <c r="J351" s="407"/>
      <c r="K351" s="407"/>
      <c r="L351" s="407"/>
      <c r="M351" s="407"/>
      <c r="N351" s="401"/>
    </row>
    <row r="352" spans="1:14">
      <c r="A352" s="411"/>
      <c r="B352" s="410">
        <f t="shared" si="5"/>
        <v>349</v>
      </c>
      <c r="C352" s="400" t="s">
        <v>2333</v>
      </c>
      <c r="D352" s="409" t="s">
        <v>2334</v>
      </c>
      <c r="E352" s="392"/>
      <c r="F352" s="538"/>
      <c r="G352" s="539" t="s">
        <v>1390</v>
      </c>
      <c r="H352" s="539"/>
      <c r="I352" s="540"/>
      <c r="J352" s="541"/>
      <c r="K352" s="542"/>
      <c r="L352" s="543"/>
      <c r="M352" s="544"/>
      <c r="N352" s="548" t="s">
        <v>2335</v>
      </c>
    </row>
    <row r="353" spans="1:14">
      <c r="A353" s="411" t="s">
        <v>425</v>
      </c>
      <c r="B353" s="410">
        <f t="shared" si="5"/>
        <v>350</v>
      </c>
      <c r="C353" s="400" t="s">
        <v>1544</v>
      </c>
      <c r="D353" s="409" t="s">
        <v>1543</v>
      </c>
      <c r="E353" s="392" t="s">
        <v>11</v>
      </c>
      <c r="F353" s="391">
        <v>3111719</v>
      </c>
      <c r="G353" s="539" t="s">
        <v>1390</v>
      </c>
      <c r="H353" s="539"/>
      <c r="I353" s="539"/>
      <c r="J353" s="539"/>
      <c r="K353" s="545"/>
      <c r="L353" s="539"/>
      <c r="M353" s="539"/>
      <c r="N353" s="549"/>
    </row>
    <row r="354" spans="1:14">
      <c r="A354" s="411"/>
      <c r="B354" s="410">
        <f t="shared" si="5"/>
        <v>351</v>
      </c>
      <c r="C354" s="400"/>
      <c r="D354" s="409" t="s">
        <v>2336</v>
      </c>
      <c r="E354" s="392"/>
      <c r="F354" s="538"/>
      <c r="G354" s="539" t="s">
        <v>1390</v>
      </c>
      <c r="H354" s="539"/>
      <c r="I354" s="540"/>
      <c r="J354" s="541"/>
      <c r="K354" s="547"/>
      <c r="L354" s="543"/>
      <c r="M354" s="544"/>
      <c r="N354" s="549" t="s">
        <v>2335</v>
      </c>
    </row>
    <row r="355" spans="1:14">
      <c r="A355" s="411" t="s">
        <v>427</v>
      </c>
      <c r="B355" s="410">
        <f t="shared" si="5"/>
        <v>352</v>
      </c>
      <c r="C355" s="400" t="s">
        <v>1542</v>
      </c>
      <c r="D355" s="409" t="s">
        <v>1541</v>
      </c>
      <c r="E355" s="392" t="s">
        <v>11</v>
      </c>
      <c r="F355" s="414">
        <v>1115828</v>
      </c>
      <c r="G355" s="407" t="s">
        <v>1390</v>
      </c>
      <c r="H355" s="407"/>
      <c r="I355" s="407"/>
      <c r="J355" s="539"/>
      <c r="K355" s="430"/>
      <c r="L355" s="539"/>
      <c r="M355" s="407"/>
      <c r="N355" s="401"/>
    </row>
    <row r="356" spans="1:14">
      <c r="A356" s="411"/>
      <c r="B356" s="410">
        <f t="shared" si="5"/>
        <v>353</v>
      </c>
      <c r="C356" s="400"/>
      <c r="D356" s="409" t="s">
        <v>1540</v>
      </c>
      <c r="E356" s="392" t="s">
        <v>11</v>
      </c>
      <c r="F356" s="391"/>
      <c r="G356" s="407" t="s">
        <v>1390</v>
      </c>
      <c r="H356" s="407"/>
      <c r="I356" s="407"/>
      <c r="J356" s="407"/>
      <c r="K356" s="430"/>
      <c r="L356" s="407"/>
      <c r="M356" s="407"/>
      <c r="N356" s="401"/>
    </row>
    <row r="357" spans="1:14" ht="30">
      <c r="A357" s="411" t="s">
        <v>433</v>
      </c>
      <c r="B357" s="410">
        <f t="shared" si="5"/>
        <v>354</v>
      </c>
      <c r="C357" s="400" t="s">
        <v>1539</v>
      </c>
      <c r="D357" s="409" t="s">
        <v>1538</v>
      </c>
      <c r="E357" s="392" t="s">
        <v>11</v>
      </c>
      <c r="F357" s="414">
        <v>14589532</v>
      </c>
      <c r="G357" s="407" t="s">
        <v>1390</v>
      </c>
      <c r="H357" s="407"/>
      <c r="I357" s="407"/>
      <c r="J357" s="407"/>
      <c r="K357" s="430"/>
      <c r="L357" s="407"/>
      <c r="M357" s="407"/>
      <c r="N357" s="401"/>
    </row>
    <row r="358" spans="1:14">
      <c r="A358" s="411"/>
      <c r="B358" s="410">
        <f t="shared" si="5"/>
        <v>355</v>
      </c>
      <c r="C358" s="400"/>
      <c r="D358" s="409" t="s">
        <v>1537</v>
      </c>
      <c r="E358" s="392" t="s">
        <v>11</v>
      </c>
      <c r="F358" s="391"/>
      <c r="G358" s="407" t="s">
        <v>1390</v>
      </c>
      <c r="H358" s="407"/>
      <c r="I358" s="407"/>
      <c r="J358" s="407"/>
      <c r="K358" s="430"/>
      <c r="L358" s="407"/>
      <c r="M358" s="407"/>
      <c r="N358" s="401"/>
    </row>
    <row r="359" spans="1:14">
      <c r="A359" s="411"/>
      <c r="B359" s="410">
        <f t="shared" si="5"/>
        <v>356</v>
      </c>
      <c r="C359" s="400"/>
      <c r="D359" s="409" t="s">
        <v>1536</v>
      </c>
      <c r="E359" s="392" t="s">
        <v>11</v>
      </c>
      <c r="F359" s="391"/>
      <c r="G359" s="407" t="s">
        <v>1390</v>
      </c>
      <c r="H359" s="407"/>
      <c r="I359" s="407"/>
      <c r="J359" s="407"/>
      <c r="K359" s="430"/>
      <c r="L359" s="407"/>
      <c r="M359" s="407"/>
      <c r="N359" s="401"/>
    </row>
    <row r="360" spans="1:14">
      <c r="A360" s="411"/>
      <c r="B360" s="410">
        <f t="shared" si="5"/>
        <v>357</v>
      </c>
      <c r="C360" s="400"/>
      <c r="D360" s="409" t="s">
        <v>1535</v>
      </c>
      <c r="E360" s="392" t="s">
        <v>11</v>
      </c>
      <c r="F360" s="391"/>
      <c r="G360" s="407" t="s">
        <v>1390</v>
      </c>
      <c r="H360" s="407"/>
      <c r="I360" s="407"/>
      <c r="J360" s="407"/>
      <c r="K360" s="430"/>
      <c r="L360" s="407"/>
      <c r="M360" s="407"/>
      <c r="N360" s="401"/>
    </row>
    <row r="361" spans="1:14" ht="30">
      <c r="A361" s="411"/>
      <c r="B361" s="410">
        <f t="shared" si="5"/>
        <v>358</v>
      </c>
      <c r="C361" s="400"/>
      <c r="D361" s="409" t="s">
        <v>2318</v>
      </c>
      <c r="E361" s="392" t="s">
        <v>11</v>
      </c>
      <c r="F361" s="391"/>
      <c r="G361" s="407" t="s">
        <v>1390</v>
      </c>
      <c r="H361" s="407" t="s">
        <v>1390</v>
      </c>
      <c r="I361" s="407"/>
      <c r="J361" s="407"/>
      <c r="K361" s="430"/>
      <c r="L361" s="407"/>
      <c r="M361" s="407"/>
      <c r="N361" s="401" t="s">
        <v>1534</v>
      </c>
    </row>
    <row r="362" spans="1:14">
      <c r="A362" s="411"/>
      <c r="B362" s="410">
        <f t="shared" si="5"/>
        <v>359</v>
      </c>
      <c r="C362" s="400"/>
      <c r="D362" s="409" t="s">
        <v>1533</v>
      </c>
      <c r="E362" s="392" t="s">
        <v>11</v>
      </c>
      <c r="F362" s="391"/>
      <c r="G362" s="407" t="s">
        <v>1390</v>
      </c>
      <c r="H362" s="407"/>
      <c r="I362" s="407"/>
      <c r="J362" s="407"/>
      <c r="K362" s="430"/>
      <c r="L362" s="407"/>
      <c r="M362" s="407"/>
      <c r="N362" s="401"/>
    </row>
    <row r="363" spans="1:14">
      <c r="A363" s="411"/>
      <c r="B363" s="410">
        <f t="shared" si="5"/>
        <v>360</v>
      </c>
      <c r="C363" s="400"/>
      <c r="D363" s="409" t="s">
        <v>1532</v>
      </c>
      <c r="E363" s="392" t="s">
        <v>11</v>
      </c>
      <c r="F363" s="391"/>
      <c r="G363" s="407" t="s">
        <v>1390</v>
      </c>
      <c r="H363" s="407"/>
      <c r="I363" s="407"/>
      <c r="J363" s="407"/>
      <c r="K363" s="430"/>
      <c r="L363" s="407"/>
      <c r="M363" s="407"/>
      <c r="N363" s="401"/>
    </row>
    <row r="364" spans="1:14">
      <c r="A364" s="411"/>
      <c r="B364" s="410">
        <f t="shared" si="5"/>
        <v>361</v>
      </c>
      <c r="C364" s="400"/>
      <c r="D364" s="409" t="s">
        <v>1531</v>
      </c>
      <c r="E364" s="392" t="s">
        <v>11</v>
      </c>
      <c r="F364" s="391"/>
      <c r="G364" s="407" t="s">
        <v>1390</v>
      </c>
      <c r="H364" s="407"/>
      <c r="I364" s="407"/>
      <c r="J364" s="407"/>
      <c r="K364" s="430"/>
      <c r="L364" s="407"/>
      <c r="M364" s="407"/>
      <c r="N364" s="401"/>
    </row>
    <row r="365" spans="1:14" s="36" customFormat="1" ht="17.25" customHeight="1">
      <c r="A365" s="411"/>
      <c r="B365" s="410">
        <f t="shared" si="5"/>
        <v>362</v>
      </c>
      <c r="C365" s="427"/>
      <c r="D365" s="409" t="s">
        <v>1530</v>
      </c>
      <c r="E365" s="392" t="s">
        <v>11</v>
      </c>
      <c r="F365" s="391"/>
      <c r="G365" s="404"/>
      <c r="H365" s="404" t="s">
        <v>1390</v>
      </c>
      <c r="I365" s="404"/>
      <c r="J365" s="404"/>
      <c r="K365" s="431"/>
      <c r="L365" s="404"/>
      <c r="M365" s="404"/>
      <c r="N365" s="432" t="s">
        <v>1529</v>
      </c>
    </row>
    <row r="366" spans="1:14" s="36" customFormat="1">
      <c r="A366" s="411"/>
      <c r="B366" s="410">
        <f t="shared" si="5"/>
        <v>363</v>
      </c>
      <c r="C366" s="427"/>
      <c r="D366" s="409" t="s">
        <v>1528</v>
      </c>
      <c r="E366" s="392" t="s">
        <v>11</v>
      </c>
      <c r="F366" s="391"/>
      <c r="G366" s="404"/>
      <c r="H366" s="404" t="s">
        <v>1390</v>
      </c>
      <c r="I366" s="404"/>
      <c r="J366" s="404"/>
      <c r="K366" s="431"/>
      <c r="L366" s="404"/>
      <c r="M366" s="404"/>
      <c r="N366" s="428" t="s">
        <v>1527</v>
      </c>
    </row>
    <row r="367" spans="1:14">
      <c r="A367" s="411" t="s">
        <v>429</v>
      </c>
      <c r="B367" s="410">
        <f t="shared" si="5"/>
        <v>364</v>
      </c>
      <c r="C367" s="400" t="s">
        <v>1526</v>
      </c>
      <c r="D367" s="409" t="s">
        <v>1525</v>
      </c>
      <c r="E367" s="392" t="s">
        <v>11</v>
      </c>
      <c r="F367" s="414">
        <v>2900981</v>
      </c>
      <c r="G367" s="407" t="s">
        <v>1390</v>
      </c>
      <c r="H367" s="407"/>
      <c r="I367" s="407"/>
      <c r="J367" s="407"/>
      <c r="K367" s="430"/>
      <c r="L367" s="407"/>
      <c r="M367" s="407"/>
      <c r="N367" s="401"/>
    </row>
    <row r="368" spans="1:14">
      <c r="A368" s="411"/>
      <c r="B368" s="410">
        <f t="shared" si="5"/>
        <v>365</v>
      </c>
      <c r="C368" s="400"/>
      <c r="D368" s="409" t="s">
        <v>1524</v>
      </c>
      <c r="E368" s="392" t="s">
        <v>11</v>
      </c>
      <c r="F368" s="391"/>
      <c r="G368" s="407" t="s">
        <v>1390</v>
      </c>
      <c r="H368" s="407"/>
      <c r="I368" s="407"/>
      <c r="J368" s="407"/>
      <c r="K368" s="430"/>
      <c r="L368" s="407"/>
      <c r="M368" s="407"/>
      <c r="N368" s="401"/>
    </row>
    <row r="369" spans="1:14">
      <c r="A369" s="411" t="s">
        <v>431</v>
      </c>
      <c r="B369" s="410">
        <f t="shared" si="5"/>
        <v>366</v>
      </c>
      <c r="C369" s="400" t="s">
        <v>1523</v>
      </c>
      <c r="D369" s="409" t="s">
        <v>1522</v>
      </c>
      <c r="E369" s="392" t="s">
        <v>11</v>
      </c>
      <c r="F369" s="414">
        <v>11751835</v>
      </c>
      <c r="G369" s="407" t="s">
        <v>1390</v>
      </c>
      <c r="H369" s="407"/>
      <c r="I369" s="407"/>
      <c r="J369" s="407"/>
      <c r="K369" s="430"/>
      <c r="L369" s="407"/>
      <c r="M369" s="407"/>
      <c r="N369" s="401"/>
    </row>
    <row r="370" spans="1:14">
      <c r="A370" s="411" t="s">
        <v>435</v>
      </c>
      <c r="B370" s="410">
        <f t="shared" si="5"/>
        <v>367</v>
      </c>
      <c r="C370" s="400" t="s">
        <v>1521</v>
      </c>
      <c r="D370" s="409" t="s">
        <v>1520</v>
      </c>
      <c r="E370" s="392" t="s">
        <v>11</v>
      </c>
      <c r="F370" s="414">
        <v>7130269</v>
      </c>
      <c r="G370" s="407" t="s">
        <v>1390</v>
      </c>
      <c r="H370" s="407"/>
      <c r="I370" s="407"/>
      <c r="J370" s="407"/>
      <c r="K370" s="430"/>
      <c r="L370" s="407"/>
      <c r="M370" s="407"/>
      <c r="N370" s="401"/>
    </row>
    <row r="371" spans="1:14">
      <c r="A371" s="411"/>
      <c r="B371" s="410">
        <f t="shared" si="5"/>
        <v>368</v>
      </c>
      <c r="C371" s="400"/>
      <c r="D371" s="409" t="s">
        <v>1519</v>
      </c>
      <c r="E371" s="392" t="s">
        <v>11</v>
      </c>
      <c r="F371" s="391"/>
      <c r="G371" s="407" t="s">
        <v>1390</v>
      </c>
      <c r="H371" s="407"/>
      <c r="I371" s="407"/>
      <c r="J371" s="407"/>
      <c r="K371" s="430"/>
      <c r="L371" s="407"/>
      <c r="M371" s="407"/>
      <c r="N371" s="401"/>
    </row>
    <row r="372" spans="1:14">
      <c r="A372" s="411"/>
      <c r="B372" s="410">
        <f t="shared" si="5"/>
        <v>369</v>
      </c>
      <c r="C372" s="400"/>
      <c r="D372" s="409" t="s">
        <v>1518</v>
      </c>
      <c r="E372" s="392" t="s">
        <v>11</v>
      </c>
      <c r="F372" s="391"/>
      <c r="G372" s="407" t="s">
        <v>1390</v>
      </c>
      <c r="H372" s="407"/>
      <c r="I372" s="407"/>
      <c r="J372" s="407"/>
      <c r="K372" s="430"/>
      <c r="L372" s="407"/>
      <c r="M372" s="407"/>
      <c r="N372" s="401"/>
    </row>
    <row r="373" spans="1:14">
      <c r="A373" s="411"/>
      <c r="B373" s="410">
        <f t="shared" si="5"/>
        <v>370</v>
      </c>
      <c r="C373" s="400"/>
      <c r="D373" s="409" t="s">
        <v>1517</v>
      </c>
      <c r="E373" s="392" t="s">
        <v>11</v>
      </c>
      <c r="F373" s="391"/>
      <c r="G373" s="407" t="s">
        <v>1390</v>
      </c>
      <c r="H373" s="407"/>
      <c r="I373" s="407"/>
      <c r="J373" s="407"/>
      <c r="K373" s="430"/>
      <c r="L373" s="407"/>
      <c r="M373" s="407"/>
      <c r="N373" s="401"/>
    </row>
    <row r="374" spans="1:14">
      <c r="A374" s="411"/>
      <c r="B374" s="410">
        <f t="shared" si="5"/>
        <v>371</v>
      </c>
      <c r="C374" s="400"/>
      <c r="D374" s="409" t="s">
        <v>1516</v>
      </c>
      <c r="E374" s="392" t="s">
        <v>11</v>
      </c>
      <c r="F374" s="391"/>
      <c r="G374" s="407" t="s">
        <v>1390</v>
      </c>
      <c r="H374" s="407"/>
      <c r="I374" s="407"/>
      <c r="J374" s="407"/>
      <c r="K374" s="430"/>
      <c r="L374" s="407"/>
      <c r="M374" s="407"/>
      <c r="N374" s="401"/>
    </row>
    <row r="375" spans="1:14">
      <c r="A375" s="411"/>
      <c r="B375" s="410">
        <f t="shared" si="5"/>
        <v>372</v>
      </c>
      <c r="C375" s="400"/>
      <c r="D375" s="409" t="s">
        <v>1515</v>
      </c>
      <c r="E375" s="392" t="s">
        <v>11</v>
      </c>
      <c r="F375" s="391"/>
      <c r="G375" s="407" t="s">
        <v>1390</v>
      </c>
      <c r="H375" s="407"/>
      <c r="I375" s="407"/>
      <c r="J375" s="407"/>
      <c r="K375" s="430"/>
      <c r="L375" s="407"/>
      <c r="M375" s="407"/>
      <c r="N375" s="401"/>
    </row>
    <row r="376" spans="1:14">
      <c r="A376" s="411"/>
      <c r="B376" s="410">
        <f t="shared" si="5"/>
        <v>373</v>
      </c>
      <c r="C376" s="400"/>
      <c r="D376" s="409" t="s">
        <v>1514</v>
      </c>
      <c r="E376" s="392" t="s">
        <v>11</v>
      </c>
      <c r="F376" s="391"/>
      <c r="G376" s="407" t="s">
        <v>1390</v>
      </c>
      <c r="H376" s="407"/>
      <c r="I376" s="407"/>
      <c r="J376" s="407"/>
      <c r="K376" s="430"/>
      <c r="L376" s="407"/>
      <c r="M376" s="407"/>
      <c r="N376" s="401"/>
    </row>
    <row r="377" spans="1:14">
      <c r="A377" s="411"/>
      <c r="B377" s="410">
        <f t="shared" si="5"/>
        <v>374</v>
      </c>
      <c r="C377" s="400"/>
      <c r="D377" s="409" t="s">
        <v>1513</v>
      </c>
      <c r="E377" s="392" t="s">
        <v>11</v>
      </c>
      <c r="F377" s="391"/>
      <c r="G377" s="407" t="s">
        <v>1390</v>
      </c>
      <c r="H377" s="407"/>
      <c r="I377" s="407"/>
      <c r="J377" s="407"/>
      <c r="K377" s="430"/>
      <c r="L377" s="407"/>
      <c r="M377" s="407"/>
      <c r="N377" s="401"/>
    </row>
    <row r="378" spans="1:14">
      <c r="A378" s="411"/>
      <c r="B378" s="410">
        <f t="shared" si="5"/>
        <v>375</v>
      </c>
      <c r="C378" s="400"/>
      <c r="D378" s="409" t="s">
        <v>2337</v>
      </c>
      <c r="E378" s="392"/>
      <c r="F378" s="538"/>
      <c r="G378" s="539"/>
      <c r="H378" s="539"/>
      <c r="I378" s="540" t="s">
        <v>1390</v>
      </c>
      <c r="J378" s="541"/>
      <c r="K378" s="547"/>
      <c r="L378" s="543"/>
      <c r="M378" s="544"/>
      <c r="N378" s="548" t="s">
        <v>2338</v>
      </c>
    </row>
    <row r="379" spans="1:14">
      <c r="A379" s="411" t="s">
        <v>437</v>
      </c>
      <c r="B379" s="410">
        <f t="shared" si="5"/>
        <v>376</v>
      </c>
      <c r="C379" s="400" t="s">
        <v>1512</v>
      </c>
      <c r="D379" s="409" t="s">
        <v>1511</v>
      </c>
      <c r="E379" s="392" t="s">
        <v>11</v>
      </c>
      <c r="F379" s="391">
        <v>5041642</v>
      </c>
      <c r="G379" s="407" t="s">
        <v>1390</v>
      </c>
      <c r="H379" s="407"/>
      <c r="I379" s="407"/>
      <c r="J379" s="407"/>
      <c r="K379" s="407"/>
      <c r="L379" s="407"/>
      <c r="M379" s="407"/>
      <c r="N379" s="401"/>
    </row>
    <row r="380" spans="1:14">
      <c r="A380" s="411"/>
      <c r="B380" s="410">
        <f t="shared" si="5"/>
        <v>377</v>
      </c>
      <c r="C380" s="400"/>
      <c r="D380" s="409" t="s">
        <v>1510</v>
      </c>
      <c r="E380" s="392"/>
      <c r="F380" s="391"/>
      <c r="G380" s="407" t="s">
        <v>1390</v>
      </c>
      <c r="H380" s="407"/>
      <c r="I380" s="407"/>
      <c r="J380" s="407"/>
      <c r="K380" s="407"/>
      <c r="L380" s="407"/>
      <c r="M380" s="407"/>
      <c r="N380" s="401"/>
    </row>
    <row r="381" spans="1:14">
      <c r="A381" s="411" t="s">
        <v>1509</v>
      </c>
      <c r="B381" s="410">
        <f t="shared" si="5"/>
        <v>378</v>
      </c>
      <c r="C381" s="400" t="s">
        <v>1508</v>
      </c>
      <c r="D381" s="393" t="s">
        <v>1507</v>
      </c>
      <c r="E381" s="392" t="s">
        <v>36</v>
      </c>
      <c r="F381" s="414">
        <v>55663</v>
      </c>
      <c r="G381" s="407" t="s">
        <v>1390</v>
      </c>
      <c r="H381" s="407"/>
      <c r="I381" s="407"/>
      <c r="J381" s="407"/>
      <c r="K381" s="407"/>
      <c r="L381" s="407"/>
      <c r="M381" s="407"/>
      <c r="N381" s="401"/>
    </row>
    <row r="382" spans="1:14" ht="30">
      <c r="A382" s="411" t="s">
        <v>443</v>
      </c>
      <c r="B382" s="410">
        <f t="shared" si="5"/>
        <v>379</v>
      </c>
      <c r="C382" s="400" t="s">
        <v>1506</v>
      </c>
      <c r="D382" s="409" t="s">
        <v>1505</v>
      </c>
      <c r="E382" s="392" t="s">
        <v>11</v>
      </c>
      <c r="F382" s="414">
        <v>10936510</v>
      </c>
      <c r="G382" s="407" t="s">
        <v>1390</v>
      </c>
      <c r="H382" s="407"/>
      <c r="I382" s="407"/>
      <c r="J382" s="407"/>
      <c r="K382" s="407"/>
      <c r="L382" s="407"/>
      <c r="M382" s="407"/>
      <c r="N382" s="401"/>
    </row>
    <row r="383" spans="1:14">
      <c r="A383" s="411"/>
      <c r="B383" s="410">
        <f t="shared" si="5"/>
        <v>380</v>
      </c>
      <c r="C383" s="400"/>
      <c r="D383" s="409" t="s">
        <v>1504</v>
      </c>
      <c r="E383" s="392" t="s">
        <v>11</v>
      </c>
      <c r="F383" s="391"/>
      <c r="G383" s="407" t="s">
        <v>1390</v>
      </c>
      <c r="H383" s="407"/>
      <c r="I383" s="407"/>
      <c r="J383" s="407"/>
      <c r="K383" s="407"/>
      <c r="L383" s="407"/>
      <c r="M383" s="407"/>
      <c r="N383" s="401"/>
    </row>
    <row r="384" spans="1:14">
      <c r="A384" s="411"/>
      <c r="B384" s="410">
        <f t="shared" si="5"/>
        <v>381</v>
      </c>
      <c r="C384" s="400"/>
      <c r="D384" s="409" t="s">
        <v>1503</v>
      </c>
      <c r="E384" s="392" t="s">
        <v>11</v>
      </c>
      <c r="F384" s="391"/>
      <c r="G384" s="407" t="s">
        <v>1390</v>
      </c>
      <c r="H384" s="407"/>
      <c r="I384" s="407"/>
      <c r="J384" s="407"/>
      <c r="K384" s="407"/>
      <c r="L384" s="407"/>
      <c r="M384" s="407"/>
      <c r="N384" s="401"/>
    </row>
    <row r="385" spans="1:14">
      <c r="A385" s="411"/>
      <c r="B385" s="410">
        <f t="shared" si="5"/>
        <v>382</v>
      </c>
      <c r="C385" s="400"/>
      <c r="D385" s="409" t="s">
        <v>1502</v>
      </c>
      <c r="E385" s="392" t="s">
        <v>11</v>
      </c>
      <c r="F385" s="391"/>
      <c r="G385" s="407" t="s">
        <v>1390</v>
      </c>
      <c r="H385" s="407"/>
      <c r="I385" s="407"/>
      <c r="J385" s="407"/>
      <c r="K385" s="407"/>
      <c r="L385" s="407"/>
      <c r="M385" s="407"/>
      <c r="N385" s="401"/>
    </row>
    <row r="386" spans="1:14">
      <c r="A386" s="411"/>
      <c r="B386" s="410">
        <f t="shared" ref="B386:B449" si="6">B385+1</f>
        <v>383</v>
      </c>
      <c r="C386" s="400"/>
      <c r="D386" s="409" t="s">
        <v>1501</v>
      </c>
      <c r="E386" s="392" t="s">
        <v>11</v>
      </c>
      <c r="F386" s="391"/>
      <c r="G386" s="407" t="s">
        <v>1390</v>
      </c>
      <c r="H386" s="407"/>
      <c r="I386" s="407"/>
      <c r="J386" s="407"/>
      <c r="K386" s="407"/>
      <c r="L386" s="407"/>
      <c r="M386" s="407"/>
      <c r="N386" s="401"/>
    </row>
    <row r="387" spans="1:14">
      <c r="A387" s="411" t="s">
        <v>445</v>
      </c>
      <c r="B387" s="410">
        <f t="shared" si="6"/>
        <v>384</v>
      </c>
      <c r="C387" s="400" t="s">
        <v>1500</v>
      </c>
      <c r="D387" s="409" t="s">
        <v>1499</v>
      </c>
      <c r="E387" s="392" t="s">
        <v>11</v>
      </c>
      <c r="F387" s="414">
        <v>613605</v>
      </c>
      <c r="G387" s="407" t="s">
        <v>1390</v>
      </c>
      <c r="H387" s="407"/>
      <c r="I387" s="407"/>
      <c r="J387" s="407"/>
      <c r="K387" s="407"/>
      <c r="L387" s="407"/>
      <c r="M387" s="407"/>
      <c r="N387" s="401"/>
    </row>
    <row r="388" spans="1:14" ht="30">
      <c r="A388" s="411" t="s">
        <v>449</v>
      </c>
      <c r="B388" s="410">
        <f t="shared" si="6"/>
        <v>385</v>
      </c>
      <c r="C388" s="400" t="s">
        <v>1498</v>
      </c>
      <c r="D388" s="409" t="s">
        <v>1497</v>
      </c>
      <c r="E388" s="392" t="s">
        <v>11</v>
      </c>
      <c r="F388" s="414">
        <v>7852641</v>
      </c>
      <c r="G388" s="407" t="s">
        <v>1390</v>
      </c>
      <c r="H388" s="407"/>
      <c r="I388" s="407"/>
      <c r="J388" s="407"/>
      <c r="K388" s="407"/>
      <c r="L388" s="407"/>
      <c r="M388" s="407"/>
      <c r="N388" s="401"/>
    </row>
    <row r="389" spans="1:14">
      <c r="A389" s="411"/>
      <c r="B389" s="410">
        <f t="shared" si="6"/>
        <v>386</v>
      </c>
      <c r="C389" s="400"/>
      <c r="D389" s="409" t="s">
        <v>1496</v>
      </c>
      <c r="E389" s="392" t="s">
        <v>11</v>
      </c>
      <c r="F389" s="391"/>
      <c r="G389" s="407"/>
      <c r="H389" s="407"/>
      <c r="I389" s="407" t="s">
        <v>1390</v>
      </c>
      <c r="J389" s="407"/>
      <c r="K389" s="407"/>
      <c r="L389" s="407"/>
      <c r="M389" s="407"/>
      <c r="N389" s="401" t="s">
        <v>1494</v>
      </c>
    </row>
    <row r="390" spans="1:14">
      <c r="A390" s="411"/>
      <c r="B390" s="410">
        <f t="shared" si="6"/>
        <v>387</v>
      </c>
      <c r="C390" s="400"/>
      <c r="D390" s="409" t="s">
        <v>1495</v>
      </c>
      <c r="E390" s="392" t="s">
        <v>11</v>
      </c>
      <c r="F390" s="391"/>
      <c r="G390" s="407"/>
      <c r="H390" s="407"/>
      <c r="I390" s="407" t="s">
        <v>1390</v>
      </c>
      <c r="J390" s="407"/>
      <c r="K390" s="407"/>
      <c r="L390" s="407"/>
      <c r="M390" s="407"/>
      <c r="N390" s="401" t="s">
        <v>1494</v>
      </c>
    </row>
    <row r="391" spans="1:14">
      <c r="A391" s="411" t="s">
        <v>447</v>
      </c>
      <c r="B391" s="410">
        <f t="shared" si="6"/>
        <v>388</v>
      </c>
      <c r="C391" s="400" t="s">
        <v>1493</v>
      </c>
      <c r="D391" s="409" t="s">
        <v>1492</v>
      </c>
      <c r="E391" s="392" t="s">
        <v>11</v>
      </c>
      <c r="F391" s="414">
        <v>15292177</v>
      </c>
      <c r="G391" s="407" t="s">
        <v>1390</v>
      </c>
      <c r="H391" s="407"/>
      <c r="I391" s="407"/>
      <c r="J391" s="407"/>
      <c r="K391" s="407"/>
      <c r="L391" s="407"/>
      <c r="M391" s="407"/>
      <c r="N391" s="401"/>
    </row>
    <row r="392" spans="1:14" ht="30">
      <c r="A392" s="411"/>
      <c r="B392" s="410">
        <f t="shared" si="6"/>
        <v>389</v>
      </c>
      <c r="C392" s="400"/>
      <c r="D392" s="409" t="s">
        <v>2319</v>
      </c>
      <c r="E392" s="392" t="s">
        <v>11</v>
      </c>
      <c r="F392" s="391"/>
      <c r="G392" s="407" t="s">
        <v>1390</v>
      </c>
      <c r="H392" s="407"/>
      <c r="I392" s="407"/>
      <c r="J392" s="407"/>
      <c r="K392" s="407"/>
      <c r="L392" s="407"/>
      <c r="M392" s="407"/>
      <c r="N392" s="401"/>
    </row>
    <row r="393" spans="1:14">
      <c r="A393" s="411"/>
      <c r="B393" s="410">
        <f t="shared" si="6"/>
        <v>390</v>
      </c>
      <c r="C393" s="400"/>
      <c r="D393" s="409" t="s">
        <v>1491</v>
      </c>
      <c r="E393" s="392" t="s">
        <v>11</v>
      </c>
      <c r="F393" s="391"/>
      <c r="G393" s="407" t="s">
        <v>1390</v>
      </c>
      <c r="H393" s="407"/>
      <c r="I393" s="407"/>
      <c r="J393" s="407"/>
      <c r="K393" s="407"/>
      <c r="L393" s="407"/>
      <c r="M393" s="407"/>
      <c r="N393" s="401"/>
    </row>
    <row r="394" spans="1:14" s="36" customFormat="1" ht="30">
      <c r="A394" s="429" t="s">
        <v>451</v>
      </c>
      <c r="B394" s="410">
        <f t="shared" si="6"/>
        <v>391</v>
      </c>
      <c r="C394" s="427" t="s">
        <v>1490</v>
      </c>
      <c r="D394" s="409" t="s">
        <v>1489</v>
      </c>
      <c r="E394" s="392" t="s">
        <v>11</v>
      </c>
      <c r="F394" s="414">
        <v>3120406</v>
      </c>
      <c r="G394" s="404" t="s">
        <v>1390</v>
      </c>
      <c r="H394" s="404"/>
      <c r="I394" s="404"/>
      <c r="J394" s="404"/>
      <c r="K394" s="404"/>
      <c r="L394" s="404"/>
      <c r="M394" s="404"/>
      <c r="N394" s="428"/>
    </row>
    <row r="395" spans="1:14" s="36" customFormat="1">
      <c r="A395" s="429"/>
      <c r="B395" s="410">
        <f t="shared" si="6"/>
        <v>392</v>
      </c>
      <c r="C395" s="427"/>
      <c r="D395" s="409" t="s">
        <v>1488</v>
      </c>
      <c r="E395" s="392" t="s">
        <v>11</v>
      </c>
      <c r="F395" s="391"/>
      <c r="G395" s="404" t="s">
        <v>1390</v>
      </c>
      <c r="H395" s="404"/>
      <c r="I395" s="404"/>
      <c r="J395" s="404"/>
      <c r="K395" s="404"/>
      <c r="L395" s="404"/>
      <c r="M395" s="404"/>
      <c r="N395" s="428"/>
    </row>
    <row r="396" spans="1:14" s="36" customFormat="1">
      <c r="A396" s="429"/>
      <c r="B396" s="410">
        <f t="shared" si="6"/>
        <v>393</v>
      </c>
      <c r="C396" s="427"/>
      <c r="D396" s="409" t="s">
        <v>1487</v>
      </c>
      <c r="E396" s="392" t="s">
        <v>11</v>
      </c>
      <c r="F396" s="391"/>
      <c r="G396" s="404" t="s">
        <v>1390</v>
      </c>
      <c r="H396" s="404"/>
      <c r="I396" s="404"/>
      <c r="J396" s="404"/>
      <c r="K396" s="404"/>
      <c r="L396" s="404"/>
      <c r="M396" s="404"/>
      <c r="N396" s="428"/>
    </row>
    <row r="397" spans="1:14" s="36" customFormat="1" ht="30">
      <c r="A397" s="411" t="s">
        <v>453</v>
      </c>
      <c r="B397" s="410">
        <f t="shared" si="6"/>
        <v>394</v>
      </c>
      <c r="C397" s="427" t="s">
        <v>1486</v>
      </c>
      <c r="D397" s="409" t="s">
        <v>1485</v>
      </c>
      <c r="E397" s="392" t="s">
        <v>11</v>
      </c>
      <c r="F397" s="414">
        <v>6003327</v>
      </c>
      <c r="G397" s="404" t="s">
        <v>1390</v>
      </c>
      <c r="H397" s="404"/>
      <c r="I397" s="404"/>
      <c r="J397" s="404"/>
      <c r="K397" s="404"/>
      <c r="L397" s="404"/>
      <c r="M397" s="404"/>
      <c r="N397" s="428"/>
    </row>
    <row r="398" spans="1:14">
      <c r="A398" s="411"/>
      <c r="B398" s="410">
        <f t="shared" si="6"/>
        <v>395</v>
      </c>
      <c r="C398" s="427"/>
      <c r="D398" s="409" t="s">
        <v>1484</v>
      </c>
      <c r="E398" s="392" t="s">
        <v>11</v>
      </c>
      <c r="F398" s="391"/>
      <c r="G398" s="407" t="s">
        <v>1390</v>
      </c>
      <c r="H398" s="407"/>
      <c r="I398" s="407"/>
      <c r="J398" s="407"/>
      <c r="K398" s="407"/>
      <c r="L398" s="407"/>
      <c r="M398" s="407"/>
      <c r="N398" s="401"/>
    </row>
    <row r="399" spans="1:14">
      <c r="A399" s="411" t="s">
        <v>455</v>
      </c>
      <c r="B399" s="410">
        <f t="shared" si="6"/>
        <v>396</v>
      </c>
      <c r="C399" s="400" t="s">
        <v>1483</v>
      </c>
      <c r="D399" s="409" t="s">
        <v>1482</v>
      </c>
      <c r="E399" s="392" t="s">
        <v>11</v>
      </c>
      <c r="F399" s="414">
        <v>1315661</v>
      </c>
      <c r="G399" s="407" t="s">
        <v>1390</v>
      </c>
      <c r="H399" s="407"/>
      <c r="I399" s="407"/>
      <c r="J399" s="407"/>
      <c r="K399" s="407"/>
      <c r="L399" s="407"/>
      <c r="M399" s="407"/>
      <c r="N399" s="401"/>
    </row>
    <row r="400" spans="1:14">
      <c r="A400" s="411"/>
      <c r="B400" s="410">
        <f t="shared" si="6"/>
        <v>397</v>
      </c>
      <c r="C400" s="400"/>
      <c r="D400" s="409" t="s">
        <v>1481</v>
      </c>
      <c r="E400" s="392" t="s">
        <v>11</v>
      </c>
      <c r="F400" s="391"/>
      <c r="G400" s="407" t="s">
        <v>1390</v>
      </c>
      <c r="H400" s="407"/>
      <c r="I400" s="407"/>
      <c r="J400" s="407"/>
      <c r="K400" s="407"/>
      <c r="L400" s="407"/>
      <c r="M400" s="407"/>
      <c r="N400" s="401"/>
    </row>
    <row r="401" spans="1:14">
      <c r="A401" s="396"/>
      <c r="B401" s="410">
        <f t="shared" si="6"/>
        <v>398</v>
      </c>
      <c r="C401" s="400"/>
      <c r="D401" s="409"/>
      <c r="E401" s="392"/>
      <c r="F401" s="391"/>
      <c r="G401" s="407"/>
      <c r="H401" s="407"/>
      <c r="I401" s="407"/>
      <c r="J401" s="407"/>
      <c r="K401" s="407"/>
      <c r="L401" s="407"/>
      <c r="M401" s="407"/>
      <c r="N401" s="401"/>
    </row>
    <row r="402" spans="1:14">
      <c r="A402" s="394"/>
      <c r="B402" s="410">
        <f t="shared" si="6"/>
        <v>399</v>
      </c>
      <c r="C402" s="418" t="s">
        <v>1480</v>
      </c>
      <c r="D402" s="409"/>
      <c r="E402" s="392"/>
      <c r="F402" s="391"/>
      <c r="G402" s="407"/>
      <c r="H402" s="407"/>
      <c r="I402" s="407"/>
      <c r="J402" s="407"/>
      <c r="K402" s="407"/>
      <c r="L402" s="407"/>
      <c r="M402" s="407"/>
      <c r="N402" s="401"/>
    </row>
    <row r="403" spans="1:14" ht="30">
      <c r="A403" s="394"/>
      <c r="B403" s="410">
        <f t="shared" si="6"/>
        <v>400</v>
      </c>
      <c r="C403" s="417" t="s">
        <v>10</v>
      </c>
      <c r="D403" s="409"/>
      <c r="E403" s="412" t="s">
        <v>11</v>
      </c>
      <c r="F403" s="391">
        <v>133158</v>
      </c>
      <c r="G403" s="407" t="s">
        <v>1390</v>
      </c>
      <c r="H403" s="407"/>
      <c r="I403" s="407"/>
      <c r="J403" s="407"/>
      <c r="K403" s="407"/>
      <c r="L403" s="407"/>
      <c r="M403" s="407"/>
      <c r="N403" s="401"/>
    </row>
    <row r="404" spans="1:14" ht="30">
      <c r="A404" s="394"/>
      <c r="B404" s="410">
        <f t="shared" si="6"/>
        <v>401</v>
      </c>
      <c r="C404" s="417" t="s">
        <v>13</v>
      </c>
      <c r="D404" s="409"/>
      <c r="E404" s="412" t="s">
        <v>11</v>
      </c>
      <c r="F404" s="391">
        <v>96623</v>
      </c>
      <c r="G404" s="407" t="s">
        <v>1390</v>
      </c>
      <c r="H404" s="407"/>
      <c r="I404" s="407"/>
      <c r="J404" s="407"/>
      <c r="K404" s="407"/>
      <c r="L404" s="407"/>
      <c r="M404" s="407"/>
      <c r="N404" s="401"/>
    </row>
    <row r="405" spans="1:14">
      <c r="A405" s="394"/>
      <c r="B405" s="410">
        <f t="shared" si="6"/>
        <v>402</v>
      </c>
      <c r="C405" s="417" t="s">
        <v>15</v>
      </c>
      <c r="D405" s="409"/>
      <c r="E405" s="412" t="s">
        <v>11</v>
      </c>
      <c r="F405" s="391">
        <v>459778</v>
      </c>
      <c r="G405" s="407" t="s">
        <v>1390</v>
      </c>
      <c r="H405" s="407"/>
      <c r="I405" s="407"/>
      <c r="J405" s="407"/>
      <c r="K405" s="407"/>
      <c r="L405" s="407"/>
      <c r="M405" s="407"/>
      <c r="N405" s="401"/>
    </row>
    <row r="406" spans="1:14">
      <c r="A406" s="394"/>
      <c r="B406" s="410">
        <f t="shared" si="6"/>
        <v>403</v>
      </c>
      <c r="C406" s="417" t="s">
        <v>17</v>
      </c>
      <c r="D406" s="409"/>
      <c r="E406" s="412" t="s">
        <v>11</v>
      </c>
      <c r="F406" s="391">
        <v>351685</v>
      </c>
      <c r="G406" s="407" t="s">
        <v>1390</v>
      </c>
      <c r="H406" s="407"/>
      <c r="I406" s="407"/>
      <c r="J406" s="407"/>
      <c r="K406" s="407"/>
      <c r="L406" s="407"/>
      <c r="M406" s="407"/>
      <c r="N406" s="401"/>
    </row>
    <row r="407" spans="1:14">
      <c r="A407" s="394"/>
      <c r="B407" s="410">
        <f t="shared" si="6"/>
        <v>404</v>
      </c>
      <c r="C407" s="417" t="s">
        <v>19</v>
      </c>
      <c r="D407" s="409"/>
      <c r="E407" s="412" t="s">
        <v>11</v>
      </c>
      <c r="F407" s="391">
        <v>5000750</v>
      </c>
      <c r="G407" s="407" t="s">
        <v>1390</v>
      </c>
      <c r="H407" s="407"/>
      <c r="I407" s="407"/>
      <c r="J407" s="407"/>
      <c r="K407" s="407"/>
      <c r="L407" s="407"/>
      <c r="M407" s="407"/>
      <c r="N407" s="401"/>
    </row>
    <row r="408" spans="1:14" ht="30">
      <c r="A408" s="394"/>
      <c r="B408" s="410">
        <f t="shared" si="6"/>
        <v>405</v>
      </c>
      <c r="C408" s="417" t="s">
        <v>21</v>
      </c>
      <c r="D408" s="409"/>
      <c r="E408" s="412" t="s">
        <v>11</v>
      </c>
      <c r="F408" s="391">
        <v>5697945</v>
      </c>
      <c r="G408" s="407" t="s">
        <v>1390</v>
      </c>
      <c r="H408" s="407"/>
      <c r="I408" s="407"/>
      <c r="J408" s="407"/>
      <c r="K408" s="407"/>
      <c r="L408" s="407"/>
      <c r="M408" s="407"/>
      <c r="N408" s="401"/>
    </row>
    <row r="409" spans="1:14" ht="30">
      <c r="A409" s="394"/>
      <c r="B409" s="410">
        <f t="shared" si="6"/>
        <v>406</v>
      </c>
      <c r="C409" s="417" t="s">
        <v>23</v>
      </c>
      <c r="D409" s="409"/>
      <c r="E409" s="412" t="s">
        <v>11</v>
      </c>
      <c r="F409" s="391">
        <v>4229572</v>
      </c>
      <c r="G409" s="407" t="s">
        <v>1390</v>
      </c>
      <c r="H409" s="407"/>
      <c r="I409" s="407"/>
      <c r="J409" s="407"/>
      <c r="K409" s="407"/>
      <c r="L409" s="407"/>
      <c r="M409" s="407"/>
      <c r="N409" s="401"/>
    </row>
    <row r="410" spans="1:14">
      <c r="A410" s="394"/>
      <c r="B410" s="410">
        <f t="shared" si="6"/>
        <v>407</v>
      </c>
      <c r="C410" s="417" t="s">
        <v>25</v>
      </c>
      <c r="D410" s="420"/>
      <c r="E410" s="412" t="s">
        <v>11</v>
      </c>
      <c r="F410" s="419">
        <v>7763675</v>
      </c>
      <c r="G410" s="407" t="s">
        <v>1390</v>
      </c>
      <c r="H410" s="407"/>
      <c r="I410" s="407"/>
      <c r="J410" s="407"/>
      <c r="K410" s="407"/>
      <c r="L410" s="407"/>
      <c r="M410" s="407"/>
      <c r="N410" s="401"/>
    </row>
    <row r="411" spans="1:14">
      <c r="A411" s="394"/>
      <c r="B411" s="410">
        <f t="shared" si="6"/>
        <v>408</v>
      </c>
      <c r="C411" s="417" t="s">
        <v>27</v>
      </c>
      <c r="D411" s="420"/>
      <c r="E411" s="412" t="s">
        <v>11</v>
      </c>
      <c r="F411" s="419">
        <v>1954466</v>
      </c>
      <c r="G411" s="407" t="s">
        <v>1390</v>
      </c>
      <c r="H411" s="407"/>
      <c r="I411" s="407"/>
      <c r="J411" s="407"/>
      <c r="K411" s="407"/>
      <c r="L411" s="407"/>
      <c r="M411" s="407"/>
      <c r="N411" s="401"/>
    </row>
    <row r="412" spans="1:14" ht="30">
      <c r="A412" s="394"/>
      <c r="B412" s="410">
        <f t="shared" si="6"/>
        <v>409</v>
      </c>
      <c r="C412" s="417" t="s">
        <v>29</v>
      </c>
      <c r="D412" s="420"/>
      <c r="E412" s="412" t="s">
        <v>11</v>
      </c>
      <c r="F412" s="419">
        <v>1718240</v>
      </c>
      <c r="G412" s="407" t="s">
        <v>1390</v>
      </c>
      <c r="H412" s="407"/>
      <c r="I412" s="407"/>
      <c r="J412" s="407"/>
      <c r="K412" s="407"/>
      <c r="L412" s="407"/>
      <c r="M412" s="407"/>
      <c r="N412" s="401"/>
    </row>
    <row r="413" spans="1:14" s="422" customFormat="1" ht="30">
      <c r="A413" s="426"/>
      <c r="B413" s="410">
        <f t="shared" si="6"/>
        <v>410</v>
      </c>
      <c r="C413" s="425" t="s">
        <v>31</v>
      </c>
      <c r="D413" s="420"/>
      <c r="E413" s="412" t="s">
        <v>11</v>
      </c>
      <c r="F413" s="419">
        <v>3318558</v>
      </c>
      <c r="G413" s="407" t="s">
        <v>1390</v>
      </c>
      <c r="H413" s="424"/>
      <c r="I413" s="424"/>
      <c r="J413" s="424"/>
      <c r="K413" s="424"/>
      <c r="L413" s="424"/>
      <c r="M413" s="424"/>
      <c r="N413" s="423"/>
    </row>
    <row r="414" spans="1:14" ht="30">
      <c r="A414" s="394"/>
      <c r="B414" s="410">
        <f t="shared" si="6"/>
        <v>411</v>
      </c>
      <c r="C414" s="417" t="s">
        <v>33</v>
      </c>
      <c r="D414" s="420"/>
      <c r="E414" s="421" t="s">
        <v>11</v>
      </c>
      <c r="F414" s="419">
        <v>2952237</v>
      </c>
      <c r="G414" s="407" t="s">
        <v>1390</v>
      </c>
      <c r="H414" s="407"/>
      <c r="I414" s="407"/>
      <c r="J414" s="407"/>
      <c r="K414" s="407"/>
      <c r="L414" s="407"/>
      <c r="M414" s="407"/>
      <c r="N414" s="401"/>
    </row>
    <row r="415" spans="1:14" ht="30">
      <c r="A415" s="394"/>
      <c r="B415" s="410">
        <f t="shared" si="6"/>
        <v>412</v>
      </c>
      <c r="C415" s="417" t="s">
        <v>1479</v>
      </c>
      <c r="D415" s="420"/>
      <c r="E415" s="421" t="s">
        <v>36</v>
      </c>
      <c r="F415" s="419"/>
      <c r="G415" s="407" t="s">
        <v>1390</v>
      </c>
      <c r="H415" s="407"/>
      <c r="I415" s="407"/>
      <c r="J415" s="407"/>
      <c r="K415" s="407"/>
      <c r="L415" s="407"/>
      <c r="M415" s="407"/>
      <c r="N415" s="401"/>
    </row>
    <row r="416" spans="1:14">
      <c r="A416" s="394"/>
      <c r="B416" s="410">
        <f t="shared" si="6"/>
        <v>413</v>
      </c>
      <c r="C416" s="417" t="s">
        <v>40</v>
      </c>
      <c r="D416" s="420"/>
      <c r="E416" s="412" t="s">
        <v>11</v>
      </c>
      <c r="F416" s="419">
        <v>1259668</v>
      </c>
      <c r="G416" s="407" t="s">
        <v>1390</v>
      </c>
      <c r="H416" s="407"/>
      <c r="I416" s="407"/>
      <c r="J416" s="407"/>
      <c r="K416" s="407"/>
      <c r="L416" s="407"/>
      <c r="M416" s="407"/>
      <c r="N416" s="401"/>
    </row>
    <row r="417" spans="1:14" ht="30">
      <c r="A417" s="394"/>
      <c r="B417" s="410">
        <f t="shared" si="6"/>
        <v>414</v>
      </c>
      <c r="C417" s="417" t="s">
        <v>42</v>
      </c>
      <c r="D417" s="420"/>
      <c r="E417" s="412" t="s">
        <v>11</v>
      </c>
      <c r="F417" s="419">
        <v>7750195</v>
      </c>
      <c r="G417" s="407" t="s">
        <v>1390</v>
      </c>
      <c r="H417" s="407"/>
      <c r="I417" s="407"/>
      <c r="J417" s="407"/>
      <c r="K417" s="407"/>
      <c r="L417" s="407"/>
      <c r="M417" s="407"/>
      <c r="N417" s="401"/>
    </row>
    <row r="418" spans="1:14">
      <c r="A418" s="394"/>
      <c r="B418" s="410">
        <f t="shared" si="6"/>
        <v>415</v>
      </c>
      <c r="C418" s="417" t="s">
        <v>44</v>
      </c>
      <c r="D418" s="420"/>
      <c r="E418" s="412" t="s">
        <v>11</v>
      </c>
      <c r="F418" s="419">
        <v>14513308</v>
      </c>
      <c r="G418" s="407" t="s">
        <v>1390</v>
      </c>
      <c r="H418" s="407"/>
      <c r="I418" s="407"/>
      <c r="J418" s="407"/>
      <c r="K418" s="407"/>
      <c r="L418" s="407"/>
      <c r="M418" s="407"/>
      <c r="N418" s="401"/>
    </row>
    <row r="419" spans="1:14">
      <c r="A419" s="394"/>
      <c r="B419" s="410">
        <f t="shared" si="6"/>
        <v>416</v>
      </c>
      <c r="C419" s="417" t="s">
        <v>1478</v>
      </c>
      <c r="D419" s="420"/>
      <c r="E419" s="412" t="s">
        <v>11</v>
      </c>
      <c r="F419" s="419">
        <v>4705536</v>
      </c>
      <c r="G419" s="407" t="s">
        <v>1390</v>
      </c>
      <c r="H419" s="407"/>
      <c r="I419" s="407"/>
      <c r="J419" s="407"/>
      <c r="K419" s="407"/>
      <c r="L419" s="407"/>
      <c r="M419" s="407"/>
      <c r="N419" s="401"/>
    </row>
    <row r="420" spans="1:14">
      <c r="A420" s="394"/>
      <c r="B420" s="410">
        <f t="shared" si="6"/>
        <v>417</v>
      </c>
      <c r="C420" s="417" t="s">
        <v>46</v>
      </c>
      <c r="D420" s="409" t="s">
        <v>1469</v>
      </c>
      <c r="E420" s="412" t="s">
        <v>36</v>
      </c>
      <c r="F420" s="391">
        <v>5804318</v>
      </c>
      <c r="G420" s="407" t="s">
        <v>1390</v>
      </c>
      <c r="H420" s="407"/>
      <c r="I420" s="407"/>
      <c r="J420" s="407"/>
      <c r="K420" s="407"/>
      <c r="L420" s="407"/>
      <c r="M420" s="407"/>
      <c r="N420" s="401"/>
    </row>
    <row r="421" spans="1:14">
      <c r="A421" s="394"/>
      <c r="B421" s="410">
        <f t="shared" si="6"/>
        <v>418</v>
      </c>
      <c r="C421" s="417" t="s">
        <v>48</v>
      </c>
      <c r="D421" s="409"/>
      <c r="E421" s="412" t="s">
        <v>11</v>
      </c>
      <c r="F421" s="391">
        <v>1366481</v>
      </c>
      <c r="G421" s="407" t="s">
        <v>1390</v>
      </c>
      <c r="H421" s="407"/>
      <c r="I421" s="407"/>
      <c r="J421" s="407"/>
      <c r="K421" s="407"/>
      <c r="L421" s="407"/>
      <c r="M421" s="407"/>
      <c r="N421" s="401"/>
    </row>
    <row r="422" spans="1:14" ht="30">
      <c r="A422" s="394"/>
      <c r="B422" s="410">
        <f t="shared" si="6"/>
        <v>419</v>
      </c>
      <c r="C422" s="417" t="s">
        <v>50</v>
      </c>
      <c r="D422" s="409"/>
      <c r="E422" s="412" t="s">
        <v>11</v>
      </c>
      <c r="F422" s="391">
        <v>2605678</v>
      </c>
      <c r="G422" s="407" t="s">
        <v>1390</v>
      </c>
      <c r="H422" s="407"/>
      <c r="I422" s="407"/>
      <c r="J422" s="407"/>
      <c r="K422" s="407"/>
      <c r="L422" s="407"/>
      <c r="M422" s="407"/>
      <c r="N422" s="401"/>
    </row>
    <row r="423" spans="1:14">
      <c r="A423" s="394"/>
      <c r="B423" s="410">
        <f t="shared" si="6"/>
        <v>420</v>
      </c>
      <c r="C423" s="417" t="s">
        <v>52</v>
      </c>
      <c r="D423" s="409"/>
      <c r="E423" s="412" t="s">
        <v>11</v>
      </c>
      <c r="F423" s="391">
        <v>553800</v>
      </c>
      <c r="G423" s="407" t="s">
        <v>1390</v>
      </c>
      <c r="H423" s="407"/>
      <c r="I423" s="407"/>
      <c r="J423" s="407"/>
      <c r="K423" s="407"/>
      <c r="L423" s="407"/>
      <c r="M423" s="407"/>
      <c r="N423" s="401"/>
    </row>
    <row r="424" spans="1:14">
      <c r="A424" s="394"/>
      <c r="B424" s="410">
        <f t="shared" si="6"/>
        <v>421</v>
      </c>
      <c r="C424" s="417" t="s">
        <v>54</v>
      </c>
      <c r="D424" s="409"/>
      <c r="E424" s="412" t="s">
        <v>11</v>
      </c>
      <c r="F424" s="391">
        <v>2867800</v>
      </c>
      <c r="G424" s="407" t="s">
        <v>1390</v>
      </c>
      <c r="H424" s="407"/>
      <c r="I424" s="407"/>
      <c r="J424" s="407"/>
      <c r="K424" s="407"/>
      <c r="L424" s="407"/>
      <c r="M424" s="407"/>
      <c r="N424" s="401"/>
    </row>
    <row r="425" spans="1:14">
      <c r="A425" s="394"/>
      <c r="B425" s="410">
        <f t="shared" si="6"/>
        <v>422</v>
      </c>
      <c r="C425" s="417" t="s">
        <v>56</v>
      </c>
      <c r="D425" s="409"/>
      <c r="E425" s="412" t="s">
        <v>11</v>
      </c>
      <c r="F425" s="391">
        <v>918676</v>
      </c>
      <c r="G425" s="407" t="s">
        <v>1390</v>
      </c>
      <c r="H425" s="407"/>
      <c r="I425" s="407"/>
      <c r="J425" s="407"/>
      <c r="K425" s="407"/>
      <c r="L425" s="407"/>
      <c r="M425" s="407"/>
      <c r="N425" s="401"/>
    </row>
    <row r="426" spans="1:14">
      <c r="A426" s="394"/>
      <c r="B426" s="410">
        <f t="shared" si="6"/>
        <v>423</v>
      </c>
      <c r="C426" s="417" t="s">
        <v>58</v>
      </c>
      <c r="D426" s="409"/>
      <c r="E426" s="412" t="s">
        <v>11</v>
      </c>
      <c r="F426" s="391">
        <v>1258900</v>
      </c>
      <c r="G426" s="407" t="s">
        <v>1390</v>
      </c>
      <c r="H426" s="407"/>
      <c r="I426" s="407"/>
      <c r="J426" s="407"/>
      <c r="K426" s="407"/>
      <c r="L426" s="407"/>
      <c r="M426" s="407"/>
      <c r="N426" s="401"/>
    </row>
    <row r="427" spans="1:14">
      <c r="A427" s="394"/>
      <c r="B427" s="410">
        <f t="shared" si="6"/>
        <v>424</v>
      </c>
      <c r="C427" s="417" t="s">
        <v>60</v>
      </c>
      <c r="D427" s="409"/>
      <c r="E427" s="412" t="s">
        <v>11</v>
      </c>
      <c r="F427" s="391">
        <v>21014624</v>
      </c>
      <c r="G427" s="407" t="s">
        <v>1390</v>
      </c>
      <c r="H427" s="407"/>
      <c r="I427" s="407"/>
      <c r="J427" s="407"/>
      <c r="K427" s="407"/>
      <c r="L427" s="407"/>
      <c r="M427" s="407"/>
      <c r="N427" s="401"/>
    </row>
    <row r="428" spans="1:14">
      <c r="A428" s="394"/>
      <c r="B428" s="410">
        <f t="shared" si="6"/>
        <v>425</v>
      </c>
      <c r="C428" s="417" t="s">
        <v>62</v>
      </c>
      <c r="D428" s="409"/>
      <c r="E428" s="412" t="s">
        <v>11</v>
      </c>
      <c r="F428" s="391">
        <v>8311002</v>
      </c>
      <c r="G428" s="407" t="s">
        <v>1390</v>
      </c>
      <c r="H428" s="407"/>
      <c r="I428" s="407"/>
      <c r="J428" s="407"/>
      <c r="K428" s="407"/>
      <c r="L428" s="407"/>
      <c r="M428" s="407"/>
      <c r="N428" s="401"/>
    </row>
    <row r="429" spans="1:14">
      <c r="A429" s="394"/>
      <c r="B429" s="410">
        <f t="shared" si="6"/>
        <v>426</v>
      </c>
      <c r="C429" s="417" t="s">
        <v>64</v>
      </c>
      <c r="D429" s="409"/>
      <c r="E429" s="412" t="s">
        <v>11</v>
      </c>
      <c r="F429" s="391">
        <v>1872142</v>
      </c>
      <c r="G429" s="407" t="s">
        <v>1390</v>
      </c>
      <c r="H429" s="407"/>
      <c r="I429" s="407"/>
      <c r="J429" s="407"/>
      <c r="K429" s="407"/>
      <c r="L429" s="407"/>
      <c r="M429" s="407"/>
      <c r="N429" s="401"/>
    </row>
    <row r="430" spans="1:14">
      <c r="A430" s="394"/>
      <c r="B430" s="410">
        <f t="shared" si="6"/>
        <v>427</v>
      </c>
      <c r="C430" s="417" t="s">
        <v>66</v>
      </c>
      <c r="D430" s="409"/>
      <c r="E430" s="412" t="s">
        <v>11</v>
      </c>
      <c r="F430" s="391">
        <v>375316</v>
      </c>
      <c r="G430" s="407" t="s">
        <v>1390</v>
      </c>
      <c r="H430" s="407"/>
      <c r="I430" s="407"/>
      <c r="J430" s="407"/>
      <c r="K430" s="407"/>
      <c r="L430" s="407"/>
      <c r="M430" s="407"/>
      <c r="N430" s="401"/>
    </row>
    <row r="431" spans="1:14">
      <c r="A431" s="394"/>
      <c r="B431" s="410">
        <f t="shared" si="6"/>
        <v>428</v>
      </c>
      <c r="C431" s="417" t="s">
        <v>68</v>
      </c>
      <c r="D431" s="409"/>
      <c r="E431" s="412" t="s">
        <v>11</v>
      </c>
      <c r="F431" s="391">
        <v>771572</v>
      </c>
      <c r="G431" s="407" t="s">
        <v>1390</v>
      </c>
      <c r="H431" s="407"/>
      <c r="I431" s="407"/>
      <c r="J431" s="407"/>
      <c r="K431" s="407"/>
      <c r="L431" s="407"/>
      <c r="M431" s="407"/>
      <c r="N431" s="401"/>
    </row>
    <row r="432" spans="1:14" ht="30">
      <c r="A432" s="394"/>
      <c r="B432" s="410">
        <f t="shared" si="6"/>
        <v>429</v>
      </c>
      <c r="C432" s="417" t="s">
        <v>70</v>
      </c>
      <c r="D432" s="409"/>
      <c r="E432" s="412" t="s">
        <v>11</v>
      </c>
      <c r="F432" s="391">
        <v>60704</v>
      </c>
      <c r="G432" s="407" t="s">
        <v>1390</v>
      </c>
      <c r="H432" s="407"/>
      <c r="I432" s="407"/>
      <c r="J432" s="407"/>
      <c r="K432" s="407"/>
      <c r="L432" s="407"/>
      <c r="M432" s="407"/>
      <c r="N432" s="401"/>
    </row>
    <row r="433" spans="1:14">
      <c r="A433" s="394"/>
      <c r="B433" s="410">
        <f t="shared" si="6"/>
        <v>430</v>
      </c>
      <c r="C433" s="417" t="s">
        <v>72</v>
      </c>
      <c r="D433" s="409"/>
      <c r="E433" s="412" t="s">
        <v>11</v>
      </c>
      <c r="F433" s="391">
        <v>2369098</v>
      </c>
      <c r="G433" s="407" t="s">
        <v>1390</v>
      </c>
      <c r="H433" s="407"/>
      <c r="I433" s="407"/>
      <c r="J433" s="407"/>
      <c r="K433" s="407"/>
      <c r="L433" s="407"/>
      <c r="M433" s="407"/>
      <c r="N433" s="401"/>
    </row>
    <row r="434" spans="1:14">
      <c r="A434" s="394"/>
      <c r="B434" s="410">
        <f t="shared" si="6"/>
        <v>431</v>
      </c>
      <c r="C434" s="417" t="s">
        <v>74</v>
      </c>
      <c r="D434" s="409"/>
      <c r="E434" s="412" t="s">
        <v>11</v>
      </c>
      <c r="F434" s="391">
        <v>7305877</v>
      </c>
      <c r="G434" s="407" t="s">
        <v>1390</v>
      </c>
      <c r="H434" s="407"/>
      <c r="I434" s="407"/>
      <c r="J434" s="407"/>
      <c r="K434" s="407"/>
      <c r="L434" s="407"/>
      <c r="M434" s="407"/>
      <c r="N434" s="401"/>
    </row>
    <row r="435" spans="1:14" ht="30">
      <c r="A435" s="394"/>
      <c r="B435" s="410">
        <f t="shared" si="6"/>
        <v>432</v>
      </c>
      <c r="C435" s="417" t="s">
        <v>76</v>
      </c>
      <c r="D435" s="409"/>
      <c r="E435" s="412" t="s">
        <v>11</v>
      </c>
      <c r="F435" s="391">
        <v>922098</v>
      </c>
      <c r="G435" s="407" t="s">
        <v>1390</v>
      </c>
      <c r="H435" s="407"/>
      <c r="I435" s="407"/>
      <c r="J435" s="407"/>
      <c r="K435" s="407"/>
      <c r="L435" s="407"/>
      <c r="M435" s="407"/>
      <c r="N435" s="401"/>
    </row>
    <row r="436" spans="1:14" ht="30">
      <c r="A436" s="394"/>
      <c r="B436" s="410">
        <f t="shared" si="6"/>
        <v>433</v>
      </c>
      <c r="C436" s="417" t="s">
        <v>78</v>
      </c>
      <c r="D436" s="409"/>
      <c r="E436" s="412" t="s">
        <v>11</v>
      </c>
      <c r="F436" s="391">
        <v>3440115</v>
      </c>
      <c r="G436" s="407" t="s">
        <v>1390</v>
      </c>
      <c r="H436" s="407"/>
      <c r="I436" s="407"/>
      <c r="J436" s="407"/>
      <c r="K436" s="407"/>
      <c r="L436" s="407"/>
      <c r="M436" s="407"/>
      <c r="N436" s="401"/>
    </row>
    <row r="437" spans="1:14">
      <c r="A437" s="394"/>
      <c r="B437" s="410">
        <f t="shared" si="6"/>
        <v>434</v>
      </c>
      <c r="C437" s="417" t="s">
        <v>1477</v>
      </c>
      <c r="D437" s="409"/>
      <c r="E437" s="412" t="s">
        <v>11</v>
      </c>
      <c r="F437" s="391">
        <v>444780</v>
      </c>
      <c r="G437" s="407" t="s">
        <v>1390</v>
      </c>
      <c r="H437" s="407"/>
      <c r="I437" s="407"/>
      <c r="J437" s="407"/>
      <c r="K437" s="407"/>
      <c r="L437" s="407"/>
      <c r="M437" s="407"/>
      <c r="N437" s="401"/>
    </row>
    <row r="438" spans="1:14">
      <c r="A438" s="394"/>
      <c r="B438" s="410">
        <f t="shared" si="6"/>
        <v>435</v>
      </c>
      <c r="C438" s="417" t="s">
        <v>1476</v>
      </c>
      <c r="D438" s="409"/>
      <c r="E438" s="412" t="s">
        <v>11</v>
      </c>
      <c r="F438" s="391">
        <v>7919832</v>
      </c>
      <c r="G438" s="407" t="s">
        <v>1390</v>
      </c>
      <c r="H438" s="407"/>
      <c r="I438" s="407"/>
      <c r="J438" s="407"/>
      <c r="K438" s="407"/>
      <c r="L438" s="407"/>
      <c r="M438" s="407"/>
      <c r="N438" s="401"/>
    </row>
    <row r="439" spans="1:14">
      <c r="A439" s="394"/>
      <c r="B439" s="410">
        <f t="shared" si="6"/>
        <v>436</v>
      </c>
      <c r="C439" s="417" t="s">
        <v>84</v>
      </c>
      <c r="D439" s="409" t="s">
        <v>1470</v>
      </c>
      <c r="E439" s="412" t="s">
        <v>36</v>
      </c>
      <c r="F439" s="391">
        <v>28806330</v>
      </c>
      <c r="G439" s="407" t="s">
        <v>1390</v>
      </c>
      <c r="H439" s="407"/>
      <c r="I439" s="407"/>
      <c r="J439" s="407"/>
      <c r="K439" s="407"/>
      <c r="L439" s="407"/>
      <c r="M439" s="407"/>
      <c r="N439" s="401"/>
    </row>
    <row r="440" spans="1:14">
      <c r="A440" s="394"/>
      <c r="B440" s="410">
        <f t="shared" si="6"/>
        <v>437</v>
      </c>
      <c r="C440" s="417" t="s">
        <v>86</v>
      </c>
      <c r="D440" s="409" t="s">
        <v>1475</v>
      </c>
      <c r="E440" s="412" t="s">
        <v>36</v>
      </c>
      <c r="F440" s="391">
        <v>157876</v>
      </c>
      <c r="G440" s="407" t="s">
        <v>1390</v>
      </c>
      <c r="H440" s="407"/>
      <c r="I440" s="407"/>
      <c r="J440" s="407"/>
      <c r="K440" s="407"/>
      <c r="L440" s="407"/>
      <c r="M440" s="407"/>
      <c r="N440" s="401"/>
    </row>
    <row r="441" spans="1:14">
      <c r="A441" s="394"/>
      <c r="B441" s="410">
        <f t="shared" si="6"/>
        <v>438</v>
      </c>
      <c r="C441" s="417" t="s">
        <v>88</v>
      </c>
      <c r="D441" s="409"/>
      <c r="E441" s="412" t="s">
        <v>11</v>
      </c>
      <c r="F441" s="391">
        <v>10096097</v>
      </c>
      <c r="G441" s="407" t="s">
        <v>1390</v>
      </c>
      <c r="H441" s="407"/>
      <c r="I441" s="407"/>
      <c r="J441" s="407"/>
      <c r="K441" s="407"/>
      <c r="L441" s="407"/>
      <c r="M441" s="407"/>
      <c r="N441" s="401"/>
    </row>
    <row r="442" spans="1:14">
      <c r="A442" s="394"/>
      <c r="B442" s="410">
        <f t="shared" si="6"/>
        <v>439</v>
      </c>
      <c r="C442" s="417" t="s">
        <v>90</v>
      </c>
      <c r="D442" s="409"/>
      <c r="E442" s="412" t="s">
        <v>11</v>
      </c>
      <c r="F442" s="391">
        <v>7554492</v>
      </c>
      <c r="G442" s="407" t="s">
        <v>1390</v>
      </c>
      <c r="H442" s="407"/>
      <c r="I442" s="407"/>
      <c r="J442" s="407"/>
      <c r="K442" s="407"/>
      <c r="L442" s="407"/>
      <c r="M442" s="407"/>
      <c r="N442" s="401"/>
    </row>
    <row r="443" spans="1:14" ht="30">
      <c r="A443" s="394"/>
      <c r="B443" s="410">
        <f t="shared" si="6"/>
        <v>440</v>
      </c>
      <c r="C443" s="417" t="s">
        <v>92</v>
      </c>
      <c r="D443" s="409"/>
      <c r="E443" s="412" t="s">
        <v>11</v>
      </c>
      <c r="F443" s="391">
        <v>7326839</v>
      </c>
      <c r="G443" s="407" t="s">
        <v>1390</v>
      </c>
      <c r="H443" s="407"/>
      <c r="I443" s="407"/>
      <c r="J443" s="407"/>
      <c r="K443" s="407"/>
      <c r="L443" s="407"/>
      <c r="M443" s="407"/>
      <c r="N443" s="401"/>
    </row>
    <row r="444" spans="1:14" ht="30">
      <c r="A444" s="394"/>
      <c r="B444" s="410">
        <f t="shared" si="6"/>
        <v>441</v>
      </c>
      <c r="C444" s="417" t="s">
        <v>94</v>
      </c>
      <c r="D444" s="409"/>
      <c r="E444" s="412" t="s">
        <v>11</v>
      </c>
      <c r="F444" s="391">
        <v>2262949</v>
      </c>
      <c r="G444" s="407" t="s">
        <v>1390</v>
      </c>
      <c r="H444" s="407"/>
      <c r="I444" s="407"/>
      <c r="J444" s="407"/>
      <c r="K444" s="407"/>
      <c r="L444" s="407"/>
      <c r="M444" s="407"/>
      <c r="N444" s="401"/>
    </row>
    <row r="445" spans="1:14">
      <c r="A445" s="394"/>
      <c r="B445" s="410">
        <f t="shared" si="6"/>
        <v>442</v>
      </c>
      <c r="C445" s="417" t="s">
        <v>96</v>
      </c>
      <c r="D445" s="409"/>
      <c r="E445" s="412" t="s">
        <v>11</v>
      </c>
      <c r="F445" s="391">
        <v>777327</v>
      </c>
      <c r="G445" s="407" t="s">
        <v>1390</v>
      </c>
      <c r="H445" s="407"/>
      <c r="I445" s="407"/>
      <c r="J445" s="407"/>
      <c r="K445" s="407"/>
      <c r="L445" s="407"/>
      <c r="M445" s="407"/>
      <c r="N445" s="401"/>
    </row>
    <row r="446" spans="1:14" ht="30">
      <c r="A446" s="394"/>
      <c r="B446" s="410">
        <f t="shared" si="6"/>
        <v>443</v>
      </c>
      <c r="C446" s="417" t="s">
        <v>98</v>
      </c>
      <c r="D446" s="409"/>
      <c r="E446" s="412" t="s">
        <v>11</v>
      </c>
      <c r="F446" s="391">
        <v>967828</v>
      </c>
      <c r="G446" s="407" t="s">
        <v>1390</v>
      </c>
      <c r="H446" s="407"/>
      <c r="I446" s="407"/>
      <c r="J446" s="407"/>
      <c r="K446" s="407"/>
      <c r="L446" s="407"/>
      <c r="M446" s="407"/>
      <c r="N446" s="401"/>
    </row>
    <row r="447" spans="1:14">
      <c r="A447" s="394"/>
      <c r="B447" s="410">
        <f t="shared" si="6"/>
        <v>444</v>
      </c>
      <c r="C447" s="417" t="s">
        <v>100</v>
      </c>
      <c r="D447" s="409"/>
      <c r="E447" s="412" t="s">
        <v>11</v>
      </c>
      <c r="F447" s="391">
        <v>679540</v>
      </c>
      <c r="G447" s="407" t="s">
        <v>1390</v>
      </c>
      <c r="H447" s="407"/>
      <c r="I447" s="407"/>
      <c r="J447" s="407"/>
      <c r="K447" s="407"/>
      <c r="L447" s="407"/>
      <c r="M447" s="407"/>
      <c r="N447" s="401"/>
    </row>
    <row r="448" spans="1:14" ht="30">
      <c r="A448" s="394"/>
      <c r="B448" s="410">
        <f t="shared" si="6"/>
        <v>445</v>
      </c>
      <c r="C448" s="417" t="s">
        <v>102</v>
      </c>
      <c r="D448" s="409"/>
      <c r="E448" s="412" t="s">
        <v>11</v>
      </c>
      <c r="F448" s="391">
        <v>10230863</v>
      </c>
      <c r="G448" s="407" t="s">
        <v>1390</v>
      </c>
      <c r="H448" s="407"/>
      <c r="I448" s="407"/>
      <c r="J448" s="407"/>
      <c r="K448" s="407"/>
      <c r="L448" s="407"/>
      <c r="M448" s="407"/>
      <c r="N448" s="401"/>
    </row>
    <row r="449" spans="1:14" ht="30">
      <c r="A449" s="394"/>
      <c r="B449" s="410">
        <f t="shared" si="6"/>
        <v>446</v>
      </c>
      <c r="C449" s="417" t="s">
        <v>104</v>
      </c>
      <c r="D449" s="409"/>
      <c r="E449" s="412" t="s">
        <v>11</v>
      </c>
      <c r="F449" s="391">
        <v>16397505</v>
      </c>
      <c r="G449" s="407" t="s">
        <v>1390</v>
      </c>
      <c r="H449" s="407"/>
      <c r="I449" s="407"/>
      <c r="J449" s="407"/>
      <c r="K449" s="407"/>
      <c r="L449" s="407"/>
      <c r="M449" s="407"/>
      <c r="N449" s="401"/>
    </row>
    <row r="450" spans="1:14" ht="30">
      <c r="A450" s="394"/>
      <c r="B450" s="410">
        <f t="shared" ref="B450:B513" si="7">B449+1</f>
        <v>447</v>
      </c>
      <c r="C450" s="417" t="s">
        <v>106</v>
      </c>
      <c r="D450" s="409"/>
      <c r="E450" s="412" t="s">
        <v>11</v>
      </c>
      <c r="F450" s="391">
        <v>5033030</v>
      </c>
      <c r="G450" s="407" t="s">
        <v>1390</v>
      </c>
      <c r="H450" s="407"/>
      <c r="I450" s="407"/>
      <c r="J450" s="407"/>
      <c r="K450" s="407"/>
      <c r="L450" s="407"/>
      <c r="M450" s="407"/>
      <c r="N450" s="401"/>
    </row>
    <row r="451" spans="1:14" ht="30">
      <c r="A451" s="394"/>
      <c r="B451" s="410">
        <f t="shared" si="7"/>
        <v>448</v>
      </c>
      <c r="C451" s="417" t="s">
        <v>108</v>
      </c>
      <c r="D451" s="409"/>
      <c r="E451" s="412" t="s">
        <v>11</v>
      </c>
      <c r="F451" s="391">
        <v>10035507</v>
      </c>
      <c r="G451" s="407" t="s">
        <v>1390</v>
      </c>
      <c r="H451" s="407"/>
      <c r="I451" s="407"/>
      <c r="J451" s="407"/>
      <c r="K451" s="407"/>
      <c r="L451" s="407"/>
      <c r="M451" s="407"/>
      <c r="N451" s="401"/>
    </row>
    <row r="452" spans="1:14" ht="30">
      <c r="A452" s="394"/>
      <c r="B452" s="410">
        <f t="shared" si="7"/>
        <v>449</v>
      </c>
      <c r="C452" s="417" t="s">
        <v>110</v>
      </c>
      <c r="D452" s="409"/>
      <c r="E452" s="412" t="s">
        <v>11</v>
      </c>
      <c r="F452" s="391">
        <v>6133398</v>
      </c>
      <c r="G452" s="407" t="s">
        <v>1390</v>
      </c>
      <c r="H452" s="407"/>
      <c r="I452" s="407"/>
      <c r="J452" s="407"/>
      <c r="K452" s="407"/>
      <c r="L452" s="407"/>
      <c r="M452" s="407"/>
      <c r="N452" s="401"/>
    </row>
    <row r="453" spans="1:14">
      <c r="A453" s="394"/>
      <c r="B453" s="410">
        <f t="shared" si="7"/>
        <v>450</v>
      </c>
      <c r="C453" s="417" t="s">
        <v>112</v>
      </c>
      <c r="D453" s="409"/>
      <c r="E453" s="412" t="s">
        <v>11</v>
      </c>
      <c r="F453" s="391">
        <v>4306775</v>
      </c>
      <c r="G453" s="407" t="s">
        <v>1390</v>
      </c>
      <c r="H453" s="407"/>
      <c r="I453" s="407"/>
      <c r="J453" s="407"/>
      <c r="K453" s="407"/>
      <c r="L453" s="407"/>
      <c r="M453" s="407"/>
      <c r="N453" s="401"/>
    </row>
    <row r="454" spans="1:14">
      <c r="A454" s="394"/>
      <c r="B454" s="410">
        <f t="shared" si="7"/>
        <v>451</v>
      </c>
      <c r="C454" s="417" t="s">
        <v>114</v>
      </c>
      <c r="D454" s="409"/>
      <c r="E454" s="412" t="s">
        <v>11</v>
      </c>
      <c r="F454" s="391">
        <v>1993083</v>
      </c>
      <c r="G454" s="407" t="s">
        <v>1390</v>
      </c>
      <c r="H454" s="407"/>
      <c r="I454" s="407"/>
      <c r="J454" s="407"/>
      <c r="K454" s="407"/>
      <c r="L454" s="407"/>
      <c r="M454" s="407"/>
      <c r="N454" s="401"/>
    </row>
    <row r="455" spans="1:14">
      <c r="A455" s="394"/>
      <c r="B455" s="410">
        <f t="shared" si="7"/>
        <v>452</v>
      </c>
      <c r="C455" s="417" t="s">
        <v>116</v>
      </c>
      <c r="D455" s="409"/>
      <c r="E455" s="412" t="s">
        <v>11</v>
      </c>
      <c r="F455" s="391">
        <v>1540944</v>
      </c>
      <c r="G455" s="407" t="s">
        <v>1390</v>
      </c>
      <c r="H455" s="407"/>
      <c r="I455" s="407"/>
      <c r="J455" s="407"/>
      <c r="K455" s="407"/>
      <c r="L455" s="407"/>
      <c r="M455" s="407"/>
      <c r="N455" s="401"/>
    </row>
    <row r="456" spans="1:14">
      <c r="A456" s="394"/>
      <c r="B456" s="410">
        <f t="shared" si="7"/>
        <v>453</v>
      </c>
      <c r="C456" s="417" t="s">
        <v>118</v>
      </c>
      <c r="D456" s="409"/>
      <c r="E456" s="412" t="s">
        <v>11</v>
      </c>
      <c r="F456" s="391">
        <v>455727</v>
      </c>
      <c r="G456" s="407" t="s">
        <v>1390</v>
      </c>
      <c r="H456" s="407"/>
      <c r="I456" s="407"/>
      <c r="J456" s="407"/>
      <c r="K456" s="407"/>
      <c r="L456" s="407"/>
      <c r="M456" s="407"/>
      <c r="N456" s="401"/>
    </row>
    <row r="457" spans="1:14" ht="30">
      <c r="A457" s="394"/>
      <c r="B457" s="410">
        <f t="shared" si="7"/>
        <v>454</v>
      </c>
      <c r="C457" s="417" t="s">
        <v>120</v>
      </c>
      <c r="D457" s="409"/>
      <c r="E457" s="412" t="s">
        <v>11</v>
      </c>
      <c r="F457" s="391">
        <v>2348919</v>
      </c>
      <c r="G457" s="407" t="s">
        <v>1390</v>
      </c>
      <c r="H457" s="407"/>
      <c r="I457" s="407"/>
      <c r="J457" s="407"/>
      <c r="K457" s="407"/>
      <c r="L457" s="407"/>
      <c r="M457" s="407"/>
      <c r="N457" s="401"/>
    </row>
    <row r="458" spans="1:14">
      <c r="A458" s="394"/>
      <c r="B458" s="410">
        <f t="shared" si="7"/>
        <v>455</v>
      </c>
      <c r="C458" s="417" t="s">
        <v>122</v>
      </c>
      <c r="D458" s="409"/>
      <c r="E458" s="412" t="s">
        <v>11</v>
      </c>
      <c r="F458" s="391">
        <v>3279089</v>
      </c>
      <c r="G458" s="407" t="s">
        <v>1390</v>
      </c>
      <c r="H458" s="407"/>
      <c r="I458" s="407"/>
      <c r="J458" s="407"/>
      <c r="K458" s="407"/>
      <c r="L458" s="407"/>
      <c r="M458" s="407"/>
      <c r="N458" s="401"/>
    </row>
    <row r="459" spans="1:14" ht="30">
      <c r="A459" s="394"/>
      <c r="B459" s="410">
        <f t="shared" si="7"/>
        <v>456</v>
      </c>
      <c r="C459" s="417" t="s">
        <v>124</v>
      </c>
      <c r="D459" s="409"/>
      <c r="E459" s="412" t="s">
        <v>11</v>
      </c>
      <c r="F459" s="391">
        <v>156778</v>
      </c>
      <c r="G459" s="407" t="s">
        <v>1390</v>
      </c>
      <c r="H459" s="407"/>
      <c r="I459" s="407"/>
      <c r="J459" s="407"/>
      <c r="K459" s="407"/>
      <c r="L459" s="407"/>
      <c r="M459" s="407"/>
      <c r="N459" s="401"/>
    </row>
    <row r="460" spans="1:14">
      <c r="A460" s="394"/>
      <c r="B460" s="410">
        <f t="shared" si="7"/>
        <v>457</v>
      </c>
      <c r="C460" s="417" t="s">
        <v>126</v>
      </c>
      <c r="D460" s="409" t="s">
        <v>1469</v>
      </c>
      <c r="E460" s="412" t="s">
        <v>36</v>
      </c>
      <c r="F460" s="391">
        <v>12744945</v>
      </c>
      <c r="G460" s="407" t="s">
        <v>1390</v>
      </c>
      <c r="H460" s="407"/>
      <c r="I460" s="407"/>
      <c r="J460" s="407"/>
      <c r="K460" s="407"/>
      <c r="L460" s="407"/>
      <c r="M460" s="407"/>
      <c r="N460" s="401"/>
    </row>
    <row r="461" spans="1:14">
      <c r="A461" s="394"/>
      <c r="B461" s="410">
        <f t="shared" si="7"/>
        <v>458</v>
      </c>
      <c r="C461" s="417" t="s">
        <v>128</v>
      </c>
      <c r="D461" s="409"/>
      <c r="E461" s="412" t="s">
        <v>11</v>
      </c>
      <c r="F461" s="391">
        <v>2010227</v>
      </c>
      <c r="G461" s="407" t="s">
        <v>1390</v>
      </c>
      <c r="H461" s="407"/>
      <c r="I461" s="407"/>
      <c r="J461" s="407"/>
      <c r="K461" s="407"/>
      <c r="L461" s="407"/>
      <c r="M461" s="407"/>
      <c r="N461" s="401"/>
    </row>
    <row r="462" spans="1:14">
      <c r="A462" s="394"/>
      <c r="B462" s="410">
        <f t="shared" si="7"/>
        <v>459</v>
      </c>
      <c r="C462" s="417" t="s">
        <v>130</v>
      </c>
      <c r="D462" s="409"/>
      <c r="E462" s="412" t="s">
        <v>11</v>
      </c>
      <c r="F462" s="391">
        <v>1212199</v>
      </c>
      <c r="G462" s="407" t="s">
        <v>1390</v>
      </c>
      <c r="H462" s="407"/>
      <c r="I462" s="407"/>
      <c r="J462" s="407"/>
      <c r="K462" s="407"/>
      <c r="L462" s="407"/>
      <c r="M462" s="407"/>
      <c r="N462" s="401"/>
    </row>
    <row r="463" spans="1:14">
      <c r="A463" s="394"/>
      <c r="B463" s="410">
        <f t="shared" si="7"/>
        <v>460</v>
      </c>
      <c r="C463" s="417" t="s">
        <v>132</v>
      </c>
      <c r="D463" s="409"/>
      <c r="E463" s="412" t="s">
        <v>11</v>
      </c>
      <c r="F463" s="391">
        <v>3176751</v>
      </c>
      <c r="G463" s="407" t="s">
        <v>1390</v>
      </c>
      <c r="H463" s="407"/>
      <c r="I463" s="407"/>
      <c r="J463" s="407"/>
      <c r="K463" s="407"/>
      <c r="L463" s="407"/>
      <c r="M463" s="407"/>
      <c r="N463" s="401"/>
    </row>
    <row r="464" spans="1:14">
      <c r="A464" s="394"/>
      <c r="B464" s="410">
        <f t="shared" si="7"/>
        <v>461</v>
      </c>
      <c r="C464" s="417" t="s">
        <v>1474</v>
      </c>
      <c r="D464" s="409" t="s">
        <v>1470</v>
      </c>
      <c r="E464" s="412" t="s">
        <v>36</v>
      </c>
      <c r="F464" s="391">
        <v>8685923</v>
      </c>
      <c r="G464" s="407" t="s">
        <v>1390</v>
      </c>
      <c r="H464" s="407"/>
      <c r="I464" s="407"/>
      <c r="J464" s="407"/>
      <c r="K464" s="407"/>
      <c r="L464" s="407"/>
      <c r="M464" s="407"/>
      <c r="N464" s="401"/>
    </row>
    <row r="465" spans="1:14">
      <c r="A465" s="394"/>
      <c r="B465" s="410">
        <f t="shared" si="7"/>
        <v>462</v>
      </c>
      <c r="C465" s="417" t="s">
        <v>136</v>
      </c>
      <c r="D465" s="409" t="s">
        <v>1472</v>
      </c>
      <c r="E465" s="412" t="s">
        <v>36</v>
      </c>
      <c r="F465" s="391">
        <v>5561905</v>
      </c>
      <c r="G465" s="407" t="s">
        <v>1390</v>
      </c>
      <c r="H465" s="407"/>
      <c r="I465" s="407"/>
      <c r="J465" s="407"/>
      <c r="K465" s="407"/>
      <c r="L465" s="407"/>
      <c r="M465" s="407"/>
      <c r="N465" s="401"/>
    </row>
    <row r="466" spans="1:14">
      <c r="A466" s="394"/>
      <c r="B466" s="410">
        <f t="shared" si="7"/>
        <v>463</v>
      </c>
      <c r="C466" s="417" t="s">
        <v>138</v>
      </c>
      <c r="D466" s="409"/>
      <c r="E466" s="412" t="s">
        <v>11</v>
      </c>
      <c r="F466" s="391">
        <v>2270236</v>
      </c>
      <c r="G466" s="407" t="s">
        <v>1390</v>
      </c>
      <c r="H466" s="407"/>
      <c r="I466" s="407"/>
      <c r="J466" s="407"/>
      <c r="K466" s="407"/>
      <c r="L466" s="407"/>
      <c r="M466" s="407"/>
      <c r="N466" s="401"/>
    </row>
    <row r="467" spans="1:14" ht="30">
      <c r="A467" s="394"/>
      <c r="B467" s="410">
        <f t="shared" si="7"/>
        <v>464</v>
      </c>
      <c r="C467" s="417" t="s">
        <v>140</v>
      </c>
      <c r="D467" s="409"/>
      <c r="E467" s="412" t="s">
        <v>11</v>
      </c>
      <c r="F467" s="391">
        <v>11228663</v>
      </c>
      <c r="G467" s="407" t="s">
        <v>1390</v>
      </c>
      <c r="H467" s="407"/>
      <c r="I467" s="407"/>
      <c r="J467" s="407"/>
      <c r="K467" s="407"/>
      <c r="L467" s="407"/>
      <c r="M467" s="407"/>
      <c r="N467" s="401"/>
    </row>
    <row r="468" spans="1:14">
      <c r="A468" s="394"/>
      <c r="B468" s="410">
        <f t="shared" si="7"/>
        <v>465</v>
      </c>
      <c r="C468" s="417" t="s">
        <v>142</v>
      </c>
      <c r="D468" s="409"/>
      <c r="E468" s="412" t="s">
        <v>11</v>
      </c>
      <c r="F468" s="391">
        <v>617623</v>
      </c>
      <c r="G468" s="407" t="s">
        <v>1390</v>
      </c>
      <c r="H468" s="407"/>
      <c r="I468" s="407"/>
      <c r="J468" s="407"/>
      <c r="K468" s="407"/>
      <c r="L468" s="407"/>
      <c r="M468" s="407"/>
      <c r="N468" s="401"/>
    </row>
    <row r="469" spans="1:14" ht="30">
      <c r="A469" s="394"/>
      <c r="B469" s="410">
        <f t="shared" si="7"/>
        <v>466</v>
      </c>
      <c r="C469" s="417" t="s">
        <v>144</v>
      </c>
      <c r="D469" s="409"/>
      <c r="E469" s="412" t="s">
        <v>11</v>
      </c>
      <c r="F469" s="391">
        <v>6319622</v>
      </c>
      <c r="G469" s="407" t="s">
        <v>1390</v>
      </c>
      <c r="H469" s="407"/>
      <c r="I469" s="407"/>
      <c r="J469" s="407"/>
      <c r="K469" s="407"/>
      <c r="L469" s="407"/>
      <c r="M469" s="407"/>
      <c r="N469" s="401"/>
    </row>
    <row r="470" spans="1:14">
      <c r="A470" s="394"/>
      <c r="B470" s="410">
        <f t="shared" si="7"/>
        <v>467</v>
      </c>
      <c r="C470" s="417" t="s">
        <v>146</v>
      </c>
      <c r="D470" s="409"/>
      <c r="E470" s="412" t="s">
        <v>11</v>
      </c>
      <c r="F470" s="391">
        <v>324360</v>
      </c>
      <c r="G470" s="407" t="s">
        <v>1390</v>
      </c>
      <c r="H470" s="407"/>
      <c r="I470" s="407"/>
      <c r="J470" s="407"/>
      <c r="K470" s="407"/>
      <c r="L470" s="407"/>
      <c r="M470" s="407"/>
      <c r="N470" s="401"/>
    </row>
    <row r="471" spans="1:14">
      <c r="A471" s="394"/>
      <c r="B471" s="410">
        <f t="shared" si="7"/>
        <v>468</v>
      </c>
      <c r="C471" s="417" t="s">
        <v>148</v>
      </c>
      <c r="D471" s="409"/>
      <c r="E471" s="412" t="s">
        <v>11</v>
      </c>
      <c r="F471" s="391">
        <v>4941649</v>
      </c>
      <c r="G471" s="407" t="s">
        <v>1390</v>
      </c>
      <c r="H471" s="407"/>
      <c r="I471" s="407"/>
      <c r="J471" s="407"/>
      <c r="K471" s="407"/>
      <c r="L471" s="407"/>
      <c r="M471" s="407"/>
      <c r="N471" s="401"/>
    </row>
    <row r="472" spans="1:14">
      <c r="A472" s="394"/>
      <c r="B472" s="410">
        <f t="shared" si="7"/>
        <v>469</v>
      </c>
      <c r="C472" s="417" t="s">
        <v>150</v>
      </c>
      <c r="D472" s="409"/>
      <c r="E472" s="412" t="s">
        <v>11</v>
      </c>
      <c r="F472" s="391">
        <v>3155850</v>
      </c>
      <c r="G472" s="407" t="s">
        <v>1390</v>
      </c>
      <c r="H472" s="407"/>
      <c r="I472" s="407"/>
      <c r="J472" s="407"/>
      <c r="K472" s="407"/>
      <c r="L472" s="407"/>
      <c r="M472" s="407"/>
      <c r="N472" s="401"/>
    </row>
    <row r="473" spans="1:14" ht="30">
      <c r="A473" s="394"/>
      <c r="B473" s="410">
        <f t="shared" si="7"/>
        <v>470</v>
      </c>
      <c r="C473" s="417" t="s">
        <v>152</v>
      </c>
      <c r="D473" s="409"/>
      <c r="E473" s="412" t="s">
        <v>11</v>
      </c>
      <c r="F473" s="391">
        <v>22285708</v>
      </c>
      <c r="G473" s="407" t="s">
        <v>1390</v>
      </c>
      <c r="H473" s="407"/>
      <c r="I473" s="407"/>
      <c r="J473" s="407"/>
      <c r="K473" s="407"/>
      <c r="L473" s="407"/>
      <c r="M473" s="407"/>
      <c r="N473" s="401"/>
    </row>
    <row r="474" spans="1:14">
      <c r="A474" s="394"/>
      <c r="B474" s="410">
        <f t="shared" si="7"/>
        <v>471</v>
      </c>
      <c r="C474" s="417" t="s">
        <v>154</v>
      </c>
      <c r="D474" s="409"/>
      <c r="E474" s="412" t="s">
        <v>11</v>
      </c>
      <c r="F474" s="391">
        <v>1055414</v>
      </c>
      <c r="G474" s="407" t="s">
        <v>1390</v>
      </c>
      <c r="H474" s="407"/>
      <c r="I474" s="407"/>
      <c r="J474" s="407"/>
      <c r="K474" s="407"/>
      <c r="L474" s="407"/>
      <c r="M474" s="407"/>
      <c r="N474" s="401"/>
    </row>
    <row r="475" spans="1:14">
      <c r="A475" s="394"/>
      <c r="B475" s="410">
        <f t="shared" si="7"/>
        <v>472</v>
      </c>
      <c r="C475" s="417" t="s">
        <v>156</v>
      </c>
      <c r="D475" s="409"/>
      <c r="E475" s="412" t="s">
        <v>11</v>
      </c>
      <c r="F475" s="391">
        <v>8982948</v>
      </c>
      <c r="G475" s="407" t="s">
        <v>1390</v>
      </c>
      <c r="H475" s="407"/>
      <c r="I475" s="407"/>
      <c r="J475" s="407"/>
      <c r="K475" s="407"/>
      <c r="L475" s="407"/>
      <c r="M475" s="407"/>
      <c r="N475" s="401"/>
    </row>
    <row r="476" spans="1:14">
      <c r="A476" s="394"/>
      <c r="B476" s="410">
        <f t="shared" si="7"/>
        <v>473</v>
      </c>
      <c r="C476" s="417" t="s">
        <v>158</v>
      </c>
      <c r="D476" s="409"/>
      <c r="E476" s="412" t="s">
        <v>11</v>
      </c>
      <c r="F476" s="391">
        <v>2038631</v>
      </c>
      <c r="G476" s="407" t="s">
        <v>1390</v>
      </c>
      <c r="H476" s="407"/>
      <c r="I476" s="407"/>
      <c r="J476" s="407"/>
      <c r="K476" s="407"/>
      <c r="L476" s="407"/>
      <c r="M476" s="407"/>
      <c r="N476" s="401"/>
    </row>
    <row r="477" spans="1:14">
      <c r="A477" s="394"/>
      <c r="B477" s="410">
        <f t="shared" si="7"/>
        <v>474</v>
      </c>
      <c r="C477" s="417" t="s">
        <v>160</v>
      </c>
      <c r="D477" s="409"/>
      <c r="E477" s="412" t="s">
        <v>11</v>
      </c>
      <c r="F477" s="391">
        <v>1089083</v>
      </c>
      <c r="G477" s="407" t="s">
        <v>1390</v>
      </c>
      <c r="H477" s="407"/>
      <c r="I477" s="407"/>
      <c r="J477" s="407"/>
      <c r="K477" s="407"/>
      <c r="L477" s="407"/>
      <c r="M477" s="407"/>
      <c r="N477" s="401"/>
    </row>
    <row r="478" spans="1:14">
      <c r="A478" s="394"/>
      <c r="B478" s="410">
        <f t="shared" si="7"/>
        <v>475</v>
      </c>
      <c r="C478" s="417" t="s">
        <v>162</v>
      </c>
      <c r="D478" s="409"/>
      <c r="E478" s="412" t="s">
        <v>11</v>
      </c>
      <c r="F478" s="391">
        <v>1816904</v>
      </c>
      <c r="G478" s="407" t="s">
        <v>1390</v>
      </c>
      <c r="H478" s="407"/>
      <c r="I478" s="407"/>
      <c r="J478" s="407"/>
      <c r="K478" s="407"/>
      <c r="L478" s="407"/>
      <c r="M478" s="407"/>
      <c r="N478" s="401"/>
    </row>
    <row r="479" spans="1:14">
      <c r="A479" s="394"/>
      <c r="B479" s="410">
        <f t="shared" si="7"/>
        <v>476</v>
      </c>
      <c r="C479" s="417" t="s">
        <v>164</v>
      </c>
      <c r="D479" s="409"/>
      <c r="E479" s="412" t="s">
        <v>11</v>
      </c>
      <c r="F479" s="391">
        <v>1790108</v>
      </c>
      <c r="G479" s="407" t="s">
        <v>1390</v>
      </c>
      <c r="H479" s="407"/>
      <c r="I479" s="407"/>
      <c r="J479" s="407"/>
      <c r="K479" s="407"/>
      <c r="L479" s="407"/>
      <c r="M479" s="407"/>
      <c r="N479" s="401"/>
    </row>
    <row r="480" spans="1:14">
      <c r="A480" s="394"/>
      <c r="B480" s="410">
        <f t="shared" si="7"/>
        <v>477</v>
      </c>
      <c r="C480" s="417" t="s">
        <v>166</v>
      </c>
      <c r="D480" s="409"/>
      <c r="E480" s="412" t="s">
        <v>11</v>
      </c>
      <c r="F480" s="391">
        <v>6346264</v>
      </c>
      <c r="G480" s="407" t="s">
        <v>1390</v>
      </c>
      <c r="H480" s="407"/>
      <c r="I480" s="407"/>
      <c r="J480" s="407"/>
      <c r="K480" s="407"/>
      <c r="L480" s="407"/>
      <c r="M480" s="407"/>
      <c r="N480" s="401"/>
    </row>
    <row r="481" spans="1:14">
      <c r="A481" s="394"/>
      <c r="B481" s="410">
        <f t="shared" si="7"/>
        <v>478</v>
      </c>
      <c r="C481" s="417" t="s">
        <v>168</v>
      </c>
      <c r="D481" s="409"/>
      <c r="E481" s="412" t="s">
        <v>11</v>
      </c>
      <c r="F481" s="391">
        <v>10569338</v>
      </c>
      <c r="G481" s="407" t="s">
        <v>1390</v>
      </c>
      <c r="H481" s="407"/>
      <c r="I481" s="407"/>
      <c r="J481" s="407"/>
      <c r="K481" s="407"/>
      <c r="L481" s="407"/>
      <c r="M481" s="407"/>
      <c r="N481" s="401"/>
    </row>
    <row r="482" spans="1:14">
      <c r="A482" s="394"/>
      <c r="B482" s="410">
        <f t="shared" si="7"/>
        <v>479</v>
      </c>
      <c r="C482" s="417" t="s">
        <v>170</v>
      </c>
      <c r="D482" s="409" t="s">
        <v>1469</v>
      </c>
      <c r="E482" s="412" t="s">
        <v>36</v>
      </c>
      <c r="F482" s="391">
        <v>3750704</v>
      </c>
      <c r="G482" s="407" t="s">
        <v>1390</v>
      </c>
      <c r="H482" s="407"/>
      <c r="I482" s="407"/>
      <c r="J482" s="407"/>
      <c r="K482" s="407"/>
      <c r="L482" s="407"/>
      <c r="M482" s="407"/>
      <c r="N482" s="401"/>
    </row>
    <row r="483" spans="1:14">
      <c r="A483" s="394"/>
      <c r="B483" s="410">
        <f t="shared" si="7"/>
        <v>480</v>
      </c>
      <c r="C483" s="417" t="s">
        <v>172</v>
      </c>
      <c r="D483" s="409"/>
      <c r="E483" s="412" t="s">
        <v>11</v>
      </c>
      <c r="F483" s="391">
        <v>2720853</v>
      </c>
      <c r="G483" s="407" t="s">
        <v>1390</v>
      </c>
      <c r="H483" s="407"/>
      <c r="I483" s="407"/>
      <c r="J483" s="407"/>
      <c r="K483" s="407"/>
      <c r="L483" s="407"/>
      <c r="M483" s="407"/>
      <c r="N483" s="401"/>
    </row>
    <row r="484" spans="1:14" ht="30">
      <c r="A484" s="394"/>
      <c r="B484" s="410">
        <f t="shared" si="7"/>
        <v>481</v>
      </c>
      <c r="C484" s="417" t="s">
        <v>174</v>
      </c>
      <c r="D484" s="409"/>
      <c r="E484" s="412" t="s">
        <v>11</v>
      </c>
      <c r="F484" s="391">
        <v>1132486</v>
      </c>
      <c r="G484" s="407" t="s">
        <v>1390</v>
      </c>
      <c r="H484" s="407"/>
      <c r="I484" s="407"/>
      <c r="J484" s="407"/>
      <c r="K484" s="407"/>
      <c r="L484" s="407"/>
      <c r="M484" s="407"/>
      <c r="N484" s="401"/>
    </row>
    <row r="485" spans="1:14" ht="30">
      <c r="A485" s="394"/>
      <c r="B485" s="410">
        <f t="shared" si="7"/>
        <v>482</v>
      </c>
      <c r="C485" s="417" t="s">
        <v>176</v>
      </c>
      <c r="D485" s="409"/>
      <c r="E485" s="412" t="s">
        <v>11</v>
      </c>
      <c r="F485" s="391">
        <v>309991</v>
      </c>
      <c r="G485" s="407" t="s">
        <v>1390</v>
      </c>
      <c r="H485" s="407"/>
      <c r="I485" s="407"/>
      <c r="J485" s="407"/>
      <c r="K485" s="407"/>
      <c r="L485" s="407"/>
      <c r="M485" s="407"/>
      <c r="N485" s="401"/>
    </row>
    <row r="486" spans="1:14" ht="30">
      <c r="A486" s="394"/>
      <c r="B486" s="410">
        <f t="shared" si="7"/>
        <v>483</v>
      </c>
      <c r="C486" s="417" t="s">
        <v>178</v>
      </c>
      <c r="D486" s="409"/>
      <c r="E486" s="412" t="s">
        <v>11</v>
      </c>
      <c r="F486" s="391">
        <v>2651860</v>
      </c>
      <c r="G486" s="407" t="s">
        <v>1390</v>
      </c>
      <c r="H486" s="407"/>
      <c r="I486" s="407"/>
      <c r="J486" s="407"/>
      <c r="K486" s="407"/>
      <c r="L486" s="407"/>
      <c r="M486" s="407"/>
      <c r="N486" s="401"/>
    </row>
    <row r="487" spans="1:14" ht="30">
      <c r="A487" s="394"/>
      <c r="B487" s="410">
        <f t="shared" si="7"/>
        <v>484</v>
      </c>
      <c r="C487" s="417" t="s">
        <v>180</v>
      </c>
      <c r="D487" s="409"/>
      <c r="E487" s="412" t="s">
        <v>11</v>
      </c>
      <c r="F487" s="391">
        <v>3850393</v>
      </c>
      <c r="G487" s="407" t="s">
        <v>1390</v>
      </c>
      <c r="H487" s="407"/>
      <c r="I487" s="407"/>
      <c r="J487" s="407"/>
      <c r="K487" s="407"/>
      <c r="L487" s="407"/>
      <c r="M487" s="407"/>
      <c r="N487" s="401"/>
    </row>
    <row r="488" spans="1:14" ht="30">
      <c r="A488" s="394"/>
      <c r="B488" s="410">
        <f t="shared" si="7"/>
        <v>485</v>
      </c>
      <c r="C488" s="417" t="s">
        <v>182</v>
      </c>
      <c r="D488" s="409"/>
      <c r="E488" s="412" t="s">
        <v>11</v>
      </c>
      <c r="F488" s="391">
        <v>5119119</v>
      </c>
      <c r="G488" s="407" t="s">
        <v>1390</v>
      </c>
      <c r="H488" s="407"/>
      <c r="I488" s="407"/>
      <c r="J488" s="407"/>
      <c r="K488" s="407"/>
      <c r="L488" s="407"/>
      <c r="M488" s="407"/>
      <c r="N488" s="401"/>
    </row>
    <row r="489" spans="1:14">
      <c r="A489" s="394"/>
      <c r="B489" s="410">
        <f t="shared" si="7"/>
        <v>486</v>
      </c>
      <c r="C489" s="417" t="s">
        <v>184</v>
      </c>
      <c r="D489" s="409"/>
      <c r="E489" s="412" t="s">
        <v>11</v>
      </c>
      <c r="F489" s="391">
        <v>5768280</v>
      </c>
      <c r="G489" s="407" t="s">
        <v>1390</v>
      </c>
      <c r="H489" s="407"/>
      <c r="I489" s="407"/>
      <c r="J489" s="407"/>
      <c r="K489" s="407"/>
      <c r="L489" s="407"/>
      <c r="M489" s="407"/>
      <c r="N489" s="401"/>
    </row>
    <row r="490" spans="1:14">
      <c r="A490" s="394"/>
      <c r="B490" s="410">
        <f t="shared" si="7"/>
        <v>487</v>
      </c>
      <c r="C490" s="417" t="s">
        <v>186</v>
      </c>
      <c r="D490" s="409"/>
      <c r="E490" s="412" t="s">
        <v>11</v>
      </c>
      <c r="F490" s="391">
        <v>1967901</v>
      </c>
      <c r="G490" s="407" t="s">
        <v>1390</v>
      </c>
      <c r="H490" s="407"/>
      <c r="I490" s="407"/>
      <c r="J490" s="407"/>
      <c r="K490" s="407"/>
      <c r="L490" s="407"/>
      <c r="M490" s="407"/>
      <c r="N490" s="401"/>
    </row>
    <row r="491" spans="1:14">
      <c r="A491" s="394"/>
      <c r="B491" s="410">
        <f t="shared" si="7"/>
        <v>488</v>
      </c>
      <c r="C491" s="417" t="s">
        <v>188</v>
      </c>
      <c r="D491" s="409"/>
      <c r="E491" s="412" t="s">
        <v>11</v>
      </c>
      <c r="F491" s="391">
        <v>6683770</v>
      </c>
      <c r="G491" s="407" t="s">
        <v>1390</v>
      </c>
      <c r="H491" s="407"/>
      <c r="I491" s="407"/>
      <c r="J491" s="407"/>
      <c r="K491" s="407"/>
      <c r="L491" s="407"/>
      <c r="M491" s="407"/>
      <c r="N491" s="401"/>
    </row>
    <row r="492" spans="1:14">
      <c r="A492" s="394"/>
      <c r="B492" s="410">
        <f t="shared" si="7"/>
        <v>489</v>
      </c>
      <c r="C492" s="417" t="s">
        <v>190</v>
      </c>
      <c r="D492" s="409"/>
      <c r="E492" s="412" t="s">
        <v>11</v>
      </c>
      <c r="F492" s="391">
        <v>388816</v>
      </c>
      <c r="G492" s="407" t="s">
        <v>1390</v>
      </c>
      <c r="H492" s="407"/>
      <c r="I492" s="407"/>
      <c r="J492" s="407"/>
      <c r="K492" s="407"/>
      <c r="L492" s="407"/>
      <c r="M492" s="407"/>
      <c r="N492" s="401"/>
    </row>
    <row r="493" spans="1:14" ht="30">
      <c r="A493" s="394"/>
      <c r="B493" s="410">
        <f t="shared" si="7"/>
        <v>490</v>
      </c>
      <c r="C493" s="417" t="s">
        <v>192</v>
      </c>
      <c r="D493" s="409"/>
      <c r="E493" s="412" t="s">
        <v>11</v>
      </c>
      <c r="F493" s="391">
        <v>2488318</v>
      </c>
      <c r="G493" s="407" t="s">
        <v>1390</v>
      </c>
      <c r="H493" s="407"/>
      <c r="I493" s="407"/>
      <c r="J493" s="407"/>
      <c r="K493" s="407"/>
      <c r="L493" s="407"/>
      <c r="M493" s="407"/>
      <c r="N493" s="401"/>
    </row>
    <row r="494" spans="1:14">
      <c r="A494" s="394"/>
      <c r="B494" s="410">
        <f t="shared" si="7"/>
        <v>491</v>
      </c>
      <c r="C494" s="417" t="s">
        <v>194</v>
      </c>
      <c r="D494" s="409"/>
      <c r="E494" s="412" t="s">
        <v>11</v>
      </c>
      <c r="F494" s="391">
        <v>1187034</v>
      </c>
      <c r="G494" s="407" t="s">
        <v>1390</v>
      </c>
      <c r="H494" s="407"/>
      <c r="I494" s="407"/>
      <c r="J494" s="407"/>
      <c r="K494" s="407"/>
      <c r="L494" s="407"/>
      <c r="M494" s="407"/>
      <c r="N494" s="401"/>
    </row>
    <row r="495" spans="1:14">
      <c r="A495" s="394"/>
      <c r="B495" s="410">
        <f t="shared" si="7"/>
        <v>492</v>
      </c>
      <c r="C495" s="417" t="s">
        <v>1473</v>
      </c>
      <c r="D495" s="409"/>
      <c r="E495" s="412"/>
      <c r="F495" s="391"/>
      <c r="G495" s="407" t="s">
        <v>1390</v>
      </c>
      <c r="H495" s="407"/>
      <c r="I495" s="407"/>
      <c r="J495" s="407"/>
      <c r="K495" s="407"/>
      <c r="L495" s="407"/>
      <c r="M495" s="407"/>
      <c r="N495" s="401"/>
    </row>
    <row r="496" spans="1:14" ht="30">
      <c r="A496" s="394"/>
      <c r="B496" s="410">
        <f t="shared" si="7"/>
        <v>493</v>
      </c>
      <c r="C496" s="417" t="s">
        <v>196</v>
      </c>
      <c r="D496" s="409"/>
      <c r="E496" s="412" t="s">
        <v>11</v>
      </c>
      <c r="F496" s="391">
        <v>52064</v>
      </c>
      <c r="G496" s="407" t="s">
        <v>1390</v>
      </c>
      <c r="H496" s="407"/>
      <c r="I496" s="407"/>
      <c r="J496" s="407"/>
      <c r="K496" s="407"/>
      <c r="L496" s="407"/>
      <c r="M496" s="407"/>
      <c r="N496" s="401"/>
    </row>
    <row r="497" spans="1:14">
      <c r="A497" s="394"/>
      <c r="B497" s="410">
        <f t="shared" si="7"/>
        <v>494</v>
      </c>
      <c r="C497" s="417" t="s">
        <v>198</v>
      </c>
      <c r="D497" s="409"/>
      <c r="E497" s="412" t="s">
        <v>11</v>
      </c>
      <c r="F497" s="391">
        <v>2235655</v>
      </c>
      <c r="G497" s="407" t="s">
        <v>1390</v>
      </c>
      <c r="H497" s="407"/>
      <c r="I497" s="407"/>
      <c r="J497" s="407"/>
      <c r="K497" s="407"/>
      <c r="L497" s="407"/>
      <c r="M497" s="407"/>
      <c r="N497" s="401"/>
    </row>
    <row r="498" spans="1:14">
      <c r="A498" s="394"/>
      <c r="B498" s="410">
        <f t="shared" si="7"/>
        <v>495</v>
      </c>
      <c r="C498" s="417" t="s">
        <v>201</v>
      </c>
      <c r="D498" s="409"/>
      <c r="E498" s="412" t="s">
        <v>11</v>
      </c>
      <c r="F498" s="391">
        <v>1825369</v>
      </c>
      <c r="G498" s="407" t="s">
        <v>1390</v>
      </c>
      <c r="H498" s="407"/>
      <c r="I498" s="407"/>
      <c r="J498" s="407"/>
      <c r="K498" s="407"/>
      <c r="L498" s="407"/>
      <c r="M498" s="407"/>
      <c r="N498" s="401"/>
    </row>
    <row r="499" spans="1:14">
      <c r="A499" s="394"/>
      <c r="B499" s="410">
        <f t="shared" si="7"/>
        <v>496</v>
      </c>
      <c r="C499" s="417" t="s">
        <v>203</v>
      </c>
      <c r="D499" s="409"/>
      <c r="E499" s="412" t="s">
        <v>11</v>
      </c>
      <c r="F499" s="391">
        <v>1938353</v>
      </c>
      <c r="G499" s="407" t="s">
        <v>1390</v>
      </c>
      <c r="H499" s="407"/>
      <c r="I499" s="407"/>
      <c r="J499" s="407"/>
      <c r="K499" s="407"/>
      <c r="L499" s="407"/>
      <c r="M499" s="407"/>
      <c r="N499" s="401"/>
    </row>
    <row r="500" spans="1:14">
      <c r="A500" s="394"/>
      <c r="B500" s="410">
        <f t="shared" si="7"/>
        <v>497</v>
      </c>
      <c r="C500" s="417" t="s">
        <v>205</v>
      </c>
      <c r="D500" s="409"/>
      <c r="E500" s="412" t="s">
        <v>11</v>
      </c>
      <c r="F500" s="391">
        <v>3217192</v>
      </c>
      <c r="G500" s="407" t="s">
        <v>1390</v>
      </c>
      <c r="H500" s="407"/>
      <c r="I500" s="407"/>
      <c r="J500" s="407"/>
      <c r="K500" s="407"/>
      <c r="L500" s="407"/>
      <c r="M500" s="407"/>
      <c r="N500" s="401"/>
    </row>
    <row r="501" spans="1:14" ht="30">
      <c r="A501" s="394"/>
      <c r="B501" s="410">
        <f t="shared" si="7"/>
        <v>498</v>
      </c>
      <c r="C501" s="417" t="s">
        <v>207</v>
      </c>
      <c r="D501" s="409"/>
      <c r="E501" s="412" t="s">
        <v>11</v>
      </c>
      <c r="F501" s="391">
        <v>277897</v>
      </c>
      <c r="G501" s="407" t="s">
        <v>1390</v>
      </c>
      <c r="H501" s="407"/>
      <c r="I501" s="407"/>
      <c r="J501" s="407"/>
      <c r="K501" s="407"/>
      <c r="L501" s="407"/>
      <c r="M501" s="407"/>
      <c r="N501" s="401"/>
    </row>
    <row r="502" spans="1:14">
      <c r="A502" s="394"/>
      <c r="B502" s="410">
        <f t="shared" si="7"/>
        <v>499</v>
      </c>
      <c r="C502" s="417" t="s">
        <v>209</v>
      </c>
      <c r="D502" s="409"/>
      <c r="E502" s="412" t="s">
        <v>11</v>
      </c>
      <c r="F502" s="391">
        <v>6743203</v>
      </c>
      <c r="G502" s="407" t="s">
        <v>1390</v>
      </c>
      <c r="H502" s="407"/>
      <c r="I502" s="407"/>
      <c r="J502" s="407"/>
      <c r="K502" s="407"/>
      <c r="L502" s="407"/>
      <c r="M502" s="407"/>
      <c r="N502" s="401"/>
    </row>
    <row r="503" spans="1:14">
      <c r="A503" s="394"/>
      <c r="B503" s="410">
        <f t="shared" si="7"/>
        <v>500</v>
      </c>
      <c r="C503" s="417" t="s">
        <v>211</v>
      </c>
      <c r="D503" s="409" t="s">
        <v>1472</v>
      </c>
      <c r="E503" s="412" t="s">
        <v>36</v>
      </c>
      <c r="F503" s="391">
        <v>1084858</v>
      </c>
      <c r="G503" s="407" t="s">
        <v>1390</v>
      </c>
      <c r="H503" s="407" t="s">
        <v>1390</v>
      </c>
      <c r="I503" s="407"/>
      <c r="J503" s="407"/>
      <c r="K503" s="407"/>
      <c r="L503" s="407"/>
      <c r="M503" s="407"/>
      <c r="N503" s="401"/>
    </row>
    <row r="504" spans="1:14">
      <c r="A504" s="394"/>
      <c r="B504" s="410">
        <f t="shared" si="7"/>
        <v>501</v>
      </c>
      <c r="C504" s="417" t="s">
        <v>214</v>
      </c>
      <c r="D504" s="409"/>
      <c r="E504" s="412" t="s">
        <v>11</v>
      </c>
      <c r="F504" s="391">
        <v>3485236</v>
      </c>
      <c r="G504" s="407" t="s">
        <v>1390</v>
      </c>
      <c r="H504" s="407"/>
      <c r="I504" s="407"/>
      <c r="J504" s="407"/>
      <c r="K504" s="407"/>
      <c r="L504" s="407"/>
      <c r="M504" s="407"/>
      <c r="N504" s="401"/>
    </row>
    <row r="505" spans="1:14">
      <c r="A505" s="394"/>
      <c r="B505" s="410">
        <f t="shared" si="7"/>
        <v>502</v>
      </c>
      <c r="C505" s="417" t="s">
        <v>216</v>
      </c>
      <c r="D505" s="409"/>
      <c r="E505" s="412" t="s">
        <v>11</v>
      </c>
      <c r="F505" s="391">
        <v>1527895</v>
      </c>
      <c r="G505" s="407" t="s">
        <v>1390</v>
      </c>
      <c r="H505" s="407"/>
      <c r="I505" s="407"/>
      <c r="J505" s="407"/>
      <c r="K505" s="407"/>
      <c r="L505" s="407"/>
      <c r="M505" s="407"/>
      <c r="N505" s="401"/>
    </row>
    <row r="506" spans="1:14">
      <c r="A506" s="394"/>
      <c r="B506" s="410">
        <f t="shared" si="7"/>
        <v>503</v>
      </c>
      <c r="C506" s="417" t="s">
        <v>1471</v>
      </c>
      <c r="D506" s="409" t="s">
        <v>1470</v>
      </c>
      <c r="E506" s="412" t="s">
        <v>36</v>
      </c>
      <c r="F506" s="391">
        <v>4497482</v>
      </c>
      <c r="G506" s="407" t="s">
        <v>1390</v>
      </c>
      <c r="H506" s="407"/>
      <c r="I506" s="407"/>
      <c r="J506" s="407"/>
      <c r="K506" s="407"/>
      <c r="L506" s="407"/>
      <c r="M506" s="407"/>
      <c r="N506" s="401"/>
    </row>
    <row r="507" spans="1:14" ht="45">
      <c r="A507" s="394"/>
      <c r="B507" s="410">
        <f t="shared" si="7"/>
        <v>504</v>
      </c>
      <c r="C507" s="417" t="s">
        <v>220</v>
      </c>
      <c r="D507" s="409"/>
      <c r="E507" s="412" t="s">
        <v>11</v>
      </c>
      <c r="F507" s="391">
        <v>312931</v>
      </c>
      <c r="G507" s="407" t="s">
        <v>1390</v>
      </c>
      <c r="H507" s="407"/>
      <c r="I507" s="407"/>
      <c r="J507" s="407"/>
      <c r="K507" s="407"/>
      <c r="L507" s="407"/>
      <c r="M507" s="407"/>
      <c r="N507" s="401"/>
    </row>
    <row r="508" spans="1:14" ht="30">
      <c r="A508" s="394"/>
      <c r="B508" s="410">
        <f t="shared" si="7"/>
        <v>505</v>
      </c>
      <c r="C508" s="417" t="s">
        <v>222</v>
      </c>
      <c r="D508" s="409"/>
      <c r="E508" s="412" t="s">
        <v>11</v>
      </c>
      <c r="F508" s="391">
        <v>7381220</v>
      </c>
      <c r="G508" s="407" t="s">
        <v>1390</v>
      </c>
      <c r="H508" s="407"/>
      <c r="I508" s="407"/>
      <c r="J508" s="407"/>
      <c r="K508" s="407"/>
      <c r="L508" s="407"/>
      <c r="M508" s="407"/>
      <c r="N508" s="401"/>
    </row>
    <row r="509" spans="1:14">
      <c r="A509" s="394"/>
      <c r="B509" s="410">
        <f t="shared" si="7"/>
        <v>506</v>
      </c>
      <c r="C509" s="417" t="s">
        <v>224</v>
      </c>
      <c r="D509" s="409"/>
      <c r="E509" s="412" t="s">
        <v>11</v>
      </c>
      <c r="F509" s="391">
        <v>26679769</v>
      </c>
      <c r="G509" s="407" t="s">
        <v>1390</v>
      </c>
      <c r="H509" s="407"/>
      <c r="I509" s="407"/>
      <c r="J509" s="407"/>
      <c r="K509" s="407"/>
      <c r="L509" s="407"/>
      <c r="M509" s="407"/>
      <c r="N509" s="401"/>
    </row>
    <row r="510" spans="1:14">
      <c r="A510" s="394"/>
      <c r="B510" s="410">
        <f t="shared" si="7"/>
        <v>507</v>
      </c>
      <c r="C510" s="417" t="s">
        <v>225</v>
      </c>
      <c r="D510" s="409"/>
      <c r="E510" s="412" t="s">
        <v>11</v>
      </c>
      <c r="F510" s="391">
        <v>992709</v>
      </c>
      <c r="G510" s="407" t="s">
        <v>1390</v>
      </c>
      <c r="H510" s="407"/>
      <c r="I510" s="407"/>
      <c r="J510" s="407"/>
      <c r="K510" s="407"/>
      <c r="L510" s="407"/>
      <c r="M510" s="407"/>
      <c r="N510" s="401"/>
    </row>
    <row r="511" spans="1:14">
      <c r="A511" s="394"/>
      <c r="B511" s="410">
        <f t="shared" si="7"/>
        <v>508</v>
      </c>
      <c r="C511" s="417" t="s">
        <v>227</v>
      </c>
      <c r="D511" s="409"/>
      <c r="E511" s="412" t="s">
        <v>11</v>
      </c>
      <c r="F511" s="391">
        <v>17608556</v>
      </c>
      <c r="G511" s="407" t="s">
        <v>1390</v>
      </c>
      <c r="H511" s="407"/>
      <c r="I511" s="407"/>
      <c r="J511" s="407"/>
      <c r="K511" s="407"/>
      <c r="L511" s="407"/>
      <c r="M511" s="407"/>
      <c r="N511" s="401"/>
    </row>
    <row r="512" spans="1:14">
      <c r="A512" s="394"/>
      <c r="B512" s="410">
        <f t="shared" si="7"/>
        <v>509</v>
      </c>
      <c r="C512" s="417" t="s">
        <v>229</v>
      </c>
      <c r="D512" s="409"/>
      <c r="E512" s="412" t="s">
        <v>11</v>
      </c>
      <c r="F512" s="391">
        <v>2783582</v>
      </c>
      <c r="G512" s="407" t="s">
        <v>1390</v>
      </c>
      <c r="H512" s="407"/>
      <c r="I512" s="407"/>
      <c r="J512" s="407"/>
      <c r="K512" s="407"/>
      <c r="L512" s="407"/>
      <c r="M512" s="407"/>
      <c r="N512" s="401"/>
    </row>
    <row r="513" spans="1:14">
      <c r="A513" s="394"/>
      <c r="B513" s="410">
        <f t="shared" si="7"/>
        <v>510</v>
      </c>
      <c r="C513" s="417" t="s">
        <v>231</v>
      </c>
      <c r="D513" s="409"/>
      <c r="E513" s="412" t="s">
        <v>11</v>
      </c>
      <c r="F513" s="391">
        <v>4629316</v>
      </c>
      <c r="G513" s="407" t="s">
        <v>1390</v>
      </c>
      <c r="H513" s="407"/>
      <c r="I513" s="407"/>
      <c r="J513" s="407"/>
      <c r="K513" s="407"/>
      <c r="L513" s="407"/>
      <c r="M513" s="407"/>
      <c r="N513" s="401"/>
    </row>
    <row r="514" spans="1:14">
      <c r="A514" s="394"/>
      <c r="B514" s="410">
        <f t="shared" ref="B514:B577" si="8">B513+1</f>
        <v>511</v>
      </c>
      <c r="C514" s="417" t="s">
        <v>233</v>
      </c>
      <c r="D514" s="409" t="s">
        <v>1469</v>
      </c>
      <c r="E514" s="412" t="s">
        <v>36</v>
      </c>
      <c r="F514" s="391">
        <v>2265163</v>
      </c>
      <c r="G514" s="407" t="s">
        <v>1390</v>
      </c>
      <c r="H514" s="407"/>
      <c r="I514" s="407"/>
      <c r="J514" s="407"/>
      <c r="K514" s="407"/>
      <c r="L514" s="407"/>
      <c r="M514" s="407"/>
      <c r="N514" s="401"/>
    </row>
    <row r="515" spans="1:14" ht="30">
      <c r="A515" s="394"/>
      <c r="B515" s="410">
        <f t="shared" si="8"/>
        <v>512</v>
      </c>
      <c r="C515" s="417" t="s">
        <v>1468</v>
      </c>
      <c r="D515" s="409" t="s">
        <v>2284</v>
      </c>
      <c r="E515" s="412" t="s">
        <v>36</v>
      </c>
      <c r="F515" s="391">
        <v>0</v>
      </c>
      <c r="G515" s="407" t="s">
        <v>1390</v>
      </c>
      <c r="H515" s="407"/>
      <c r="I515" s="407"/>
      <c r="J515" s="407"/>
      <c r="K515" s="407"/>
      <c r="L515" s="407"/>
      <c r="M515" s="407"/>
      <c r="N515" s="401"/>
    </row>
    <row r="516" spans="1:14">
      <c r="A516" s="394"/>
      <c r="B516" s="410">
        <f t="shared" si="8"/>
        <v>513</v>
      </c>
      <c r="C516" s="417"/>
      <c r="D516" s="409"/>
      <c r="E516" s="412"/>
      <c r="F516" s="391"/>
      <c r="G516" s="407"/>
      <c r="H516" s="407"/>
      <c r="I516" s="407"/>
      <c r="J516" s="407"/>
      <c r="K516" s="407"/>
      <c r="L516" s="407"/>
      <c r="M516" s="407"/>
      <c r="N516" s="401"/>
    </row>
    <row r="517" spans="1:14">
      <c r="A517" s="394"/>
      <c r="B517" s="410">
        <f t="shared" si="8"/>
        <v>514</v>
      </c>
      <c r="C517" s="418" t="s">
        <v>1467</v>
      </c>
      <c r="D517" s="409"/>
      <c r="E517" s="412"/>
      <c r="F517" s="391"/>
      <c r="G517" s="407"/>
      <c r="H517" s="407"/>
      <c r="I517" s="407"/>
      <c r="J517" s="407"/>
      <c r="K517" s="407"/>
      <c r="L517" s="407"/>
      <c r="M517" s="407"/>
      <c r="N517" s="401"/>
    </row>
    <row r="518" spans="1:14">
      <c r="A518" s="396" t="s">
        <v>469</v>
      </c>
      <c r="B518" s="410">
        <f t="shared" si="8"/>
        <v>515</v>
      </c>
      <c r="C518" s="400" t="s">
        <v>1466</v>
      </c>
      <c r="D518" s="409" t="s">
        <v>1465</v>
      </c>
      <c r="E518" s="412" t="s">
        <v>11</v>
      </c>
      <c r="F518" s="391">
        <v>1286118</v>
      </c>
      <c r="G518" s="407" t="s">
        <v>1390</v>
      </c>
      <c r="H518" s="407"/>
      <c r="I518" s="407"/>
      <c r="J518" s="407"/>
      <c r="K518" s="407"/>
      <c r="L518" s="407"/>
      <c r="M518" s="407"/>
      <c r="N518" s="401"/>
    </row>
    <row r="519" spans="1:14">
      <c r="A519" s="396" t="s">
        <v>471</v>
      </c>
      <c r="B519" s="410">
        <f t="shared" si="8"/>
        <v>516</v>
      </c>
      <c r="C519" s="400" t="s">
        <v>1464</v>
      </c>
      <c r="D519" s="409" t="s">
        <v>1463</v>
      </c>
      <c r="E519" s="412" t="s">
        <v>11</v>
      </c>
      <c r="F519" s="391">
        <v>810134</v>
      </c>
      <c r="G519" s="407" t="s">
        <v>1390</v>
      </c>
      <c r="H519" s="407"/>
      <c r="I519" s="407"/>
      <c r="J519" s="407"/>
      <c r="K519" s="407"/>
      <c r="L519" s="407"/>
      <c r="M519" s="407"/>
      <c r="N519" s="401"/>
    </row>
    <row r="520" spans="1:14">
      <c r="A520" s="396" t="s">
        <v>491</v>
      </c>
      <c r="B520" s="410">
        <f t="shared" si="8"/>
        <v>517</v>
      </c>
      <c r="C520" s="400" t="s">
        <v>1462</v>
      </c>
      <c r="D520" s="409" t="s">
        <v>1461</v>
      </c>
      <c r="E520" s="412" t="s">
        <v>11</v>
      </c>
      <c r="F520" s="391">
        <v>180660</v>
      </c>
      <c r="G520" s="407" t="s">
        <v>1390</v>
      </c>
      <c r="H520" s="407"/>
      <c r="I520" s="407"/>
      <c r="J520" s="407"/>
      <c r="K520" s="407"/>
      <c r="L520" s="407"/>
      <c r="M520" s="407"/>
      <c r="N520" s="401"/>
    </row>
    <row r="521" spans="1:14">
      <c r="A521" s="396" t="s">
        <v>493</v>
      </c>
      <c r="B521" s="410">
        <f t="shared" si="8"/>
        <v>518</v>
      </c>
      <c r="C521" s="400" t="s">
        <v>1460</v>
      </c>
      <c r="D521" s="409" t="s">
        <v>1459</v>
      </c>
      <c r="E521" s="412" t="s">
        <v>11</v>
      </c>
      <c r="F521" s="391">
        <v>851881</v>
      </c>
      <c r="G521" s="407" t="s">
        <v>1390</v>
      </c>
      <c r="H521" s="407"/>
      <c r="I521" s="407"/>
      <c r="J521" s="407"/>
      <c r="K521" s="407"/>
      <c r="L521" s="407"/>
      <c r="M521" s="407"/>
      <c r="N521" s="401"/>
    </row>
    <row r="522" spans="1:14">
      <c r="A522" s="396" t="s">
        <v>495</v>
      </c>
      <c r="B522" s="410">
        <f t="shared" si="8"/>
        <v>519</v>
      </c>
      <c r="C522" s="400" t="s">
        <v>1458</v>
      </c>
      <c r="D522" s="409" t="s">
        <v>1457</v>
      </c>
      <c r="E522" s="412" t="s">
        <v>11</v>
      </c>
      <c r="F522" s="391">
        <v>951783</v>
      </c>
      <c r="G522" s="407" t="s">
        <v>1390</v>
      </c>
      <c r="H522" s="407"/>
      <c r="I522" s="407"/>
      <c r="J522" s="407"/>
      <c r="K522" s="407"/>
      <c r="L522" s="407"/>
      <c r="M522" s="407"/>
      <c r="N522" s="401"/>
    </row>
    <row r="523" spans="1:14">
      <c r="A523" s="396" t="s">
        <v>497</v>
      </c>
      <c r="B523" s="410">
        <f t="shared" si="8"/>
        <v>520</v>
      </c>
      <c r="C523" s="400" t="s">
        <v>1456</v>
      </c>
      <c r="D523" s="409" t="s">
        <v>1455</v>
      </c>
      <c r="E523" s="412" t="s">
        <v>11</v>
      </c>
      <c r="F523" s="391">
        <v>22102</v>
      </c>
      <c r="G523" s="407" t="s">
        <v>1390</v>
      </c>
      <c r="H523" s="407"/>
      <c r="I523" s="407"/>
      <c r="J523" s="407"/>
      <c r="K523" s="407"/>
      <c r="L523" s="407"/>
      <c r="M523" s="407"/>
      <c r="N523" s="401"/>
    </row>
    <row r="524" spans="1:14">
      <c r="A524" s="396" t="s">
        <v>501</v>
      </c>
      <c r="B524" s="410">
        <f t="shared" si="8"/>
        <v>521</v>
      </c>
      <c r="C524" s="400" t="s">
        <v>1454</v>
      </c>
      <c r="D524" s="409" t="s">
        <v>1453</v>
      </c>
      <c r="E524" s="412" t="s">
        <v>11</v>
      </c>
      <c r="F524" s="391">
        <v>336089</v>
      </c>
      <c r="G524" s="407" t="s">
        <v>1390</v>
      </c>
      <c r="H524" s="407"/>
      <c r="I524" s="407"/>
      <c r="J524" s="407"/>
      <c r="K524" s="407"/>
      <c r="L524" s="407"/>
      <c r="M524" s="407"/>
      <c r="N524" s="401"/>
    </row>
    <row r="525" spans="1:14">
      <c r="A525" s="396" t="s">
        <v>503</v>
      </c>
      <c r="B525" s="410">
        <f t="shared" si="8"/>
        <v>522</v>
      </c>
      <c r="C525" s="400" t="s">
        <v>1452</v>
      </c>
      <c r="D525" s="409" t="s">
        <v>1451</v>
      </c>
      <c r="E525" s="412" t="s">
        <v>36</v>
      </c>
      <c r="F525" s="391">
        <v>166306</v>
      </c>
      <c r="G525" s="407" t="s">
        <v>1390</v>
      </c>
      <c r="H525" s="407" t="s">
        <v>1390</v>
      </c>
      <c r="I525" s="407"/>
      <c r="J525" s="407"/>
      <c r="K525" s="407"/>
      <c r="L525" s="407"/>
      <c r="M525" s="407"/>
      <c r="N525" s="401" t="s">
        <v>1450</v>
      </c>
    </row>
    <row r="526" spans="1:14">
      <c r="A526" s="396" t="s">
        <v>505</v>
      </c>
      <c r="B526" s="410">
        <f t="shared" si="8"/>
        <v>523</v>
      </c>
      <c r="C526" s="400" t="s">
        <v>1449</v>
      </c>
      <c r="D526" s="409" t="s">
        <v>1448</v>
      </c>
      <c r="E526" s="412" t="s">
        <v>11</v>
      </c>
      <c r="F526" s="391">
        <v>232375</v>
      </c>
      <c r="G526" s="407" t="s">
        <v>1390</v>
      </c>
      <c r="H526" s="407"/>
      <c r="I526" s="407"/>
      <c r="J526" s="407"/>
      <c r="K526" s="407"/>
      <c r="L526" s="407"/>
      <c r="M526" s="407"/>
      <c r="N526" s="401"/>
    </row>
    <row r="527" spans="1:14">
      <c r="A527" s="394"/>
      <c r="B527" s="410">
        <f t="shared" si="8"/>
        <v>524</v>
      </c>
      <c r="C527" s="400"/>
      <c r="D527" s="409"/>
      <c r="E527" s="412"/>
      <c r="F527" s="391"/>
      <c r="G527" s="407"/>
      <c r="H527" s="407"/>
      <c r="I527" s="407"/>
      <c r="J527" s="407"/>
      <c r="K527" s="407"/>
      <c r="L527" s="407"/>
      <c r="M527" s="407"/>
      <c r="N527" s="401"/>
    </row>
    <row r="528" spans="1:14" ht="30">
      <c r="A528" s="394"/>
      <c r="B528" s="410">
        <f t="shared" si="8"/>
        <v>525</v>
      </c>
      <c r="C528" s="413" t="s">
        <v>1447</v>
      </c>
      <c r="D528" s="409"/>
      <c r="E528" s="412"/>
      <c r="F528" s="391"/>
      <c r="G528" s="407"/>
      <c r="H528" s="407"/>
      <c r="I528" s="407"/>
      <c r="J528" s="407"/>
      <c r="K528" s="407"/>
      <c r="L528" s="407"/>
      <c r="M528" s="407"/>
      <c r="N528" s="401"/>
    </row>
    <row r="529" spans="1:14">
      <c r="A529" s="394"/>
      <c r="B529" s="410">
        <f t="shared" si="8"/>
        <v>526</v>
      </c>
      <c r="C529" s="400" t="s">
        <v>515</v>
      </c>
      <c r="D529" s="409"/>
      <c r="E529" s="412" t="s">
        <v>11</v>
      </c>
      <c r="F529" s="391">
        <v>3488667</v>
      </c>
      <c r="G529" s="407"/>
      <c r="H529" s="407"/>
      <c r="I529" s="407"/>
      <c r="J529" s="407" t="s">
        <v>1390</v>
      </c>
      <c r="K529" s="407"/>
      <c r="L529" s="407"/>
      <c r="M529" s="407"/>
      <c r="N529" s="401"/>
    </row>
    <row r="530" spans="1:14">
      <c r="A530" s="394"/>
      <c r="B530" s="410">
        <f t="shared" si="8"/>
        <v>527</v>
      </c>
      <c r="C530" s="400" t="s">
        <v>517</v>
      </c>
      <c r="D530" s="409"/>
      <c r="E530" s="412" t="s">
        <v>11</v>
      </c>
      <c r="F530" s="391">
        <v>9536492</v>
      </c>
      <c r="G530" s="407"/>
      <c r="H530" s="407"/>
      <c r="I530" s="407"/>
      <c r="J530" s="407" t="s">
        <v>1390</v>
      </c>
      <c r="K530" s="407"/>
      <c r="L530" s="407"/>
      <c r="M530" s="407"/>
      <c r="N530" s="401"/>
    </row>
    <row r="531" spans="1:14">
      <c r="A531" s="394"/>
      <c r="B531" s="410">
        <f t="shared" si="8"/>
        <v>528</v>
      </c>
      <c r="C531" s="400" t="s">
        <v>519</v>
      </c>
      <c r="D531" s="409"/>
      <c r="E531" s="412" t="s">
        <v>11</v>
      </c>
      <c r="F531" s="391">
        <v>3934438</v>
      </c>
      <c r="G531" s="407"/>
      <c r="H531" s="407"/>
      <c r="I531" s="407"/>
      <c r="J531" s="407" t="s">
        <v>1390</v>
      </c>
      <c r="K531" s="407"/>
      <c r="L531" s="407"/>
      <c r="M531" s="407"/>
      <c r="N531" s="401"/>
    </row>
    <row r="532" spans="1:14" ht="30">
      <c r="A532" s="394"/>
      <c r="B532" s="410">
        <f t="shared" si="8"/>
        <v>529</v>
      </c>
      <c r="C532" s="400" t="s">
        <v>521</v>
      </c>
      <c r="D532" s="409"/>
      <c r="E532" s="412" t="s">
        <v>11</v>
      </c>
      <c r="F532" s="391">
        <v>3852064</v>
      </c>
      <c r="G532" s="407"/>
      <c r="H532" s="407"/>
      <c r="I532" s="407"/>
      <c r="J532" s="407" t="s">
        <v>1390</v>
      </c>
      <c r="K532" s="407"/>
      <c r="L532" s="407"/>
      <c r="M532" s="407"/>
      <c r="N532" s="401"/>
    </row>
    <row r="533" spans="1:14" ht="30">
      <c r="A533" s="394"/>
      <c r="B533" s="410">
        <f t="shared" si="8"/>
        <v>530</v>
      </c>
      <c r="C533" s="400" t="s">
        <v>523</v>
      </c>
      <c r="D533" s="409"/>
      <c r="E533" s="412" t="s">
        <v>11</v>
      </c>
      <c r="F533" s="391">
        <v>2040287</v>
      </c>
      <c r="G533" s="407"/>
      <c r="H533" s="407"/>
      <c r="I533" s="407"/>
      <c r="J533" s="407" t="s">
        <v>1390</v>
      </c>
      <c r="K533" s="407"/>
      <c r="L533" s="407"/>
      <c r="M533" s="407"/>
      <c r="N533" s="401"/>
    </row>
    <row r="534" spans="1:14">
      <c r="A534" s="394"/>
      <c r="B534" s="410">
        <f t="shared" si="8"/>
        <v>531</v>
      </c>
      <c r="C534" s="400" t="s">
        <v>525</v>
      </c>
      <c r="D534" s="409"/>
      <c r="E534" s="412" t="s">
        <v>11</v>
      </c>
      <c r="F534" s="391">
        <v>794673</v>
      </c>
      <c r="G534" s="407"/>
      <c r="H534" s="407"/>
      <c r="I534" s="407"/>
      <c r="J534" s="407" t="s">
        <v>1390</v>
      </c>
      <c r="K534" s="407"/>
      <c r="L534" s="407"/>
      <c r="M534" s="407"/>
      <c r="N534" s="401"/>
    </row>
    <row r="535" spans="1:14">
      <c r="A535" s="394"/>
      <c r="B535" s="410">
        <f t="shared" si="8"/>
        <v>532</v>
      </c>
      <c r="C535" s="400" t="s">
        <v>527</v>
      </c>
      <c r="D535" s="409"/>
      <c r="E535" s="412" t="s">
        <v>11</v>
      </c>
      <c r="F535" s="391">
        <v>5626463</v>
      </c>
      <c r="G535" s="407"/>
      <c r="H535" s="407"/>
      <c r="I535" s="407"/>
      <c r="J535" s="407" t="s">
        <v>1390</v>
      </c>
      <c r="K535" s="407"/>
      <c r="L535" s="407"/>
      <c r="M535" s="407"/>
      <c r="N535" s="401"/>
    </row>
    <row r="536" spans="1:14" ht="30">
      <c r="A536" s="394"/>
      <c r="B536" s="410">
        <f t="shared" si="8"/>
        <v>533</v>
      </c>
      <c r="C536" s="400" t="s">
        <v>529</v>
      </c>
      <c r="D536" s="409"/>
      <c r="E536" s="412" t="s">
        <v>11</v>
      </c>
      <c r="F536" s="391">
        <v>315000</v>
      </c>
      <c r="G536" s="407"/>
      <c r="H536" s="407"/>
      <c r="I536" s="407"/>
      <c r="J536" s="407" t="s">
        <v>1390</v>
      </c>
      <c r="K536" s="407"/>
      <c r="L536" s="407"/>
      <c r="M536" s="407"/>
      <c r="N536" s="401"/>
    </row>
    <row r="537" spans="1:14">
      <c r="A537" s="394"/>
      <c r="B537" s="410">
        <f t="shared" si="8"/>
        <v>534</v>
      </c>
      <c r="C537" s="400" t="s">
        <v>531</v>
      </c>
      <c r="D537" s="409"/>
      <c r="E537" s="412" t="s">
        <v>36</v>
      </c>
      <c r="F537" s="391">
        <v>249377</v>
      </c>
      <c r="G537" s="407"/>
      <c r="H537" s="407"/>
      <c r="I537" s="407"/>
      <c r="J537" s="407" t="s">
        <v>1390</v>
      </c>
      <c r="K537" s="407"/>
      <c r="L537" s="407"/>
      <c r="M537" s="407"/>
      <c r="N537" s="401"/>
    </row>
    <row r="538" spans="1:14">
      <c r="A538" s="394"/>
      <c r="B538" s="410">
        <f t="shared" si="8"/>
        <v>535</v>
      </c>
      <c r="C538" s="400" t="s">
        <v>533</v>
      </c>
      <c r="D538" s="409"/>
      <c r="E538" s="412" t="s">
        <v>11</v>
      </c>
      <c r="F538" s="391">
        <v>2512836</v>
      </c>
      <c r="G538" s="407"/>
      <c r="H538" s="407"/>
      <c r="I538" s="407"/>
      <c r="J538" s="407" t="s">
        <v>1390</v>
      </c>
      <c r="K538" s="407"/>
      <c r="L538" s="407"/>
      <c r="M538" s="407"/>
      <c r="N538" s="401"/>
    </row>
    <row r="539" spans="1:14" ht="30">
      <c r="A539" s="394"/>
      <c r="B539" s="410">
        <f t="shared" si="8"/>
        <v>536</v>
      </c>
      <c r="C539" s="400" t="s">
        <v>535</v>
      </c>
      <c r="D539" s="409"/>
      <c r="E539" s="412" t="s">
        <v>11</v>
      </c>
      <c r="F539" s="391">
        <v>3841398</v>
      </c>
      <c r="G539" s="407"/>
      <c r="H539" s="407"/>
      <c r="I539" s="407"/>
      <c r="J539" s="407" t="s">
        <v>1390</v>
      </c>
      <c r="K539" s="407"/>
      <c r="L539" s="407"/>
      <c r="M539" s="407"/>
      <c r="N539" s="401"/>
    </row>
    <row r="540" spans="1:14">
      <c r="A540" s="394"/>
      <c r="B540" s="410">
        <f t="shared" si="8"/>
        <v>537</v>
      </c>
      <c r="C540" s="400" t="s">
        <v>537</v>
      </c>
      <c r="D540" s="409"/>
      <c r="E540" s="412" t="s">
        <v>36</v>
      </c>
      <c r="F540" s="391">
        <v>21817</v>
      </c>
      <c r="G540" s="407"/>
      <c r="H540" s="407"/>
      <c r="I540" s="407"/>
      <c r="J540" s="407" t="s">
        <v>1390</v>
      </c>
      <c r="K540" s="407"/>
      <c r="L540" s="407"/>
      <c r="M540" s="407"/>
      <c r="N540" s="401"/>
    </row>
    <row r="541" spans="1:14">
      <c r="A541" s="394"/>
      <c r="B541" s="410">
        <f t="shared" si="8"/>
        <v>538</v>
      </c>
      <c r="C541" s="400" t="s">
        <v>537</v>
      </c>
      <c r="D541" s="409"/>
      <c r="E541" s="412" t="s">
        <v>36</v>
      </c>
      <c r="F541" s="391">
        <v>1003437</v>
      </c>
      <c r="G541" s="407"/>
      <c r="H541" s="407"/>
      <c r="I541" s="407"/>
      <c r="J541" s="407" t="s">
        <v>1390</v>
      </c>
      <c r="K541" s="407"/>
      <c r="L541" s="407"/>
      <c r="M541" s="407"/>
      <c r="N541" s="401"/>
    </row>
    <row r="542" spans="1:14" ht="30">
      <c r="A542" s="394"/>
      <c r="B542" s="410">
        <f t="shared" si="8"/>
        <v>539</v>
      </c>
      <c r="C542" s="400" t="s">
        <v>539</v>
      </c>
      <c r="D542" s="409"/>
      <c r="E542" s="412" t="s">
        <v>11</v>
      </c>
      <c r="F542" s="391">
        <v>96884</v>
      </c>
      <c r="G542" s="407"/>
      <c r="H542" s="407"/>
      <c r="I542" s="407"/>
      <c r="J542" s="407" t="s">
        <v>1390</v>
      </c>
      <c r="K542" s="407"/>
      <c r="L542" s="407"/>
      <c r="M542" s="407"/>
      <c r="N542" s="401"/>
    </row>
    <row r="543" spans="1:14">
      <c r="A543" s="394"/>
      <c r="B543" s="410">
        <f t="shared" si="8"/>
        <v>540</v>
      </c>
      <c r="C543" s="400" t="s">
        <v>541</v>
      </c>
      <c r="D543" s="409"/>
      <c r="E543" s="412" t="s">
        <v>11</v>
      </c>
      <c r="F543" s="391">
        <v>1701681</v>
      </c>
      <c r="G543" s="407"/>
      <c r="H543" s="407"/>
      <c r="I543" s="407"/>
      <c r="J543" s="407" t="s">
        <v>1390</v>
      </c>
      <c r="K543" s="407"/>
      <c r="L543" s="407"/>
      <c r="M543" s="407"/>
      <c r="N543" s="401"/>
    </row>
    <row r="544" spans="1:14">
      <c r="A544" s="394"/>
      <c r="B544" s="410">
        <f t="shared" si="8"/>
        <v>541</v>
      </c>
      <c r="C544" s="400" t="s">
        <v>543</v>
      </c>
      <c r="D544" s="409"/>
      <c r="E544" s="412" t="s">
        <v>11</v>
      </c>
      <c r="F544" s="391">
        <v>1051383</v>
      </c>
      <c r="G544" s="407"/>
      <c r="H544" s="407"/>
      <c r="I544" s="407"/>
      <c r="J544" s="407" t="s">
        <v>1390</v>
      </c>
      <c r="K544" s="407"/>
      <c r="L544" s="407"/>
      <c r="M544" s="407"/>
      <c r="N544" s="401"/>
    </row>
    <row r="545" spans="1:14" ht="30">
      <c r="A545" s="394"/>
      <c r="B545" s="410">
        <f t="shared" si="8"/>
        <v>542</v>
      </c>
      <c r="C545" s="400" t="s">
        <v>545</v>
      </c>
      <c r="D545" s="409"/>
      <c r="E545" s="412" t="s">
        <v>11</v>
      </c>
      <c r="F545" s="391">
        <v>2064165</v>
      </c>
      <c r="G545" s="407"/>
      <c r="H545" s="407"/>
      <c r="I545" s="407"/>
      <c r="J545" s="407" t="s">
        <v>1390</v>
      </c>
      <c r="K545" s="407"/>
      <c r="L545" s="407"/>
      <c r="M545" s="407"/>
      <c r="N545" s="401"/>
    </row>
    <row r="546" spans="1:14">
      <c r="A546" s="394"/>
      <c r="B546" s="410">
        <f t="shared" si="8"/>
        <v>543</v>
      </c>
      <c r="C546" s="400" t="s">
        <v>547</v>
      </c>
      <c r="D546" s="409"/>
      <c r="E546" s="412" t="s">
        <v>11</v>
      </c>
      <c r="F546" s="391">
        <v>3007882</v>
      </c>
      <c r="G546" s="407"/>
      <c r="H546" s="407"/>
      <c r="I546" s="407"/>
      <c r="J546" s="407" t="s">
        <v>1390</v>
      </c>
      <c r="K546" s="407"/>
      <c r="L546" s="407"/>
      <c r="M546" s="407"/>
      <c r="N546" s="401"/>
    </row>
    <row r="547" spans="1:14" ht="30">
      <c r="A547" s="394"/>
      <c r="B547" s="410">
        <f t="shared" si="8"/>
        <v>544</v>
      </c>
      <c r="C547" s="400" t="s">
        <v>549</v>
      </c>
      <c r="D547" s="409"/>
      <c r="E547" s="412" t="s">
        <v>11</v>
      </c>
      <c r="F547" s="391">
        <v>239920</v>
      </c>
      <c r="G547" s="407"/>
      <c r="H547" s="407"/>
      <c r="I547" s="407"/>
      <c r="J547" s="407" t="s">
        <v>1390</v>
      </c>
      <c r="K547" s="407"/>
      <c r="L547" s="407"/>
      <c r="M547" s="407"/>
      <c r="N547" s="401"/>
    </row>
    <row r="548" spans="1:14">
      <c r="A548" s="394"/>
      <c r="B548" s="410">
        <f t="shared" si="8"/>
        <v>545</v>
      </c>
      <c r="C548" s="400" t="s">
        <v>551</v>
      </c>
      <c r="D548" s="409"/>
      <c r="E548" s="412" t="s">
        <v>11</v>
      </c>
      <c r="F548" s="391">
        <v>2496402</v>
      </c>
      <c r="G548" s="407"/>
      <c r="H548" s="407"/>
      <c r="I548" s="407"/>
      <c r="J548" s="407" t="s">
        <v>1390</v>
      </c>
      <c r="K548" s="407"/>
      <c r="L548" s="407"/>
      <c r="M548" s="407"/>
      <c r="N548" s="401"/>
    </row>
    <row r="549" spans="1:14">
      <c r="A549" s="394"/>
      <c r="B549" s="410">
        <f t="shared" si="8"/>
        <v>546</v>
      </c>
      <c r="C549" s="400"/>
      <c r="D549" s="409"/>
      <c r="E549" s="412"/>
      <c r="F549" s="391"/>
      <c r="G549" s="407"/>
      <c r="H549" s="407"/>
      <c r="I549" s="407"/>
      <c r="J549" s="407"/>
      <c r="K549" s="407"/>
      <c r="L549" s="407"/>
      <c r="M549" s="407"/>
      <c r="N549" s="401"/>
    </row>
    <row r="550" spans="1:14">
      <c r="A550" s="394"/>
      <c r="B550" s="410">
        <f t="shared" si="8"/>
        <v>547</v>
      </c>
      <c r="C550" s="413" t="s">
        <v>1446</v>
      </c>
      <c r="D550" s="409"/>
      <c r="E550" s="412"/>
      <c r="F550" s="391"/>
      <c r="G550" s="407"/>
      <c r="H550" s="407"/>
      <c r="I550" s="407"/>
      <c r="J550" s="407"/>
      <c r="K550" s="407"/>
      <c r="L550" s="407"/>
      <c r="M550" s="407"/>
      <c r="N550" s="401"/>
    </row>
    <row r="551" spans="1:14" ht="30">
      <c r="A551" s="394"/>
      <c r="B551" s="410">
        <f t="shared" si="8"/>
        <v>548</v>
      </c>
      <c r="C551" s="400" t="s">
        <v>556</v>
      </c>
      <c r="D551" s="409"/>
      <c r="E551" s="412" t="s">
        <v>11</v>
      </c>
      <c r="F551" s="391">
        <v>4564134</v>
      </c>
      <c r="G551" s="407"/>
      <c r="H551" s="407"/>
      <c r="I551" s="407"/>
      <c r="J551" s="407" t="s">
        <v>1390</v>
      </c>
      <c r="K551" s="407"/>
      <c r="L551" s="407"/>
      <c r="M551" s="407"/>
      <c r="N551" s="401"/>
    </row>
    <row r="552" spans="1:14" ht="30">
      <c r="A552" s="394"/>
      <c r="B552" s="410">
        <f t="shared" si="8"/>
        <v>549</v>
      </c>
      <c r="C552" s="400" t="s">
        <v>558</v>
      </c>
      <c r="D552" s="409"/>
      <c r="E552" s="412" t="s">
        <v>11</v>
      </c>
      <c r="F552" s="391">
        <v>664798</v>
      </c>
      <c r="G552" s="407"/>
      <c r="H552" s="407"/>
      <c r="I552" s="407"/>
      <c r="J552" s="407" t="s">
        <v>1390</v>
      </c>
      <c r="K552" s="407"/>
      <c r="L552" s="407"/>
      <c r="M552" s="407"/>
      <c r="N552" s="401"/>
    </row>
    <row r="553" spans="1:14" ht="30">
      <c r="A553" s="394"/>
      <c r="B553" s="410">
        <f t="shared" si="8"/>
        <v>550</v>
      </c>
      <c r="C553" s="400" t="s">
        <v>559</v>
      </c>
      <c r="D553" s="409"/>
      <c r="E553" s="412" t="s">
        <v>11</v>
      </c>
      <c r="F553" s="391">
        <v>8524893</v>
      </c>
      <c r="G553" s="407"/>
      <c r="H553" s="407"/>
      <c r="I553" s="407"/>
      <c r="J553" s="407" t="s">
        <v>1390</v>
      </c>
      <c r="K553" s="407"/>
      <c r="L553" s="407"/>
      <c r="M553" s="407"/>
      <c r="N553" s="401"/>
    </row>
    <row r="554" spans="1:14">
      <c r="A554" s="394"/>
      <c r="B554" s="410">
        <f t="shared" si="8"/>
        <v>551</v>
      </c>
      <c r="C554" s="400"/>
      <c r="D554" s="409"/>
      <c r="E554" s="412"/>
      <c r="F554" s="391"/>
      <c r="G554" s="407"/>
      <c r="H554" s="407"/>
      <c r="I554" s="407"/>
      <c r="J554" s="407"/>
      <c r="K554" s="407"/>
      <c r="L554" s="407"/>
      <c r="M554" s="407"/>
      <c r="N554" s="401"/>
    </row>
    <row r="555" spans="1:14">
      <c r="A555" s="394"/>
      <c r="B555" s="410">
        <f t="shared" si="8"/>
        <v>552</v>
      </c>
      <c r="C555" s="413" t="s">
        <v>1445</v>
      </c>
      <c r="D555" s="409"/>
      <c r="E555" s="412"/>
      <c r="F555" s="391"/>
      <c r="G555" s="407"/>
      <c r="H555" s="407"/>
      <c r="I555" s="407"/>
      <c r="J555" s="407"/>
      <c r="K555" s="407"/>
      <c r="L555" s="407"/>
      <c r="M555" s="407"/>
      <c r="N555" s="401"/>
    </row>
    <row r="556" spans="1:14" ht="30">
      <c r="A556" s="394"/>
      <c r="B556" s="410">
        <f t="shared" si="8"/>
        <v>553</v>
      </c>
      <c r="C556" s="400" t="s">
        <v>564</v>
      </c>
      <c r="D556" s="409"/>
      <c r="E556" s="412" t="s">
        <v>11</v>
      </c>
      <c r="F556" s="391">
        <v>12328</v>
      </c>
      <c r="G556" s="407" t="s">
        <v>1390</v>
      </c>
      <c r="H556" s="407"/>
      <c r="I556" s="407"/>
      <c r="J556" s="407"/>
      <c r="K556" s="407"/>
      <c r="L556" s="407"/>
      <c r="M556" s="407"/>
      <c r="N556" s="401"/>
    </row>
    <row r="557" spans="1:14" ht="30">
      <c r="A557" s="394"/>
      <c r="B557" s="410">
        <f t="shared" si="8"/>
        <v>554</v>
      </c>
      <c r="C557" s="400" t="s">
        <v>564</v>
      </c>
      <c r="D557" s="409"/>
      <c r="E557" s="412" t="s">
        <v>11</v>
      </c>
      <c r="F557" s="391">
        <v>57413</v>
      </c>
      <c r="G557" s="407" t="s">
        <v>1390</v>
      </c>
      <c r="H557" s="407"/>
      <c r="I557" s="407"/>
      <c r="J557" s="407"/>
      <c r="K557" s="407"/>
      <c r="L557" s="407"/>
      <c r="M557" s="407"/>
      <c r="N557" s="401"/>
    </row>
    <row r="558" spans="1:14">
      <c r="A558" s="394"/>
      <c r="B558" s="410">
        <f t="shared" si="8"/>
        <v>555</v>
      </c>
      <c r="C558" s="400" t="s">
        <v>566</v>
      </c>
      <c r="D558" s="409"/>
      <c r="E558" s="412" t="s">
        <v>11</v>
      </c>
      <c r="F558" s="391">
        <v>213000</v>
      </c>
      <c r="G558" s="407" t="s">
        <v>1390</v>
      </c>
      <c r="H558" s="407"/>
      <c r="I558" s="407"/>
      <c r="J558" s="407"/>
      <c r="K558" s="407"/>
      <c r="L558" s="407"/>
      <c r="M558" s="407"/>
      <c r="N558" s="401"/>
    </row>
    <row r="559" spans="1:14">
      <c r="A559" s="394"/>
      <c r="B559" s="410">
        <f t="shared" si="8"/>
        <v>556</v>
      </c>
      <c r="C559" s="400" t="s">
        <v>568</v>
      </c>
      <c r="D559" s="409"/>
      <c r="E559" s="412" t="s">
        <v>11</v>
      </c>
      <c r="F559" s="391">
        <v>76258</v>
      </c>
      <c r="G559" s="407" t="s">
        <v>1390</v>
      </c>
      <c r="H559" s="407"/>
      <c r="I559" s="407"/>
      <c r="J559" s="407"/>
      <c r="K559" s="407"/>
      <c r="L559" s="407"/>
      <c r="M559" s="407"/>
      <c r="N559" s="401"/>
    </row>
    <row r="560" spans="1:14">
      <c r="A560" s="394"/>
      <c r="B560" s="410">
        <f t="shared" si="8"/>
        <v>557</v>
      </c>
      <c r="C560" s="400" t="s">
        <v>568</v>
      </c>
      <c r="D560" s="409"/>
      <c r="E560" s="412" t="s">
        <v>11</v>
      </c>
      <c r="F560" s="391">
        <v>142235</v>
      </c>
      <c r="G560" s="407" t="s">
        <v>1390</v>
      </c>
      <c r="H560" s="407"/>
      <c r="I560" s="407"/>
      <c r="J560" s="407"/>
      <c r="K560" s="407"/>
      <c r="L560" s="407"/>
      <c r="M560" s="407"/>
      <c r="N560" s="401"/>
    </row>
    <row r="561" spans="1:14">
      <c r="A561" s="394"/>
      <c r="B561" s="410">
        <f t="shared" si="8"/>
        <v>558</v>
      </c>
      <c r="C561" s="400" t="s">
        <v>570</v>
      </c>
      <c r="D561" s="409"/>
      <c r="E561" s="412" t="s">
        <v>36</v>
      </c>
      <c r="F561" s="391">
        <v>556464</v>
      </c>
      <c r="G561" s="407" t="s">
        <v>1390</v>
      </c>
      <c r="H561" s="407"/>
      <c r="I561" s="407"/>
      <c r="J561" s="407"/>
      <c r="K561" s="407"/>
      <c r="L561" s="407"/>
      <c r="M561" s="407"/>
      <c r="N561" s="401"/>
    </row>
    <row r="562" spans="1:14">
      <c r="A562" s="394"/>
      <c r="B562" s="410">
        <f t="shared" si="8"/>
        <v>559</v>
      </c>
      <c r="C562" s="400" t="s">
        <v>572</v>
      </c>
      <c r="D562" s="409"/>
      <c r="E562" s="412" t="s">
        <v>11</v>
      </c>
      <c r="F562" s="391">
        <v>499220</v>
      </c>
      <c r="G562" s="407" t="s">
        <v>1390</v>
      </c>
      <c r="H562" s="407"/>
      <c r="I562" s="407"/>
      <c r="J562" s="407"/>
      <c r="K562" s="407"/>
      <c r="L562" s="407"/>
      <c r="M562" s="407"/>
      <c r="N562" s="401"/>
    </row>
    <row r="563" spans="1:14" ht="30">
      <c r="A563" s="394"/>
      <c r="B563" s="410">
        <f t="shared" si="8"/>
        <v>560</v>
      </c>
      <c r="C563" s="400" t="s">
        <v>574</v>
      </c>
      <c r="D563" s="409"/>
      <c r="E563" s="412" t="s">
        <v>11</v>
      </c>
      <c r="F563" s="391">
        <v>170278</v>
      </c>
      <c r="G563" s="407" t="s">
        <v>1390</v>
      </c>
      <c r="H563" s="407"/>
      <c r="I563" s="407"/>
      <c r="J563" s="407"/>
      <c r="K563" s="407"/>
      <c r="L563" s="407"/>
      <c r="M563" s="407"/>
      <c r="N563" s="401"/>
    </row>
    <row r="564" spans="1:14" ht="30">
      <c r="A564" s="394"/>
      <c r="B564" s="410">
        <f t="shared" si="8"/>
        <v>561</v>
      </c>
      <c r="C564" s="400" t="s">
        <v>576</v>
      </c>
      <c r="D564" s="409"/>
      <c r="E564" s="412" t="s">
        <v>11</v>
      </c>
      <c r="F564" s="391">
        <v>35071</v>
      </c>
      <c r="G564" s="407" t="s">
        <v>1390</v>
      </c>
      <c r="H564" s="407"/>
      <c r="I564" s="407"/>
      <c r="J564" s="407"/>
      <c r="K564" s="407"/>
      <c r="L564" s="407"/>
      <c r="M564" s="407"/>
      <c r="N564" s="401"/>
    </row>
    <row r="565" spans="1:14" ht="30">
      <c r="A565" s="394"/>
      <c r="B565" s="410">
        <f t="shared" si="8"/>
        <v>562</v>
      </c>
      <c r="C565" s="400" t="s">
        <v>578</v>
      </c>
      <c r="D565" s="409"/>
      <c r="E565" s="412" t="s">
        <v>11</v>
      </c>
      <c r="F565" s="391">
        <v>163695</v>
      </c>
      <c r="G565" s="407" t="s">
        <v>1390</v>
      </c>
      <c r="H565" s="407"/>
      <c r="I565" s="407"/>
      <c r="J565" s="407"/>
      <c r="K565" s="407"/>
      <c r="L565" s="407"/>
      <c r="M565" s="407"/>
      <c r="N565" s="401"/>
    </row>
    <row r="566" spans="1:14">
      <c r="A566" s="394"/>
      <c r="B566" s="410">
        <f t="shared" si="8"/>
        <v>563</v>
      </c>
      <c r="C566" s="400" t="s">
        <v>580</v>
      </c>
      <c r="D566" s="409"/>
      <c r="E566" s="412" t="s">
        <v>11</v>
      </c>
      <c r="F566" s="391">
        <v>19075</v>
      </c>
      <c r="G566" s="407" t="s">
        <v>1390</v>
      </c>
      <c r="H566" s="407"/>
      <c r="I566" s="407"/>
      <c r="J566" s="407"/>
      <c r="K566" s="407"/>
      <c r="L566" s="407"/>
      <c r="M566" s="407"/>
      <c r="N566" s="401"/>
    </row>
    <row r="567" spans="1:14">
      <c r="A567" s="394"/>
      <c r="B567" s="410">
        <f t="shared" si="8"/>
        <v>564</v>
      </c>
      <c r="C567" s="400" t="s">
        <v>582</v>
      </c>
      <c r="D567" s="409"/>
      <c r="E567" s="412" t="s">
        <v>11</v>
      </c>
      <c r="F567" s="391">
        <v>127144</v>
      </c>
      <c r="G567" s="407" t="s">
        <v>1390</v>
      </c>
      <c r="H567" s="407"/>
      <c r="I567" s="407"/>
      <c r="J567" s="407"/>
      <c r="K567" s="407"/>
      <c r="L567" s="407"/>
      <c r="M567" s="407"/>
      <c r="N567" s="401"/>
    </row>
    <row r="568" spans="1:14">
      <c r="A568" s="394"/>
      <c r="B568" s="410">
        <f t="shared" si="8"/>
        <v>565</v>
      </c>
      <c r="C568" s="400" t="s">
        <v>584</v>
      </c>
      <c r="D568" s="409"/>
      <c r="E568" s="412" t="s">
        <v>11</v>
      </c>
      <c r="F568" s="391">
        <v>404166</v>
      </c>
      <c r="G568" s="407" t="s">
        <v>1390</v>
      </c>
      <c r="H568" s="407"/>
      <c r="I568" s="407"/>
      <c r="J568" s="407"/>
      <c r="K568" s="407"/>
      <c r="L568" s="407"/>
      <c r="M568" s="407"/>
      <c r="N568" s="401"/>
    </row>
    <row r="569" spans="1:14">
      <c r="A569" s="394"/>
      <c r="B569" s="410">
        <f t="shared" si="8"/>
        <v>566</v>
      </c>
      <c r="C569" s="400" t="s">
        <v>586</v>
      </c>
      <c r="D569" s="409"/>
      <c r="E569" s="412" t="s">
        <v>11</v>
      </c>
      <c r="F569" s="391">
        <v>192498</v>
      </c>
      <c r="G569" s="407" t="s">
        <v>1390</v>
      </c>
      <c r="H569" s="407"/>
      <c r="I569" s="407"/>
      <c r="J569" s="407"/>
      <c r="K569" s="407"/>
      <c r="L569" s="407"/>
      <c r="M569" s="407"/>
      <c r="N569" s="401"/>
    </row>
    <row r="570" spans="1:14">
      <c r="A570" s="394"/>
      <c r="B570" s="410">
        <f t="shared" si="8"/>
        <v>567</v>
      </c>
      <c r="C570" s="400" t="s">
        <v>588</v>
      </c>
      <c r="D570" s="409"/>
      <c r="E570" s="412" t="s">
        <v>11</v>
      </c>
      <c r="F570" s="391">
        <v>71118</v>
      </c>
      <c r="G570" s="407" t="s">
        <v>1390</v>
      </c>
      <c r="H570" s="407"/>
      <c r="I570" s="407"/>
      <c r="J570" s="407"/>
      <c r="K570" s="407"/>
      <c r="L570" s="407"/>
      <c r="M570" s="407"/>
      <c r="N570" s="401"/>
    </row>
    <row r="571" spans="1:14">
      <c r="A571" s="394"/>
      <c r="B571" s="410">
        <f t="shared" si="8"/>
        <v>568</v>
      </c>
      <c r="C571" s="400" t="s">
        <v>590</v>
      </c>
      <c r="D571" s="409"/>
      <c r="E571" s="412" t="s">
        <v>11</v>
      </c>
      <c r="F571" s="391">
        <v>179328</v>
      </c>
      <c r="G571" s="407" t="s">
        <v>1390</v>
      </c>
      <c r="H571" s="407"/>
      <c r="I571" s="407"/>
      <c r="J571" s="407"/>
      <c r="K571" s="407"/>
      <c r="L571" s="407"/>
      <c r="M571" s="407"/>
      <c r="N571" s="401"/>
    </row>
    <row r="572" spans="1:14">
      <c r="A572" s="394"/>
      <c r="B572" s="410">
        <f t="shared" si="8"/>
        <v>569</v>
      </c>
      <c r="C572" s="400"/>
      <c r="D572" s="409"/>
      <c r="E572" s="412"/>
      <c r="F572" s="391"/>
      <c r="G572" s="407"/>
      <c r="H572" s="407"/>
      <c r="I572" s="407"/>
      <c r="J572" s="407"/>
      <c r="K572" s="407"/>
      <c r="L572" s="407"/>
      <c r="M572" s="407"/>
      <c r="N572" s="401"/>
    </row>
    <row r="573" spans="1:14" ht="30">
      <c r="A573" s="394"/>
      <c r="B573" s="410">
        <f t="shared" si="8"/>
        <v>570</v>
      </c>
      <c r="C573" s="413" t="s">
        <v>1444</v>
      </c>
      <c r="D573" s="409"/>
      <c r="E573" s="412"/>
      <c r="F573" s="391"/>
      <c r="G573" s="407"/>
      <c r="H573" s="407"/>
      <c r="I573" s="407"/>
      <c r="J573" s="407"/>
      <c r="K573" s="407"/>
      <c r="L573" s="407"/>
      <c r="M573" s="407"/>
      <c r="N573" s="401"/>
    </row>
    <row r="574" spans="1:14" ht="30">
      <c r="A574" s="394"/>
      <c r="B574" s="410">
        <f t="shared" si="8"/>
        <v>571</v>
      </c>
      <c r="C574" s="400" t="s">
        <v>599</v>
      </c>
      <c r="D574" s="409"/>
      <c r="E574" s="412" t="s">
        <v>11</v>
      </c>
      <c r="F574" s="391">
        <v>922164</v>
      </c>
      <c r="G574" s="407" t="s">
        <v>1390</v>
      </c>
      <c r="H574" s="407"/>
      <c r="I574" s="407"/>
      <c r="J574" s="407"/>
      <c r="K574" s="407"/>
      <c r="L574" s="407"/>
      <c r="M574" s="407"/>
      <c r="N574" s="401"/>
    </row>
    <row r="575" spans="1:14" ht="30">
      <c r="A575" s="394"/>
      <c r="B575" s="410">
        <f t="shared" si="8"/>
        <v>572</v>
      </c>
      <c r="C575" s="400" t="s">
        <v>601</v>
      </c>
      <c r="D575" s="409"/>
      <c r="E575" s="412" t="s">
        <v>11</v>
      </c>
      <c r="F575" s="391">
        <v>690735</v>
      </c>
      <c r="G575" s="407" t="s">
        <v>1390</v>
      </c>
      <c r="H575" s="407"/>
      <c r="I575" s="407"/>
      <c r="J575" s="407"/>
      <c r="K575" s="407"/>
      <c r="L575" s="407"/>
      <c r="M575" s="407"/>
      <c r="N575" s="401"/>
    </row>
    <row r="576" spans="1:14">
      <c r="A576" s="394"/>
      <c r="B576" s="410">
        <f t="shared" si="8"/>
        <v>573</v>
      </c>
      <c r="C576" s="400"/>
      <c r="D576" s="409"/>
      <c r="E576" s="412"/>
      <c r="F576" s="391"/>
      <c r="G576" s="407"/>
      <c r="H576" s="407"/>
      <c r="I576" s="407"/>
      <c r="J576" s="407"/>
      <c r="K576" s="407"/>
      <c r="L576" s="407"/>
      <c r="M576" s="407"/>
      <c r="N576" s="401"/>
    </row>
    <row r="577" spans="1:14">
      <c r="A577" s="394"/>
      <c r="B577" s="410">
        <f t="shared" si="8"/>
        <v>574</v>
      </c>
      <c r="C577" s="413" t="s">
        <v>1443</v>
      </c>
      <c r="D577" s="409"/>
      <c r="E577" s="412"/>
      <c r="F577" s="391"/>
      <c r="G577" s="407"/>
      <c r="H577" s="407"/>
      <c r="I577" s="407"/>
      <c r="J577" s="407"/>
      <c r="K577" s="407"/>
      <c r="L577" s="407"/>
      <c r="M577" s="407"/>
      <c r="N577" s="401"/>
    </row>
    <row r="578" spans="1:14">
      <c r="A578" s="394"/>
      <c r="B578" s="410">
        <f t="shared" ref="B578:B641" si="9">B577+1</f>
        <v>575</v>
      </c>
      <c r="C578" s="417" t="s">
        <v>462</v>
      </c>
      <c r="D578" s="409" t="s">
        <v>962</v>
      </c>
      <c r="E578" s="412" t="s">
        <v>11</v>
      </c>
      <c r="F578" s="391">
        <v>6259</v>
      </c>
      <c r="G578" s="407"/>
      <c r="H578" s="407"/>
      <c r="I578" s="407"/>
      <c r="J578" s="407" t="s">
        <v>1390</v>
      </c>
      <c r="K578" s="407"/>
      <c r="L578" s="407"/>
      <c r="M578" s="407"/>
      <c r="N578" s="401"/>
    </row>
    <row r="579" spans="1:14">
      <c r="A579" s="394" t="s">
        <v>463</v>
      </c>
      <c r="B579" s="410">
        <f t="shared" si="9"/>
        <v>576</v>
      </c>
      <c r="C579" s="417" t="s">
        <v>464</v>
      </c>
      <c r="D579" s="409" t="s">
        <v>1442</v>
      </c>
      <c r="E579" s="412" t="s">
        <v>36</v>
      </c>
      <c r="F579" s="391">
        <v>35005</v>
      </c>
      <c r="G579" s="407"/>
      <c r="H579" s="407"/>
      <c r="I579" s="407"/>
      <c r="J579" s="407" t="s">
        <v>1390</v>
      </c>
      <c r="K579" s="407"/>
      <c r="L579" s="407"/>
      <c r="M579" s="407"/>
      <c r="N579" s="401"/>
    </row>
    <row r="580" spans="1:14">
      <c r="A580" s="394"/>
      <c r="B580" s="410">
        <f t="shared" si="9"/>
        <v>577</v>
      </c>
      <c r="C580" s="417" t="s">
        <v>466</v>
      </c>
      <c r="D580" s="409" t="s">
        <v>1430</v>
      </c>
      <c r="E580" s="412" t="s">
        <v>11</v>
      </c>
      <c r="F580" s="391">
        <v>280629</v>
      </c>
      <c r="G580" s="407"/>
      <c r="H580" s="407"/>
      <c r="I580" s="407"/>
      <c r="J580" s="407" t="s">
        <v>1390</v>
      </c>
      <c r="K580" s="407"/>
      <c r="L580" s="407"/>
      <c r="M580" s="407"/>
      <c r="N580" s="401"/>
    </row>
    <row r="581" spans="1:14" ht="30">
      <c r="A581" s="394"/>
      <c r="B581" s="410">
        <f t="shared" si="9"/>
        <v>578</v>
      </c>
      <c r="C581" s="400" t="s">
        <v>606</v>
      </c>
      <c r="D581" s="409"/>
      <c r="E581" s="412" t="s">
        <v>11</v>
      </c>
      <c r="F581" s="391">
        <v>11571</v>
      </c>
      <c r="G581" s="407"/>
      <c r="H581" s="407"/>
      <c r="I581" s="407"/>
      <c r="J581" s="407" t="s">
        <v>1390</v>
      </c>
      <c r="K581" s="407"/>
      <c r="L581" s="407"/>
      <c r="M581" s="407"/>
      <c r="N581" s="401"/>
    </row>
    <row r="582" spans="1:14">
      <c r="A582" s="394"/>
      <c r="B582" s="410">
        <f t="shared" si="9"/>
        <v>579</v>
      </c>
      <c r="C582" s="400" t="s">
        <v>608</v>
      </c>
      <c r="D582" s="409"/>
      <c r="E582" s="412" t="s">
        <v>11</v>
      </c>
      <c r="F582" s="391">
        <v>45730</v>
      </c>
      <c r="G582" s="407"/>
      <c r="H582" s="407"/>
      <c r="I582" s="407"/>
      <c r="J582" s="407" t="s">
        <v>1390</v>
      </c>
      <c r="K582" s="407"/>
      <c r="L582" s="407"/>
      <c r="M582" s="407"/>
      <c r="N582" s="401"/>
    </row>
    <row r="583" spans="1:14">
      <c r="A583" s="394"/>
      <c r="B583" s="410">
        <f t="shared" si="9"/>
        <v>580</v>
      </c>
      <c r="C583" s="400" t="s">
        <v>610</v>
      </c>
      <c r="D583" s="409"/>
      <c r="E583" s="412" t="s">
        <v>11</v>
      </c>
      <c r="F583" s="391">
        <v>230859</v>
      </c>
      <c r="G583" s="407"/>
      <c r="H583" s="407"/>
      <c r="I583" s="407"/>
      <c r="J583" s="407" t="s">
        <v>1390</v>
      </c>
      <c r="K583" s="407"/>
      <c r="L583" s="407"/>
      <c r="M583" s="407"/>
      <c r="N583" s="401"/>
    </row>
    <row r="584" spans="1:14">
      <c r="A584" s="394"/>
      <c r="B584" s="410">
        <f t="shared" si="9"/>
        <v>581</v>
      </c>
      <c r="C584" s="400" t="s">
        <v>612</v>
      </c>
      <c r="D584" s="409"/>
      <c r="E584" s="412" t="s">
        <v>11</v>
      </c>
      <c r="F584" s="391">
        <v>164631</v>
      </c>
      <c r="G584" s="407"/>
      <c r="H584" s="407"/>
      <c r="I584" s="407"/>
      <c r="J584" s="407" t="s">
        <v>1390</v>
      </c>
      <c r="K584" s="407"/>
      <c r="L584" s="407"/>
      <c r="M584" s="407"/>
      <c r="N584" s="401"/>
    </row>
    <row r="585" spans="1:14">
      <c r="A585" s="394"/>
      <c r="B585" s="410">
        <f t="shared" si="9"/>
        <v>582</v>
      </c>
      <c r="C585" s="400" t="s">
        <v>614</v>
      </c>
      <c r="D585" s="409"/>
      <c r="E585" s="412" t="s">
        <v>11</v>
      </c>
      <c r="F585" s="391">
        <v>218089</v>
      </c>
      <c r="G585" s="407"/>
      <c r="H585" s="407"/>
      <c r="I585" s="407"/>
      <c r="J585" s="407" t="s">
        <v>1390</v>
      </c>
      <c r="K585" s="407"/>
      <c r="L585" s="407"/>
      <c r="M585" s="407"/>
      <c r="N585" s="401"/>
    </row>
    <row r="586" spans="1:14">
      <c r="A586" s="394"/>
      <c r="B586" s="410">
        <f t="shared" si="9"/>
        <v>583</v>
      </c>
      <c r="C586" s="400" t="s">
        <v>616</v>
      </c>
      <c r="D586" s="409"/>
      <c r="E586" s="412" t="s">
        <v>11</v>
      </c>
      <c r="F586" s="391">
        <v>102658</v>
      </c>
      <c r="G586" s="407"/>
      <c r="H586" s="407"/>
      <c r="I586" s="407"/>
      <c r="J586" s="407" t="s">
        <v>1390</v>
      </c>
      <c r="K586" s="407"/>
      <c r="L586" s="407"/>
      <c r="M586" s="407"/>
      <c r="N586" s="401"/>
    </row>
    <row r="587" spans="1:14">
      <c r="A587" s="394"/>
      <c r="B587" s="410">
        <f t="shared" si="9"/>
        <v>584</v>
      </c>
      <c r="C587" s="400" t="s">
        <v>618</v>
      </c>
      <c r="D587" s="409"/>
      <c r="E587" s="412" t="s">
        <v>11</v>
      </c>
      <c r="F587" s="391">
        <v>24740</v>
      </c>
      <c r="G587" s="407"/>
      <c r="H587" s="407"/>
      <c r="I587" s="407"/>
      <c r="J587" s="407" t="s">
        <v>1390</v>
      </c>
      <c r="K587" s="407"/>
      <c r="L587" s="407"/>
      <c r="M587" s="407"/>
      <c r="N587" s="401"/>
    </row>
    <row r="588" spans="1:14">
      <c r="A588" s="394"/>
      <c r="B588" s="410">
        <f t="shared" si="9"/>
        <v>585</v>
      </c>
      <c r="C588" s="400" t="s">
        <v>620</v>
      </c>
      <c r="D588" s="409"/>
      <c r="E588" s="412" t="s">
        <v>11</v>
      </c>
      <c r="F588" s="391">
        <v>7185</v>
      </c>
      <c r="G588" s="407"/>
      <c r="H588" s="407"/>
      <c r="I588" s="407"/>
      <c r="J588" s="407" t="s">
        <v>1390</v>
      </c>
      <c r="K588" s="407"/>
      <c r="L588" s="407"/>
      <c r="M588" s="407"/>
      <c r="N588" s="401"/>
    </row>
    <row r="589" spans="1:14">
      <c r="A589" s="394"/>
      <c r="B589" s="410">
        <f t="shared" si="9"/>
        <v>586</v>
      </c>
      <c r="C589" s="400" t="s">
        <v>622</v>
      </c>
      <c r="D589" s="409"/>
      <c r="E589" s="412" t="s">
        <v>11</v>
      </c>
      <c r="F589" s="391">
        <v>76270</v>
      </c>
      <c r="G589" s="407"/>
      <c r="H589" s="407"/>
      <c r="I589" s="407"/>
      <c r="J589" s="407" t="s">
        <v>1390</v>
      </c>
      <c r="K589" s="407"/>
      <c r="L589" s="407"/>
      <c r="M589" s="407"/>
      <c r="N589" s="401"/>
    </row>
    <row r="590" spans="1:14">
      <c r="A590" s="394"/>
      <c r="B590" s="410">
        <f t="shared" si="9"/>
        <v>587</v>
      </c>
      <c r="C590" s="400" t="s">
        <v>624</v>
      </c>
      <c r="D590" s="409"/>
      <c r="E590" s="412" t="s">
        <v>11</v>
      </c>
      <c r="F590" s="391">
        <v>394136</v>
      </c>
      <c r="G590" s="407"/>
      <c r="H590" s="407"/>
      <c r="I590" s="407"/>
      <c r="J590" s="407" t="s">
        <v>1390</v>
      </c>
      <c r="K590" s="407"/>
      <c r="L590" s="407"/>
      <c r="M590" s="407"/>
      <c r="N590" s="401"/>
    </row>
    <row r="591" spans="1:14">
      <c r="A591" s="394"/>
      <c r="B591" s="410">
        <f t="shared" si="9"/>
        <v>588</v>
      </c>
      <c r="C591" s="400" t="s">
        <v>626</v>
      </c>
      <c r="D591" s="409"/>
      <c r="E591" s="412" t="s">
        <v>11</v>
      </c>
      <c r="F591" s="391">
        <v>167147</v>
      </c>
      <c r="G591" s="407"/>
      <c r="H591" s="407"/>
      <c r="I591" s="407"/>
      <c r="J591" s="407" t="s">
        <v>1390</v>
      </c>
      <c r="K591" s="407"/>
      <c r="L591" s="407"/>
      <c r="M591" s="407"/>
      <c r="N591" s="401"/>
    </row>
    <row r="592" spans="1:14">
      <c r="A592" s="411" t="s">
        <v>257</v>
      </c>
      <c r="B592" s="410">
        <f t="shared" si="9"/>
        <v>589</v>
      </c>
      <c r="C592" s="400" t="s">
        <v>1441</v>
      </c>
      <c r="D592" s="409" t="s">
        <v>1440</v>
      </c>
      <c r="E592" s="392" t="s">
        <v>11</v>
      </c>
      <c r="F592" s="414">
        <v>12472</v>
      </c>
      <c r="G592" s="407"/>
      <c r="H592" s="407"/>
      <c r="I592" s="407"/>
      <c r="J592" s="407" t="s">
        <v>1390</v>
      </c>
      <c r="K592" s="407"/>
      <c r="L592" s="407"/>
      <c r="M592" s="407"/>
      <c r="N592" s="401"/>
    </row>
    <row r="593" spans="1:14">
      <c r="A593" s="394"/>
      <c r="B593" s="410">
        <f t="shared" si="9"/>
        <v>590</v>
      </c>
      <c r="C593" s="400" t="s">
        <v>628</v>
      </c>
      <c r="D593" s="409"/>
      <c r="E593" s="412" t="s">
        <v>11</v>
      </c>
      <c r="F593" s="391">
        <v>153368</v>
      </c>
      <c r="G593" s="407"/>
      <c r="H593" s="407"/>
      <c r="I593" s="407"/>
      <c r="J593" s="407" t="s">
        <v>1390</v>
      </c>
      <c r="K593" s="407"/>
      <c r="L593" s="407"/>
      <c r="M593" s="407"/>
      <c r="N593" s="401"/>
    </row>
    <row r="594" spans="1:14">
      <c r="A594" s="394"/>
      <c r="B594" s="410">
        <f t="shared" si="9"/>
        <v>591</v>
      </c>
      <c r="C594" s="400" t="s">
        <v>630</v>
      </c>
      <c r="D594" s="409"/>
      <c r="E594" s="412" t="s">
        <v>36</v>
      </c>
      <c r="F594" s="391">
        <v>100401</v>
      </c>
      <c r="G594" s="407"/>
      <c r="H594" s="407"/>
      <c r="I594" s="407"/>
      <c r="J594" s="407" t="s">
        <v>1390</v>
      </c>
      <c r="K594" s="407"/>
      <c r="L594" s="407"/>
      <c r="M594" s="407"/>
      <c r="N594" s="401"/>
    </row>
    <row r="595" spans="1:14">
      <c r="A595" s="394"/>
      <c r="B595" s="410">
        <f t="shared" si="9"/>
        <v>592</v>
      </c>
      <c r="C595" s="400" t="s">
        <v>632</v>
      </c>
      <c r="D595" s="409"/>
      <c r="E595" s="412" t="s">
        <v>11</v>
      </c>
      <c r="F595" s="391">
        <v>189361</v>
      </c>
      <c r="G595" s="407"/>
      <c r="H595" s="407"/>
      <c r="I595" s="407"/>
      <c r="J595" s="407" t="s">
        <v>1390</v>
      </c>
      <c r="K595" s="407"/>
      <c r="L595" s="407"/>
      <c r="M595" s="407"/>
      <c r="N595" s="401"/>
    </row>
    <row r="596" spans="1:14">
      <c r="A596" s="394"/>
      <c r="B596" s="410">
        <f t="shared" si="9"/>
        <v>593</v>
      </c>
      <c r="C596" s="400" t="s">
        <v>634</v>
      </c>
      <c r="D596" s="409"/>
      <c r="E596" s="412" t="s">
        <v>11</v>
      </c>
      <c r="F596" s="391">
        <v>7698</v>
      </c>
      <c r="G596" s="407"/>
      <c r="H596" s="407"/>
      <c r="I596" s="407"/>
      <c r="J596" s="407" t="s">
        <v>1390</v>
      </c>
      <c r="K596" s="407"/>
      <c r="L596" s="407"/>
      <c r="M596" s="407"/>
      <c r="N596" s="401"/>
    </row>
    <row r="597" spans="1:14">
      <c r="A597" s="394"/>
      <c r="B597" s="410">
        <f t="shared" si="9"/>
        <v>594</v>
      </c>
      <c r="C597" s="400" t="s">
        <v>636</v>
      </c>
      <c r="D597" s="409"/>
      <c r="E597" s="412" t="s">
        <v>11</v>
      </c>
      <c r="F597" s="391">
        <v>62298</v>
      </c>
      <c r="G597" s="407"/>
      <c r="H597" s="407"/>
      <c r="I597" s="407"/>
      <c r="J597" s="407" t="s">
        <v>1390</v>
      </c>
      <c r="K597" s="407"/>
      <c r="L597" s="407"/>
      <c r="M597" s="407"/>
      <c r="N597" s="401"/>
    </row>
    <row r="598" spans="1:14">
      <c r="A598" s="394"/>
      <c r="B598" s="410">
        <f t="shared" si="9"/>
        <v>595</v>
      </c>
      <c r="C598" s="400" t="s">
        <v>638</v>
      </c>
      <c r="D598" s="409"/>
      <c r="E598" s="412" t="s">
        <v>11</v>
      </c>
      <c r="F598" s="391">
        <v>171598</v>
      </c>
      <c r="G598" s="407"/>
      <c r="H598" s="407"/>
      <c r="I598" s="407"/>
      <c r="J598" s="407" t="s">
        <v>1390</v>
      </c>
      <c r="K598" s="407"/>
      <c r="L598" s="407"/>
      <c r="M598" s="407"/>
      <c r="N598" s="401"/>
    </row>
    <row r="599" spans="1:14">
      <c r="A599" s="394"/>
      <c r="B599" s="410">
        <f t="shared" si="9"/>
        <v>596</v>
      </c>
      <c r="C599" s="400" t="s">
        <v>640</v>
      </c>
      <c r="D599" s="409"/>
      <c r="E599" s="412" t="s">
        <v>11</v>
      </c>
      <c r="F599" s="391">
        <v>131000</v>
      </c>
      <c r="G599" s="407"/>
      <c r="H599" s="407"/>
      <c r="I599" s="407"/>
      <c r="J599" s="407" t="s">
        <v>1390</v>
      </c>
      <c r="K599" s="407"/>
      <c r="L599" s="407"/>
      <c r="M599" s="407"/>
      <c r="N599" s="401"/>
    </row>
    <row r="600" spans="1:14">
      <c r="A600" s="394"/>
      <c r="B600" s="410">
        <f t="shared" si="9"/>
        <v>597</v>
      </c>
      <c r="C600" s="400" t="s">
        <v>642</v>
      </c>
      <c r="D600" s="409"/>
      <c r="E600" s="412" t="s">
        <v>11</v>
      </c>
      <c r="F600" s="391">
        <v>466409</v>
      </c>
      <c r="G600" s="407"/>
      <c r="H600" s="407"/>
      <c r="I600" s="407"/>
      <c r="J600" s="407" t="s">
        <v>1390</v>
      </c>
      <c r="K600" s="407"/>
      <c r="L600" s="407"/>
      <c r="M600" s="407"/>
      <c r="N600" s="401"/>
    </row>
    <row r="601" spans="1:14">
      <c r="A601" s="394"/>
      <c r="B601" s="410">
        <f t="shared" si="9"/>
        <v>598</v>
      </c>
      <c r="C601" s="400" t="s">
        <v>644</v>
      </c>
      <c r="D601" s="409"/>
      <c r="E601" s="412" t="s">
        <v>11</v>
      </c>
      <c r="F601" s="391">
        <v>10541</v>
      </c>
      <c r="G601" s="407"/>
      <c r="H601" s="407"/>
      <c r="I601" s="407"/>
      <c r="J601" s="407" t="s">
        <v>1390</v>
      </c>
      <c r="K601" s="407"/>
      <c r="L601" s="407"/>
      <c r="M601" s="407"/>
      <c r="N601" s="401"/>
    </row>
    <row r="602" spans="1:14">
      <c r="A602" s="394"/>
      <c r="B602" s="410">
        <f t="shared" si="9"/>
        <v>599</v>
      </c>
      <c r="C602" s="400" t="s">
        <v>645</v>
      </c>
      <c r="D602" s="409"/>
      <c r="E602" s="412" t="s">
        <v>36</v>
      </c>
      <c r="F602" s="391">
        <v>191107</v>
      </c>
      <c r="G602" s="407"/>
      <c r="H602" s="407"/>
      <c r="I602" s="407"/>
      <c r="J602" s="407" t="s">
        <v>1390</v>
      </c>
      <c r="K602" s="407"/>
      <c r="L602" s="407"/>
      <c r="M602" s="407"/>
      <c r="N602" s="401"/>
    </row>
    <row r="603" spans="1:14">
      <c r="A603" s="394"/>
      <c r="B603" s="410">
        <f t="shared" si="9"/>
        <v>600</v>
      </c>
      <c r="C603" s="400" t="s">
        <v>647</v>
      </c>
      <c r="D603" s="409"/>
      <c r="E603" s="412" t="s">
        <v>36</v>
      </c>
      <c r="F603" s="391">
        <v>10289</v>
      </c>
      <c r="G603" s="407"/>
      <c r="H603" s="407"/>
      <c r="I603" s="407"/>
      <c r="J603" s="407" t="s">
        <v>1390</v>
      </c>
      <c r="K603" s="407"/>
      <c r="L603" s="407"/>
      <c r="M603" s="407"/>
      <c r="N603" s="401"/>
    </row>
    <row r="604" spans="1:14">
      <c r="A604" s="394"/>
      <c r="B604" s="410">
        <f t="shared" si="9"/>
        <v>601</v>
      </c>
      <c r="C604" s="400" t="s">
        <v>649</v>
      </c>
      <c r="D604" s="409"/>
      <c r="E604" s="412" t="s">
        <v>11</v>
      </c>
      <c r="F604" s="391">
        <v>425677</v>
      </c>
      <c r="G604" s="407"/>
      <c r="H604" s="407"/>
      <c r="I604" s="407"/>
      <c r="J604" s="407" t="s">
        <v>1390</v>
      </c>
      <c r="K604" s="407"/>
      <c r="L604" s="407"/>
      <c r="M604" s="407"/>
      <c r="N604" s="401"/>
    </row>
    <row r="605" spans="1:14">
      <c r="A605" s="394"/>
      <c r="B605" s="410">
        <f t="shared" si="9"/>
        <v>602</v>
      </c>
      <c r="C605" s="400" t="s">
        <v>651</v>
      </c>
      <c r="D605" s="409"/>
      <c r="E605" s="412" t="s">
        <v>11</v>
      </c>
      <c r="F605" s="391">
        <v>177362</v>
      </c>
      <c r="G605" s="407"/>
      <c r="H605" s="407"/>
      <c r="I605" s="407"/>
      <c r="J605" s="407" t="s">
        <v>1390</v>
      </c>
      <c r="K605" s="407"/>
      <c r="L605" s="407"/>
      <c r="M605" s="407"/>
      <c r="N605" s="401"/>
    </row>
    <row r="606" spans="1:14">
      <c r="A606" s="394"/>
      <c r="B606" s="410">
        <f t="shared" si="9"/>
        <v>603</v>
      </c>
      <c r="C606" s="400" t="s">
        <v>653</v>
      </c>
      <c r="D606" s="409"/>
      <c r="E606" s="412" t="s">
        <v>11</v>
      </c>
      <c r="F606" s="391">
        <v>70833</v>
      </c>
      <c r="G606" s="407"/>
      <c r="H606" s="407"/>
      <c r="I606" s="407"/>
      <c r="J606" s="407" t="s">
        <v>1390</v>
      </c>
      <c r="K606" s="407"/>
      <c r="L606" s="407"/>
      <c r="M606" s="407"/>
      <c r="N606" s="401"/>
    </row>
    <row r="607" spans="1:14">
      <c r="A607" s="394"/>
      <c r="B607" s="410">
        <f t="shared" si="9"/>
        <v>604</v>
      </c>
      <c r="C607" s="400" t="s">
        <v>655</v>
      </c>
      <c r="D607" s="409"/>
      <c r="E607" s="412" t="s">
        <v>11</v>
      </c>
      <c r="F607" s="391">
        <v>197198</v>
      </c>
      <c r="G607" s="407"/>
      <c r="H607" s="407"/>
      <c r="I607" s="407"/>
      <c r="J607" s="407" t="s">
        <v>1390</v>
      </c>
      <c r="K607" s="407"/>
      <c r="L607" s="407"/>
      <c r="M607" s="407"/>
      <c r="N607" s="401"/>
    </row>
    <row r="608" spans="1:14">
      <c r="A608" s="394"/>
      <c r="B608" s="410">
        <f t="shared" si="9"/>
        <v>605</v>
      </c>
      <c r="C608" s="400" t="s">
        <v>657</v>
      </c>
      <c r="D608" s="409"/>
      <c r="E608" s="412" t="s">
        <v>36</v>
      </c>
      <c r="F608" s="391">
        <v>306573</v>
      </c>
      <c r="G608" s="407"/>
      <c r="H608" s="407"/>
      <c r="I608" s="407"/>
      <c r="J608" s="407" t="s">
        <v>1390</v>
      </c>
      <c r="K608" s="407"/>
      <c r="L608" s="407"/>
      <c r="M608" s="407"/>
      <c r="N608" s="401"/>
    </row>
    <row r="609" spans="1:14">
      <c r="A609" s="394"/>
      <c r="B609" s="410">
        <f t="shared" si="9"/>
        <v>606</v>
      </c>
      <c r="C609" s="400" t="s">
        <v>659</v>
      </c>
      <c r="D609" s="409" t="s">
        <v>1439</v>
      </c>
      <c r="E609" s="412" t="s">
        <v>36</v>
      </c>
      <c r="F609" s="391">
        <v>1399</v>
      </c>
      <c r="G609" s="407"/>
      <c r="H609" s="407"/>
      <c r="I609" s="407"/>
      <c r="J609" s="407" t="s">
        <v>1390</v>
      </c>
      <c r="K609" s="407"/>
      <c r="L609" s="407"/>
      <c r="M609" s="407"/>
      <c r="N609" s="401"/>
    </row>
    <row r="610" spans="1:14">
      <c r="A610" s="394"/>
      <c r="B610" s="410">
        <f t="shared" si="9"/>
        <v>607</v>
      </c>
      <c r="C610" s="400" t="s">
        <v>661</v>
      </c>
      <c r="D610" s="409"/>
      <c r="E610" s="412" t="s">
        <v>11</v>
      </c>
      <c r="F610" s="391">
        <v>7473</v>
      </c>
      <c r="G610" s="407"/>
      <c r="H610" s="407"/>
      <c r="I610" s="407"/>
      <c r="J610" s="407" t="s">
        <v>1390</v>
      </c>
      <c r="K610" s="407"/>
      <c r="L610" s="407"/>
      <c r="M610" s="407"/>
      <c r="N610" s="401"/>
    </row>
    <row r="611" spans="1:14">
      <c r="A611" s="394"/>
      <c r="B611" s="410">
        <f t="shared" si="9"/>
        <v>608</v>
      </c>
      <c r="C611" s="400" t="s">
        <v>663</v>
      </c>
      <c r="D611" s="409"/>
      <c r="E611" s="412" t="s">
        <v>11</v>
      </c>
      <c r="F611" s="391">
        <v>209781</v>
      </c>
      <c r="G611" s="407"/>
      <c r="H611" s="407"/>
      <c r="I611" s="407"/>
      <c r="J611" s="407" t="s">
        <v>1390</v>
      </c>
      <c r="K611" s="407"/>
      <c r="L611" s="407"/>
      <c r="M611" s="407"/>
      <c r="N611" s="401"/>
    </row>
    <row r="612" spans="1:14">
      <c r="A612" s="394"/>
      <c r="B612" s="410">
        <f t="shared" si="9"/>
        <v>609</v>
      </c>
      <c r="C612" s="400" t="s">
        <v>665</v>
      </c>
      <c r="D612" s="409"/>
      <c r="E612" s="412" t="s">
        <v>11</v>
      </c>
      <c r="F612" s="391">
        <v>35366</v>
      </c>
      <c r="G612" s="407"/>
      <c r="H612" s="407"/>
      <c r="I612" s="407"/>
      <c r="J612" s="407" t="s">
        <v>1390</v>
      </c>
      <c r="K612" s="407"/>
      <c r="L612" s="407"/>
      <c r="M612" s="407"/>
      <c r="N612" s="401"/>
    </row>
    <row r="613" spans="1:14" ht="30">
      <c r="A613" s="394"/>
      <c r="B613" s="410">
        <f t="shared" si="9"/>
        <v>610</v>
      </c>
      <c r="C613" s="400" t="s">
        <v>667</v>
      </c>
      <c r="D613" s="409"/>
      <c r="E613" s="412" t="s">
        <v>11</v>
      </c>
      <c r="F613" s="391">
        <v>1296</v>
      </c>
      <c r="G613" s="407"/>
      <c r="H613" s="407"/>
      <c r="I613" s="407"/>
      <c r="J613" s="407" t="s">
        <v>1390</v>
      </c>
      <c r="K613" s="407"/>
      <c r="L613" s="407"/>
      <c r="M613" s="407"/>
      <c r="N613" s="401"/>
    </row>
    <row r="614" spans="1:14">
      <c r="A614" s="394"/>
      <c r="B614" s="410">
        <f t="shared" si="9"/>
        <v>611</v>
      </c>
      <c r="C614" s="400" t="s">
        <v>669</v>
      </c>
      <c r="D614" s="409"/>
      <c r="E614" s="412" t="s">
        <v>11</v>
      </c>
      <c r="F614" s="391">
        <v>54241</v>
      </c>
      <c r="G614" s="407"/>
      <c r="H614" s="407"/>
      <c r="I614" s="407"/>
      <c r="J614" s="407" t="s">
        <v>1390</v>
      </c>
      <c r="K614" s="407"/>
      <c r="L614" s="407"/>
      <c r="M614" s="407"/>
      <c r="N614" s="401"/>
    </row>
    <row r="615" spans="1:14">
      <c r="A615" s="394"/>
      <c r="B615" s="410">
        <f t="shared" si="9"/>
        <v>612</v>
      </c>
      <c r="C615" s="400" t="s">
        <v>671</v>
      </c>
      <c r="D615" s="409"/>
      <c r="E615" s="412" t="s">
        <v>11</v>
      </c>
      <c r="F615" s="391">
        <v>133229</v>
      </c>
      <c r="G615" s="407"/>
      <c r="H615" s="407"/>
      <c r="I615" s="407"/>
      <c r="J615" s="407" t="s">
        <v>1390</v>
      </c>
      <c r="K615" s="407"/>
      <c r="L615" s="407"/>
      <c r="M615" s="407"/>
      <c r="N615" s="401"/>
    </row>
    <row r="616" spans="1:14">
      <c r="A616" s="394"/>
      <c r="B616" s="410">
        <f t="shared" si="9"/>
        <v>613</v>
      </c>
      <c r="C616" s="400" t="s">
        <v>673</v>
      </c>
      <c r="D616" s="409"/>
      <c r="E616" s="412" t="s">
        <v>11</v>
      </c>
      <c r="F616" s="391">
        <v>183706</v>
      </c>
      <c r="G616" s="407"/>
      <c r="H616" s="407"/>
      <c r="I616" s="407"/>
      <c r="J616" s="407" t="s">
        <v>1390</v>
      </c>
      <c r="K616" s="407"/>
      <c r="L616" s="407"/>
      <c r="M616" s="407"/>
      <c r="N616" s="401"/>
    </row>
    <row r="617" spans="1:14">
      <c r="A617" s="394"/>
      <c r="B617" s="410">
        <f t="shared" si="9"/>
        <v>614</v>
      </c>
      <c r="C617" s="400" t="s">
        <v>675</v>
      </c>
      <c r="D617" s="409"/>
      <c r="E617" s="412" t="s">
        <v>11</v>
      </c>
      <c r="F617" s="391">
        <v>337805</v>
      </c>
      <c r="G617" s="407"/>
      <c r="H617" s="407"/>
      <c r="I617" s="407"/>
      <c r="J617" s="407" t="s">
        <v>1390</v>
      </c>
      <c r="K617" s="407"/>
      <c r="L617" s="407"/>
      <c r="M617" s="407"/>
      <c r="N617" s="401"/>
    </row>
    <row r="618" spans="1:14">
      <c r="A618" s="394"/>
      <c r="B618" s="410">
        <f t="shared" si="9"/>
        <v>615</v>
      </c>
      <c r="C618" s="400" t="s">
        <v>474</v>
      </c>
      <c r="D618" s="409" t="s">
        <v>1438</v>
      </c>
      <c r="E618" s="412" t="s">
        <v>11</v>
      </c>
      <c r="F618" s="391">
        <v>23704</v>
      </c>
      <c r="G618" s="407"/>
      <c r="H618" s="407"/>
      <c r="I618" s="407"/>
      <c r="J618" s="407" t="s">
        <v>1390</v>
      </c>
      <c r="K618" s="407"/>
      <c r="L618" s="407"/>
      <c r="M618" s="407"/>
      <c r="N618" s="401"/>
    </row>
    <row r="619" spans="1:14">
      <c r="A619" s="394"/>
      <c r="B619" s="410">
        <f t="shared" si="9"/>
        <v>616</v>
      </c>
      <c r="C619" s="400" t="s">
        <v>677</v>
      </c>
      <c r="D619" s="409"/>
      <c r="E619" s="412" t="s">
        <v>36</v>
      </c>
      <c r="F619" s="391">
        <v>593944</v>
      </c>
      <c r="G619" s="407"/>
      <c r="H619" s="407"/>
      <c r="I619" s="407"/>
      <c r="J619" s="407" t="s">
        <v>1390</v>
      </c>
      <c r="K619" s="407"/>
      <c r="L619" s="407"/>
      <c r="M619" s="407"/>
      <c r="N619" s="401"/>
    </row>
    <row r="620" spans="1:14">
      <c r="A620" s="394"/>
      <c r="B620" s="410">
        <f t="shared" si="9"/>
        <v>617</v>
      </c>
      <c r="C620" s="400" t="s">
        <v>679</v>
      </c>
      <c r="D620" s="409"/>
      <c r="E620" s="412" t="s">
        <v>11</v>
      </c>
      <c r="F620" s="391">
        <v>189249</v>
      </c>
      <c r="G620" s="407"/>
      <c r="H620" s="407"/>
      <c r="I620" s="407"/>
      <c r="J620" s="407" t="s">
        <v>1390</v>
      </c>
      <c r="K620" s="407"/>
      <c r="L620" s="407"/>
      <c r="M620" s="407"/>
      <c r="N620" s="401"/>
    </row>
    <row r="621" spans="1:14">
      <c r="A621" s="394"/>
      <c r="B621" s="410">
        <f t="shared" si="9"/>
        <v>618</v>
      </c>
      <c r="C621" s="400" t="s">
        <v>681</v>
      </c>
      <c r="D621" s="409"/>
      <c r="E621" s="412" t="s">
        <v>11</v>
      </c>
      <c r="F621" s="391">
        <v>53227</v>
      </c>
      <c r="G621" s="407"/>
      <c r="H621" s="407"/>
      <c r="I621" s="407"/>
      <c r="J621" s="407" t="s">
        <v>1390</v>
      </c>
      <c r="K621" s="407"/>
      <c r="L621" s="407"/>
      <c r="M621" s="407"/>
      <c r="N621" s="401"/>
    </row>
    <row r="622" spans="1:14">
      <c r="A622" s="394"/>
      <c r="B622" s="410">
        <f t="shared" si="9"/>
        <v>619</v>
      </c>
      <c r="C622" s="400" t="s">
        <v>683</v>
      </c>
      <c r="D622" s="409"/>
      <c r="E622" s="412" t="s">
        <v>11</v>
      </c>
      <c r="F622" s="391">
        <v>1225</v>
      </c>
      <c r="G622" s="407"/>
      <c r="H622" s="407"/>
      <c r="I622" s="407"/>
      <c r="J622" s="407" t="s">
        <v>1390</v>
      </c>
      <c r="K622" s="407"/>
      <c r="L622" s="407"/>
      <c r="M622" s="407"/>
      <c r="N622" s="401"/>
    </row>
    <row r="623" spans="1:14">
      <c r="A623" s="394"/>
      <c r="B623" s="410">
        <f t="shared" si="9"/>
        <v>620</v>
      </c>
      <c r="C623" s="400" t="s">
        <v>685</v>
      </c>
      <c r="D623" s="409"/>
      <c r="E623" s="412" t="s">
        <v>36</v>
      </c>
      <c r="F623" s="391">
        <v>50588</v>
      </c>
      <c r="G623" s="407"/>
      <c r="H623" s="407"/>
      <c r="I623" s="407"/>
      <c r="J623" s="407" t="s">
        <v>1390</v>
      </c>
      <c r="K623" s="407"/>
      <c r="L623" s="407"/>
      <c r="M623" s="407"/>
      <c r="N623" s="401"/>
    </row>
    <row r="624" spans="1:14">
      <c r="A624" s="394"/>
      <c r="B624" s="410">
        <f t="shared" si="9"/>
        <v>621</v>
      </c>
      <c r="C624" s="400" t="s">
        <v>478</v>
      </c>
      <c r="D624" s="409" t="s">
        <v>1437</v>
      </c>
      <c r="E624" s="412" t="s">
        <v>11</v>
      </c>
      <c r="F624" s="391">
        <v>91230</v>
      </c>
      <c r="G624" s="407"/>
      <c r="H624" s="407"/>
      <c r="I624" s="407"/>
      <c r="J624" s="407" t="s">
        <v>1390</v>
      </c>
      <c r="K624" s="407"/>
      <c r="L624" s="407"/>
      <c r="M624" s="407"/>
      <c r="N624" s="401"/>
    </row>
    <row r="625" spans="1:14">
      <c r="A625" s="394"/>
      <c r="B625" s="410">
        <f t="shared" si="9"/>
        <v>622</v>
      </c>
      <c r="C625" s="400" t="s">
        <v>687</v>
      </c>
      <c r="D625" s="409"/>
      <c r="E625" s="412" t="s">
        <v>11</v>
      </c>
      <c r="F625" s="391">
        <v>98929</v>
      </c>
      <c r="G625" s="407"/>
      <c r="H625" s="407"/>
      <c r="I625" s="407"/>
      <c r="J625" s="407" t="s">
        <v>1390</v>
      </c>
      <c r="K625" s="407"/>
      <c r="L625" s="407"/>
      <c r="M625" s="407"/>
      <c r="N625" s="401"/>
    </row>
    <row r="626" spans="1:14">
      <c r="A626" s="394"/>
      <c r="B626" s="410">
        <f t="shared" si="9"/>
        <v>623</v>
      </c>
      <c r="C626" s="400" t="s">
        <v>689</v>
      </c>
      <c r="D626" s="409"/>
      <c r="E626" s="412" t="s">
        <v>11</v>
      </c>
      <c r="F626" s="391">
        <v>156018</v>
      </c>
      <c r="G626" s="407"/>
      <c r="H626" s="407"/>
      <c r="I626" s="407"/>
      <c r="J626" s="407" t="s">
        <v>1390</v>
      </c>
      <c r="K626" s="407"/>
      <c r="L626" s="407"/>
      <c r="M626" s="407"/>
      <c r="N626" s="401"/>
    </row>
    <row r="627" spans="1:14">
      <c r="A627" s="394"/>
      <c r="B627" s="410">
        <f t="shared" si="9"/>
        <v>624</v>
      </c>
      <c r="C627" s="400" t="s">
        <v>476</v>
      </c>
      <c r="D627" s="409" t="s">
        <v>1436</v>
      </c>
      <c r="E627" s="412" t="s">
        <v>11</v>
      </c>
      <c r="F627" s="391">
        <v>49112</v>
      </c>
      <c r="G627" s="407"/>
      <c r="H627" s="407"/>
      <c r="I627" s="407"/>
      <c r="J627" s="407" t="s">
        <v>1390</v>
      </c>
      <c r="K627" s="407"/>
      <c r="L627" s="407"/>
      <c r="M627" s="407"/>
      <c r="N627" s="401"/>
    </row>
    <row r="628" spans="1:14">
      <c r="A628" s="394"/>
      <c r="B628" s="410">
        <f t="shared" si="9"/>
        <v>625</v>
      </c>
      <c r="C628" s="400" t="s">
        <v>691</v>
      </c>
      <c r="D628" s="409"/>
      <c r="E628" s="412" t="s">
        <v>11</v>
      </c>
      <c r="F628" s="391">
        <v>111336</v>
      </c>
      <c r="G628" s="407"/>
      <c r="H628" s="407"/>
      <c r="I628" s="407"/>
      <c r="J628" s="407" t="s">
        <v>1390</v>
      </c>
      <c r="K628" s="407"/>
      <c r="L628" s="407"/>
      <c r="M628" s="407"/>
      <c r="N628" s="401"/>
    </row>
    <row r="629" spans="1:14">
      <c r="A629" s="394"/>
      <c r="B629" s="410">
        <f t="shared" si="9"/>
        <v>626</v>
      </c>
      <c r="C629" s="400" t="s">
        <v>693</v>
      </c>
      <c r="D629" s="409"/>
      <c r="E629" s="412" t="s">
        <v>11</v>
      </c>
      <c r="F629" s="391">
        <v>433673</v>
      </c>
      <c r="G629" s="407"/>
      <c r="H629" s="407"/>
      <c r="I629" s="407"/>
      <c r="J629" s="407" t="s">
        <v>1390</v>
      </c>
      <c r="K629" s="407"/>
      <c r="L629" s="407"/>
      <c r="M629" s="407"/>
      <c r="N629" s="401"/>
    </row>
    <row r="630" spans="1:14">
      <c r="A630" s="394"/>
      <c r="B630" s="410">
        <f t="shared" si="9"/>
        <v>627</v>
      </c>
      <c r="C630" s="400" t="s">
        <v>695</v>
      </c>
      <c r="D630" s="409"/>
      <c r="E630" s="412" t="s">
        <v>11</v>
      </c>
      <c r="F630" s="391">
        <v>137620</v>
      </c>
      <c r="G630" s="407"/>
      <c r="H630" s="407"/>
      <c r="I630" s="407"/>
      <c r="J630" s="407" t="s">
        <v>1390</v>
      </c>
      <c r="K630" s="407"/>
      <c r="L630" s="407"/>
      <c r="M630" s="407"/>
      <c r="N630" s="401"/>
    </row>
    <row r="631" spans="1:14">
      <c r="A631" s="394"/>
      <c r="B631" s="410">
        <f t="shared" si="9"/>
        <v>628</v>
      </c>
      <c r="C631" s="400" t="s">
        <v>697</v>
      </c>
      <c r="D631" s="409"/>
      <c r="E631" s="412" t="s">
        <v>11</v>
      </c>
      <c r="F631" s="391">
        <v>203034</v>
      </c>
      <c r="G631" s="407"/>
      <c r="H631" s="407"/>
      <c r="I631" s="407"/>
      <c r="J631" s="407" t="s">
        <v>1390</v>
      </c>
      <c r="K631" s="407"/>
      <c r="L631" s="407"/>
      <c r="M631" s="407"/>
      <c r="N631" s="401"/>
    </row>
    <row r="632" spans="1:14">
      <c r="A632" s="394"/>
      <c r="B632" s="410">
        <f t="shared" si="9"/>
        <v>629</v>
      </c>
      <c r="C632" s="400" t="s">
        <v>699</v>
      </c>
      <c r="D632" s="409"/>
      <c r="E632" s="412" t="s">
        <v>11</v>
      </c>
      <c r="F632" s="391">
        <v>1700</v>
      </c>
      <c r="G632" s="407"/>
      <c r="H632" s="407"/>
      <c r="I632" s="407"/>
      <c r="J632" s="407" t="s">
        <v>1390</v>
      </c>
      <c r="K632" s="407"/>
      <c r="L632" s="407"/>
      <c r="M632" s="407"/>
      <c r="N632" s="401"/>
    </row>
    <row r="633" spans="1:14">
      <c r="A633" s="394"/>
      <c r="B633" s="410">
        <f t="shared" si="9"/>
        <v>630</v>
      </c>
      <c r="C633" s="400" t="s">
        <v>701</v>
      </c>
      <c r="D633" s="409"/>
      <c r="E633" s="412" t="s">
        <v>11</v>
      </c>
      <c r="F633" s="391">
        <v>51407</v>
      </c>
      <c r="G633" s="407"/>
      <c r="H633" s="407"/>
      <c r="I633" s="407"/>
      <c r="J633" s="407" t="s">
        <v>1390</v>
      </c>
      <c r="K633" s="407"/>
      <c r="L633" s="407"/>
      <c r="M633" s="407"/>
      <c r="N633" s="401"/>
    </row>
    <row r="634" spans="1:14">
      <c r="A634" s="394"/>
      <c r="B634" s="410">
        <f t="shared" si="9"/>
        <v>631</v>
      </c>
      <c r="C634" s="400" t="s">
        <v>703</v>
      </c>
      <c r="D634" s="409"/>
      <c r="E634" s="412" t="s">
        <v>11</v>
      </c>
      <c r="F634" s="391">
        <v>228099</v>
      </c>
      <c r="G634" s="407"/>
      <c r="H634" s="407"/>
      <c r="I634" s="407"/>
      <c r="J634" s="407" t="s">
        <v>1390</v>
      </c>
      <c r="K634" s="407"/>
      <c r="L634" s="407"/>
      <c r="M634" s="407"/>
      <c r="N634" s="401"/>
    </row>
    <row r="635" spans="1:14">
      <c r="A635" s="394"/>
      <c r="B635" s="410">
        <f t="shared" si="9"/>
        <v>632</v>
      </c>
      <c r="C635" s="400" t="s">
        <v>705</v>
      </c>
      <c r="D635" s="409"/>
      <c r="E635" s="412" t="s">
        <v>11</v>
      </c>
      <c r="F635" s="391">
        <v>143269</v>
      </c>
      <c r="G635" s="407"/>
      <c r="H635" s="407"/>
      <c r="I635" s="407"/>
      <c r="J635" s="407" t="s">
        <v>1390</v>
      </c>
      <c r="K635" s="407"/>
      <c r="L635" s="407"/>
      <c r="M635" s="407"/>
      <c r="N635" s="401"/>
    </row>
    <row r="636" spans="1:14" ht="30">
      <c r="A636" s="394"/>
      <c r="B636" s="410">
        <f t="shared" si="9"/>
        <v>633</v>
      </c>
      <c r="C636" s="400" t="s">
        <v>707</v>
      </c>
      <c r="D636" s="409"/>
      <c r="E636" s="412" t="s">
        <v>11</v>
      </c>
      <c r="F636" s="391">
        <v>326689</v>
      </c>
      <c r="G636" s="407"/>
      <c r="H636" s="407"/>
      <c r="I636" s="407"/>
      <c r="J636" s="407" t="s">
        <v>1390</v>
      </c>
      <c r="K636" s="407"/>
      <c r="L636" s="407"/>
      <c r="M636" s="407"/>
      <c r="N636" s="401"/>
    </row>
    <row r="637" spans="1:14">
      <c r="A637" s="394"/>
      <c r="B637" s="410">
        <f t="shared" si="9"/>
        <v>634</v>
      </c>
      <c r="C637" s="400" t="s">
        <v>709</v>
      </c>
      <c r="D637" s="409"/>
      <c r="E637" s="412" t="s">
        <v>11</v>
      </c>
      <c r="F637" s="391">
        <v>46264</v>
      </c>
      <c r="G637" s="407"/>
      <c r="H637" s="407"/>
      <c r="I637" s="407"/>
      <c r="J637" s="407" t="s">
        <v>1390</v>
      </c>
      <c r="K637" s="407"/>
      <c r="L637" s="407"/>
      <c r="M637" s="407"/>
      <c r="N637" s="401"/>
    </row>
    <row r="638" spans="1:14" ht="30">
      <c r="A638" s="394"/>
      <c r="B638" s="410">
        <f t="shared" si="9"/>
        <v>635</v>
      </c>
      <c r="C638" s="400" t="s">
        <v>711</v>
      </c>
      <c r="D638" s="409"/>
      <c r="E638" s="412" t="s">
        <v>11</v>
      </c>
      <c r="F638" s="391">
        <v>30489</v>
      </c>
      <c r="G638" s="407"/>
      <c r="H638" s="407"/>
      <c r="I638" s="407"/>
      <c r="J638" s="407" t="s">
        <v>1390</v>
      </c>
      <c r="K638" s="407"/>
      <c r="L638" s="407"/>
      <c r="M638" s="407"/>
      <c r="N638" s="401"/>
    </row>
    <row r="639" spans="1:14">
      <c r="A639" s="394"/>
      <c r="B639" s="410">
        <f t="shared" si="9"/>
        <v>636</v>
      </c>
      <c r="C639" s="400" t="s">
        <v>480</v>
      </c>
      <c r="D639" s="409" t="s">
        <v>1435</v>
      </c>
      <c r="E639" s="412" t="s">
        <v>36</v>
      </c>
      <c r="F639" s="391">
        <v>130348</v>
      </c>
      <c r="G639" s="407"/>
      <c r="H639" s="407"/>
      <c r="I639" s="407"/>
      <c r="J639" s="407" t="s">
        <v>1390</v>
      </c>
      <c r="K639" s="405"/>
      <c r="L639" s="404"/>
      <c r="M639" s="416"/>
      <c r="N639" s="415"/>
    </row>
    <row r="640" spans="1:14">
      <c r="A640" s="394"/>
      <c r="B640" s="410">
        <f t="shared" si="9"/>
        <v>637</v>
      </c>
      <c r="C640" s="400" t="s">
        <v>713</v>
      </c>
      <c r="D640" s="409"/>
      <c r="E640" s="412" t="s">
        <v>1416</v>
      </c>
      <c r="F640" s="391">
        <v>168846</v>
      </c>
      <c r="G640" s="407"/>
      <c r="H640" s="407"/>
      <c r="I640" s="407"/>
      <c r="J640" s="407" t="s">
        <v>1390</v>
      </c>
      <c r="K640" s="407"/>
      <c r="L640" s="407"/>
      <c r="M640" s="407"/>
      <c r="N640" s="401"/>
    </row>
    <row r="641" spans="1:14" ht="45">
      <c r="A641" s="394"/>
      <c r="B641" s="410">
        <f t="shared" si="9"/>
        <v>638</v>
      </c>
      <c r="C641" s="400" t="s">
        <v>715</v>
      </c>
      <c r="D641" s="409"/>
      <c r="E641" s="412" t="s">
        <v>1416</v>
      </c>
      <c r="F641" s="391">
        <v>255807</v>
      </c>
      <c r="G641" s="407"/>
      <c r="H641" s="407"/>
      <c r="I641" s="407"/>
      <c r="J641" s="407" t="s">
        <v>1390</v>
      </c>
      <c r="K641" s="407"/>
      <c r="L641" s="407"/>
      <c r="M641" s="407"/>
      <c r="N641" s="401"/>
    </row>
    <row r="642" spans="1:14">
      <c r="A642" s="394"/>
      <c r="B642" s="410">
        <f t="shared" ref="B642:B705" si="10">B641+1</f>
        <v>639</v>
      </c>
      <c r="C642" s="400" t="s">
        <v>717</v>
      </c>
      <c r="D642" s="409"/>
      <c r="E642" s="412" t="s">
        <v>1416</v>
      </c>
      <c r="F642" s="391">
        <v>73382</v>
      </c>
      <c r="G642" s="407"/>
      <c r="H642" s="407"/>
      <c r="I642" s="407"/>
      <c r="J642" s="407" t="s">
        <v>1390</v>
      </c>
      <c r="K642" s="407"/>
      <c r="L642" s="407"/>
      <c r="M642" s="407"/>
      <c r="N642" s="401"/>
    </row>
    <row r="643" spans="1:14">
      <c r="A643" s="411" t="s">
        <v>315</v>
      </c>
      <c r="B643" s="410">
        <f t="shared" si="10"/>
        <v>640</v>
      </c>
      <c r="C643" s="400" t="s">
        <v>1403</v>
      </c>
      <c r="D643" s="409" t="s">
        <v>1434</v>
      </c>
      <c r="E643" s="392" t="s">
        <v>11</v>
      </c>
      <c r="F643" s="391">
        <v>253710.27</v>
      </c>
      <c r="G643" s="407"/>
      <c r="H643" s="407"/>
      <c r="I643" s="407"/>
      <c r="J643" s="407" t="s">
        <v>1390</v>
      </c>
      <c r="K643" s="407"/>
      <c r="L643" s="407"/>
      <c r="M643" s="407"/>
      <c r="N643" s="401"/>
    </row>
    <row r="644" spans="1:14" ht="30">
      <c r="A644" s="394"/>
      <c r="B644" s="410">
        <f t="shared" si="10"/>
        <v>641</v>
      </c>
      <c r="C644" s="400" t="s">
        <v>719</v>
      </c>
      <c r="D644" s="409"/>
      <c r="E644" s="412" t="s">
        <v>11</v>
      </c>
      <c r="F644" s="391">
        <v>66757</v>
      </c>
      <c r="G644" s="407"/>
      <c r="H644" s="407"/>
      <c r="I644" s="407"/>
      <c r="J644" s="407" t="s">
        <v>1390</v>
      </c>
      <c r="K644" s="407"/>
      <c r="L644" s="407"/>
      <c r="M644" s="407"/>
      <c r="N644" s="401"/>
    </row>
    <row r="645" spans="1:14" ht="30">
      <c r="A645" s="394"/>
      <c r="B645" s="410">
        <f t="shared" si="10"/>
        <v>642</v>
      </c>
      <c r="C645" s="400" t="s">
        <v>721</v>
      </c>
      <c r="D645" s="409"/>
      <c r="E645" s="412" t="s">
        <v>11</v>
      </c>
      <c r="F645" s="391">
        <v>202926</v>
      </c>
      <c r="G645" s="407"/>
      <c r="H645" s="407"/>
      <c r="I645" s="407"/>
      <c r="J645" s="407" t="s">
        <v>1390</v>
      </c>
      <c r="K645" s="407"/>
      <c r="L645" s="407"/>
      <c r="M645" s="407"/>
      <c r="N645" s="401"/>
    </row>
    <row r="646" spans="1:14">
      <c r="A646" s="394"/>
      <c r="B646" s="410">
        <f t="shared" si="10"/>
        <v>643</v>
      </c>
      <c r="C646" s="400" t="s">
        <v>723</v>
      </c>
      <c r="D646" s="409"/>
      <c r="E646" s="412" t="s">
        <v>36</v>
      </c>
      <c r="F646" s="391">
        <v>284658</v>
      </c>
      <c r="G646" s="407"/>
      <c r="H646" s="407"/>
      <c r="I646" s="407"/>
      <c r="J646" s="407" t="s">
        <v>1390</v>
      </c>
      <c r="K646" s="407"/>
      <c r="L646" s="407"/>
      <c r="M646" s="407"/>
      <c r="N646" s="401"/>
    </row>
    <row r="647" spans="1:14" ht="30">
      <c r="A647" s="394"/>
      <c r="B647" s="410">
        <f t="shared" si="10"/>
        <v>644</v>
      </c>
      <c r="C647" s="400" t="s">
        <v>725</v>
      </c>
      <c r="D647" s="409"/>
      <c r="E647" s="412" t="s">
        <v>11</v>
      </c>
      <c r="F647" s="391">
        <v>41178</v>
      </c>
      <c r="G647" s="407"/>
      <c r="H647" s="407"/>
      <c r="I647" s="407"/>
      <c r="J647" s="407" t="s">
        <v>1390</v>
      </c>
      <c r="K647" s="407"/>
      <c r="L647" s="407"/>
      <c r="M647" s="407"/>
      <c r="N647" s="401"/>
    </row>
    <row r="648" spans="1:14">
      <c r="A648" s="394"/>
      <c r="B648" s="410">
        <f t="shared" si="10"/>
        <v>645</v>
      </c>
      <c r="C648" s="400" t="s">
        <v>727</v>
      </c>
      <c r="D648" s="409"/>
      <c r="E648" s="412" t="s">
        <v>11</v>
      </c>
      <c r="F648" s="391">
        <v>180146</v>
      </c>
      <c r="G648" s="407"/>
      <c r="H648" s="407"/>
      <c r="I648" s="407"/>
      <c r="J648" s="407" t="s">
        <v>1390</v>
      </c>
      <c r="K648" s="407"/>
      <c r="L648" s="407"/>
      <c r="M648" s="407"/>
      <c r="N648" s="401"/>
    </row>
    <row r="649" spans="1:14">
      <c r="A649" s="394"/>
      <c r="B649" s="410">
        <f t="shared" si="10"/>
        <v>646</v>
      </c>
      <c r="C649" s="400" t="s">
        <v>729</v>
      </c>
      <c r="D649" s="409"/>
      <c r="E649" s="412" t="s">
        <v>11</v>
      </c>
      <c r="F649" s="391">
        <v>54362</v>
      </c>
      <c r="G649" s="407"/>
      <c r="H649" s="407"/>
      <c r="I649" s="407"/>
      <c r="J649" s="407" t="s">
        <v>1390</v>
      </c>
      <c r="K649" s="407"/>
      <c r="L649" s="407"/>
      <c r="M649" s="407"/>
      <c r="N649" s="401"/>
    </row>
    <row r="650" spans="1:14">
      <c r="A650" s="394"/>
      <c r="B650" s="410">
        <f t="shared" si="10"/>
        <v>647</v>
      </c>
      <c r="C650" s="400" t="s">
        <v>731</v>
      </c>
      <c r="D650" s="409"/>
      <c r="E650" s="412" t="s">
        <v>11</v>
      </c>
      <c r="F650" s="391">
        <v>100080</v>
      </c>
      <c r="G650" s="407"/>
      <c r="H650" s="407"/>
      <c r="I650" s="407"/>
      <c r="J650" s="407" t="s">
        <v>1390</v>
      </c>
      <c r="K650" s="407"/>
      <c r="L650" s="407"/>
      <c r="M650" s="407"/>
      <c r="N650" s="401"/>
    </row>
    <row r="651" spans="1:14">
      <c r="A651" s="394"/>
      <c r="B651" s="410">
        <f t="shared" si="10"/>
        <v>648</v>
      </c>
      <c r="C651" s="400" t="s">
        <v>733</v>
      </c>
      <c r="D651" s="409"/>
      <c r="E651" s="412" t="s">
        <v>11</v>
      </c>
      <c r="F651" s="391">
        <v>286574</v>
      </c>
      <c r="G651" s="407"/>
      <c r="H651" s="407"/>
      <c r="I651" s="407"/>
      <c r="J651" s="407" t="s">
        <v>1390</v>
      </c>
      <c r="K651" s="407"/>
      <c r="L651" s="407"/>
      <c r="M651" s="407"/>
      <c r="N651" s="401"/>
    </row>
    <row r="652" spans="1:14">
      <c r="A652" s="394"/>
      <c r="B652" s="410">
        <f t="shared" si="10"/>
        <v>649</v>
      </c>
      <c r="C652" s="400" t="s">
        <v>735</v>
      </c>
      <c r="D652" s="409"/>
      <c r="E652" s="412" t="s">
        <v>11</v>
      </c>
      <c r="F652" s="391">
        <v>248109</v>
      </c>
      <c r="G652" s="407"/>
      <c r="H652" s="407"/>
      <c r="I652" s="407"/>
      <c r="J652" s="407" t="s">
        <v>1390</v>
      </c>
      <c r="K652" s="407"/>
      <c r="L652" s="407"/>
      <c r="M652" s="407"/>
      <c r="N652" s="401"/>
    </row>
    <row r="653" spans="1:14">
      <c r="A653" s="394"/>
      <c r="B653" s="410">
        <f t="shared" si="10"/>
        <v>650</v>
      </c>
      <c r="C653" s="400" t="s">
        <v>737</v>
      </c>
      <c r="D653" s="409"/>
      <c r="E653" s="412" t="s">
        <v>11</v>
      </c>
      <c r="F653" s="391">
        <v>197602</v>
      </c>
      <c r="G653" s="407"/>
      <c r="H653" s="407"/>
      <c r="I653" s="407"/>
      <c r="J653" s="407" t="s">
        <v>1390</v>
      </c>
      <c r="K653" s="407"/>
      <c r="L653" s="407"/>
      <c r="M653" s="407"/>
      <c r="N653" s="401"/>
    </row>
    <row r="654" spans="1:14" ht="30">
      <c r="A654" s="394"/>
      <c r="B654" s="410">
        <f t="shared" si="10"/>
        <v>651</v>
      </c>
      <c r="C654" s="400" t="s">
        <v>739</v>
      </c>
      <c r="D654" s="409"/>
      <c r="E654" s="412" t="s">
        <v>11</v>
      </c>
      <c r="F654" s="391">
        <v>16044</v>
      </c>
      <c r="G654" s="407"/>
      <c r="H654" s="407"/>
      <c r="I654" s="407"/>
      <c r="J654" s="407" t="s">
        <v>1390</v>
      </c>
      <c r="K654" s="407"/>
      <c r="L654" s="407"/>
      <c r="M654" s="407"/>
      <c r="N654" s="401"/>
    </row>
    <row r="655" spans="1:14">
      <c r="A655" s="394"/>
      <c r="B655" s="410">
        <f t="shared" si="10"/>
        <v>652</v>
      </c>
      <c r="C655" s="400" t="s">
        <v>741</v>
      </c>
      <c r="D655" s="409"/>
      <c r="E655" s="412" t="s">
        <v>11</v>
      </c>
      <c r="F655" s="391">
        <v>50349</v>
      </c>
      <c r="G655" s="407"/>
      <c r="H655" s="407"/>
      <c r="I655" s="407"/>
      <c r="J655" s="407" t="s">
        <v>1390</v>
      </c>
      <c r="K655" s="407"/>
      <c r="L655" s="407"/>
      <c r="M655" s="407"/>
      <c r="N655" s="401"/>
    </row>
    <row r="656" spans="1:14">
      <c r="A656" s="394"/>
      <c r="B656" s="410">
        <f t="shared" si="10"/>
        <v>653</v>
      </c>
      <c r="C656" s="400" t="s">
        <v>743</v>
      </c>
      <c r="D656" s="409"/>
      <c r="E656" s="412" t="s">
        <v>11</v>
      </c>
      <c r="F656" s="391">
        <v>73810</v>
      </c>
      <c r="G656" s="407"/>
      <c r="H656" s="407"/>
      <c r="I656" s="407"/>
      <c r="J656" s="407" t="s">
        <v>1390</v>
      </c>
      <c r="K656" s="407"/>
      <c r="L656" s="407"/>
      <c r="M656" s="407"/>
      <c r="N656" s="401"/>
    </row>
    <row r="657" spans="1:14">
      <c r="A657" s="394"/>
      <c r="B657" s="410">
        <f t="shared" si="10"/>
        <v>654</v>
      </c>
      <c r="C657" s="400" t="s">
        <v>482</v>
      </c>
      <c r="D657" s="409" t="s">
        <v>1430</v>
      </c>
      <c r="E657" s="412" t="s">
        <v>36</v>
      </c>
      <c r="F657" s="391">
        <v>98534</v>
      </c>
      <c r="G657" s="407"/>
      <c r="H657" s="407"/>
      <c r="I657" s="407"/>
      <c r="J657" s="407" t="s">
        <v>1390</v>
      </c>
      <c r="K657" s="407"/>
      <c r="L657" s="407"/>
      <c r="M657" s="407"/>
      <c r="N657" s="401"/>
    </row>
    <row r="658" spans="1:14">
      <c r="A658" s="394"/>
      <c r="B658" s="410">
        <f t="shared" si="10"/>
        <v>655</v>
      </c>
      <c r="C658" s="400" t="s">
        <v>745</v>
      </c>
      <c r="D658" s="409"/>
      <c r="E658" s="412" t="s">
        <v>36</v>
      </c>
      <c r="F658" s="391">
        <v>593805</v>
      </c>
      <c r="G658" s="407"/>
      <c r="H658" s="407"/>
      <c r="I658" s="407"/>
      <c r="J658" s="407" t="s">
        <v>1390</v>
      </c>
      <c r="K658" s="407"/>
      <c r="L658" s="407"/>
      <c r="M658" s="407"/>
      <c r="N658" s="401"/>
    </row>
    <row r="659" spans="1:14">
      <c r="A659" s="394"/>
      <c r="B659" s="410">
        <f t="shared" si="10"/>
        <v>656</v>
      </c>
      <c r="C659" s="400" t="s">
        <v>747</v>
      </c>
      <c r="D659" s="409"/>
      <c r="E659" s="412" t="s">
        <v>36</v>
      </c>
      <c r="F659" s="391">
        <v>46350</v>
      </c>
      <c r="G659" s="407"/>
      <c r="H659" s="407"/>
      <c r="I659" s="407"/>
      <c r="J659" s="407" t="s">
        <v>1390</v>
      </c>
      <c r="K659" s="407"/>
      <c r="L659" s="407"/>
      <c r="M659" s="407"/>
      <c r="N659" s="401"/>
    </row>
    <row r="660" spans="1:14">
      <c r="A660" s="394"/>
      <c r="B660" s="410">
        <f t="shared" si="10"/>
        <v>657</v>
      </c>
      <c r="C660" s="400" t="s">
        <v>749</v>
      </c>
      <c r="D660" s="409"/>
      <c r="E660" s="412" t="s">
        <v>11</v>
      </c>
      <c r="F660" s="391">
        <v>203657</v>
      </c>
      <c r="G660" s="407"/>
      <c r="H660" s="407"/>
      <c r="I660" s="407"/>
      <c r="J660" s="407" t="s">
        <v>1390</v>
      </c>
      <c r="K660" s="407"/>
      <c r="L660" s="407"/>
      <c r="M660" s="407"/>
      <c r="N660" s="401"/>
    </row>
    <row r="661" spans="1:14">
      <c r="A661" s="394"/>
      <c r="B661" s="410">
        <f t="shared" si="10"/>
        <v>658</v>
      </c>
      <c r="C661" s="400" t="s">
        <v>484</v>
      </c>
      <c r="D661" s="409" t="s">
        <v>1433</v>
      </c>
      <c r="E661" s="412" t="s">
        <v>11</v>
      </c>
      <c r="F661" s="391">
        <v>10832</v>
      </c>
      <c r="G661" s="407"/>
      <c r="H661" s="407"/>
      <c r="I661" s="407"/>
      <c r="J661" s="407" t="s">
        <v>1390</v>
      </c>
      <c r="K661" s="407"/>
      <c r="L661" s="407"/>
      <c r="M661" s="407"/>
      <c r="N661" s="401"/>
    </row>
    <row r="662" spans="1:14">
      <c r="A662" s="394"/>
      <c r="B662" s="410">
        <f t="shared" si="10"/>
        <v>659</v>
      </c>
      <c r="C662" s="400" t="s">
        <v>751</v>
      </c>
      <c r="D662" s="409"/>
      <c r="E662" s="412" t="s">
        <v>11</v>
      </c>
      <c r="F662" s="391">
        <v>119734</v>
      </c>
      <c r="G662" s="407"/>
      <c r="H662" s="407"/>
      <c r="I662" s="407"/>
      <c r="J662" s="407" t="s">
        <v>1390</v>
      </c>
      <c r="K662" s="407"/>
      <c r="L662" s="407"/>
      <c r="M662" s="407"/>
      <c r="N662" s="401"/>
    </row>
    <row r="663" spans="1:14">
      <c r="A663" s="394"/>
      <c r="B663" s="410">
        <f t="shared" si="10"/>
        <v>660</v>
      </c>
      <c r="C663" s="400" t="s">
        <v>753</v>
      </c>
      <c r="D663" s="409"/>
      <c r="E663" s="412" t="s">
        <v>11</v>
      </c>
      <c r="F663" s="391">
        <v>98042</v>
      </c>
      <c r="G663" s="407"/>
      <c r="H663" s="407"/>
      <c r="I663" s="407"/>
      <c r="J663" s="407" t="s">
        <v>1390</v>
      </c>
      <c r="K663" s="407"/>
      <c r="L663" s="407"/>
      <c r="M663" s="407"/>
      <c r="N663" s="401"/>
    </row>
    <row r="664" spans="1:14">
      <c r="A664" s="394"/>
      <c r="B664" s="410">
        <f t="shared" si="10"/>
        <v>661</v>
      </c>
      <c r="C664" s="400" t="s">
        <v>755</v>
      </c>
      <c r="D664" s="409" t="s">
        <v>1432</v>
      </c>
      <c r="E664" s="412" t="s">
        <v>36</v>
      </c>
      <c r="F664" s="391">
        <v>22896</v>
      </c>
      <c r="G664" s="407"/>
      <c r="H664" s="407"/>
      <c r="I664" s="407"/>
      <c r="J664" s="407" t="s">
        <v>1390</v>
      </c>
      <c r="K664" s="407"/>
      <c r="L664" s="407"/>
      <c r="M664" s="407"/>
      <c r="N664" s="401"/>
    </row>
    <row r="665" spans="1:14">
      <c r="A665" s="394"/>
      <c r="B665" s="410">
        <f t="shared" si="10"/>
        <v>662</v>
      </c>
      <c r="C665" s="400" t="s">
        <v>757</v>
      </c>
      <c r="D665" s="409"/>
      <c r="E665" s="412" t="s">
        <v>36</v>
      </c>
      <c r="F665" s="391">
        <v>135796</v>
      </c>
      <c r="G665" s="407"/>
      <c r="H665" s="407"/>
      <c r="I665" s="407"/>
      <c r="J665" s="407" t="s">
        <v>1390</v>
      </c>
      <c r="K665" s="407"/>
      <c r="L665" s="407"/>
      <c r="M665" s="407"/>
      <c r="N665" s="401"/>
    </row>
    <row r="666" spans="1:14">
      <c r="A666" s="394"/>
      <c r="B666" s="410">
        <f t="shared" si="10"/>
        <v>663</v>
      </c>
      <c r="C666" s="400" t="s">
        <v>759</v>
      </c>
      <c r="D666" s="409"/>
      <c r="E666" s="412" t="s">
        <v>36</v>
      </c>
      <c r="F666" s="391">
        <v>44738</v>
      </c>
      <c r="G666" s="407"/>
      <c r="H666" s="407"/>
      <c r="I666" s="407"/>
      <c r="J666" s="407" t="s">
        <v>1390</v>
      </c>
      <c r="K666" s="407"/>
      <c r="L666" s="407"/>
      <c r="M666" s="407"/>
      <c r="N666" s="401"/>
    </row>
    <row r="667" spans="1:14">
      <c r="A667" s="394"/>
      <c r="B667" s="410">
        <f t="shared" si="10"/>
        <v>664</v>
      </c>
      <c r="C667" s="400" t="s">
        <v>761</v>
      </c>
      <c r="D667" s="409"/>
      <c r="E667" s="412" t="s">
        <v>11</v>
      </c>
      <c r="F667" s="391">
        <v>155533</v>
      </c>
      <c r="G667" s="407"/>
      <c r="H667" s="407"/>
      <c r="I667" s="407"/>
      <c r="J667" s="407" t="s">
        <v>1390</v>
      </c>
      <c r="K667" s="407"/>
      <c r="L667" s="407"/>
      <c r="M667" s="407"/>
      <c r="N667" s="401"/>
    </row>
    <row r="668" spans="1:14">
      <c r="A668" s="394"/>
      <c r="B668" s="410">
        <f t="shared" si="10"/>
        <v>665</v>
      </c>
      <c r="C668" s="400" t="s">
        <v>763</v>
      </c>
      <c r="D668" s="409"/>
      <c r="E668" s="412" t="s">
        <v>11</v>
      </c>
      <c r="F668" s="391">
        <v>141441</v>
      </c>
      <c r="G668" s="407"/>
      <c r="H668" s="407"/>
      <c r="I668" s="407"/>
      <c r="J668" s="407" t="s">
        <v>1390</v>
      </c>
      <c r="K668" s="407"/>
      <c r="L668" s="407"/>
      <c r="M668" s="407"/>
      <c r="N668" s="401"/>
    </row>
    <row r="669" spans="1:14">
      <c r="A669" s="394"/>
      <c r="B669" s="410">
        <f t="shared" si="10"/>
        <v>666</v>
      </c>
      <c r="C669" s="400" t="s">
        <v>765</v>
      </c>
      <c r="D669" s="409"/>
      <c r="E669" s="412" t="s">
        <v>11</v>
      </c>
      <c r="F669" s="391">
        <v>502619</v>
      </c>
      <c r="G669" s="407"/>
      <c r="H669" s="407"/>
      <c r="I669" s="407"/>
      <c r="J669" s="407" t="s">
        <v>1390</v>
      </c>
      <c r="K669" s="407"/>
      <c r="L669" s="407"/>
      <c r="M669" s="407"/>
      <c r="N669" s="401"/>
    </row>
    <row r="670" spans="1:14">
      <c r="A670" s="394"/>
      <c r="B670" s="410">
        <f t="shared" si="10"/>
        <v>667</v>
      </c>
      <c r="C670" s="400" t="s">
        <v>767</v>
      </c>
      <c r="D670" s="409"/>
      <c r="E670" s="412" t="s">
        <v>36</v>
      </c>
      <c r="F670" s="391">
        <v>60705</v>
      </c>
      <c r="G670" s="407"/>
      <c r="H670" s="407"/>
      <c r="I670" s="407"/>
      <c r="J670" s="407" t="s">
        <v>1390</v>
      </c>
      <c r="K670" s="407"/>
      <c r="L670" s="407"/>
      <c r="M670" s="407"/>
      <c r="N670" s="401"/>
    </row>
    <row r="671" spans="1:14">
      <c r="A671" s="394"/>
      <c r="B671" s="410">
        <f t="shared" si="10"/>
        <v>668</v>
      </c>
      <c r="C671" s="400" t="s">
        <v>769</v>
      </c>
      <c r="D671" s="409"/>
      <c r="E671" s="412" t="s">
        <v>11</v>
      </c>
      <c r="F671" s="391">
        <v>31609</v>
      </c>
      <c r="G671" s="407"/>
      <c r="H671" s="407"/>
      <c r="I671" s="407"/>
      <c r="J671" s="407" t="s">
        <v>1390</v>
      </c>
      <c r="K671" s="407"/>
      <c r="L671" s="407"/>
      <c r="M671" s="407"/>
      <c r="N671" s="401"/>
    </row>
    <row r="672" spans="1:14">
      <c r="A672" s="394"/>
      <c r="B672" s="410">
        <f t="shared" si="10"/>
        <v>669</v>
      </c>
      <c r="C672" s="400" t="s">
        <v>771</v>
      </c>
      <c r="D672" s="409"/>
      <c r="E672" s="412" t="s">
        <v>11</v>
      </c>
      <c r="F672" s="391">
        <v>168896</v>
      </c>
      <c r="G672" s="407"/>
      <c r="H672" s="407"/>
      <c r="I672" s="407"/>
      <c r="J672" s="407" t="s">
        <v>1390</v>
      </c>
      <c r="K672" s="407"/>
      <c r="L672" s="407"/>
      <c r="M672" s="407"/>
      <c r="N672" s="401"/>
    </row>
    <row r="673" spans="1:14">
      <c r="A673" s="394"/>
      <c r="B673" s="410">
        <f t="shared" si="10"/>
        <v>670</v>
      </c>
      <c r="C673" s="400" t="s">
        <v>773</v>
      </c>
      <c r="D673" s="409"/>
      <c r="E673" s="412" t="s">
        <v>11</v>
      </c>
      <c r="F673" s="391">
        <v>136058</v>
      </c>
      <c r="G673" s="407"/>
      <c r="H673" s="407"/>
      <c r="I673" s="407"/>
      <c r="J673" s="407" t="s">
        <v>1390</v>
      </c>
      <c r="K673" s="407"/>
      <c r="L673" s="407"/>
      <c r="M673" s="407"/>
      <c r="N673" s="401"/>
    </row>
    <row r="674" spans="1:14">
      <c r="A674" s="394"/>
      <c r="B674" s="410">
        <f t="shared" si="10"/>
        <v>671</v>
      </c>
      <c r="C674" s="400" t="s">
        <v>775</v>
      </c>
      <c r="D674" s="409"/>
      <c r="E674" s="412" t="s">
        <v>11</v>
      </c>
      <c r="F674" s="391">
        <v>255683</v>
      </c>
      <c r="G674" s="407"/>
      <c r="H674" s="407"/>
      <c r="I674" s="407"/>
      <c r="J674" s="407" t="s">
        <v>1390</v>
      </c>
      <c r="K674" s="407"/>
      <c r="L674" s="407"/>
      <c r="M674" s="407"/>
      <c r="N674" s="401"/>
    </row>
    <row r="675" spans="1:14">
      <c r="A675" s="394"/>
      <c r="B675" s="410">
        <f t="shared" si="10"/>
        <v>672</v>
      </c>
      <c r="C675" s="400" t="s">
        <v>777</v>
      </c>
      <c r="D675" s="409"/>
      <c r="E675" s="412" t="s">
        <v>36</v>
      </c>
      <c r="F675" s="391">
        <v>317560</v>
      </c>
      <c r="G675" s="407"/>
      <c r="H675" s="407"/>
      <c r="I675" s="407"/>
      <c r="J675" s="407" t="s">
        <v>1390</v>
      </c>
      <c r="K675" s="407"/>
      <c r="L675" s="407"/>
      <c r="M675" s="407"/>
      <c r="N675" s="401"/>
    </row>
    <row r="676" spans="1:14">
      <c r="A676" s="394"/>
      <c r="B676" s="410">
        <f t="shared" si="10"/>
        <v>673</v>
      </c>
      <c r="C676" s="400" t="s">
        <v>779</v>
      </c>
      <c r="D676" s="409"/>
      <c r="E676" s="412" t="s">
        <v>11</v>
      </c>
      <c r="F676" s="391">
        <v>515637</v>
      </c>
      <c r="G676" s="407"/>
      <c r="H676" s="407"/>
      <c r="I676" s="407"/>
      <c r="J676" s="407" t="s">
        <v>1390</v>
      </c>
      <c r="K676" s="407"/>
      <c r="L676" s="407"/>
      <c r="M676" s="407"/>
      <c r="N676" s="401"/>
    </row>
    <row r="677" spans="1:14">
      <c r="A677" s="394"/>
      <c r="B677" s="410">
        <f t="shared" si="10"/>
        <v>674</v>
      </c>
      <c r="C677" s="400" t="s">
        <v>781</v>
      </c>
      <c r="D677" s="409"/>
      <c r="E677" s="412" t="s">
        <v>11</v>
      </c>
      <c r="F677" s="391">
        <v>431481</v>
      </c>
      <c r="G677" s="407"/>
      <c r="H677" s="407"/>
      <c r="I677" s="407"/>
      <c r="J677" s="407" t="s">
        <v>1390</v>
      </c>
      <c r="K677" s="407"/>
      <c r="L677" s="407"/>
      <c r="M677" s="407"/>
      <c r="N677" s="401"/>
    </row>
    <row r="678" spans="1:14">
      <c r="A678" s="394"/>
      <c r="B678" s="410">
        <f t="shared" si="10"/>
        <v>675</v>
      </c>
      <c r="C678" s="400" t="s">
        <v>783</v>
      </c>
      <c r="D678" s="409"/>
      <c r="E678" s="412" t="s">
        <v>11</v>
      </c>
      <c r="F678" s="391">
        <v>32611</v>
      </c>
      <c r="G678" s="407"/>
      <c r="H678" s="407"/>
      <c r="I678" s="407"/>
      <c r="J678" s="407" t="s">
        <v>1390</v>
      </c>
      <c r="K678" s="407"/>
      <c r="L678" s="407"/>
      <c r="M678" s="407"/>
      <c r="N678" s="401"/>
    </row>
    <row r="679" spans="1:14">
      <c r="A679" s="394"/>
      <c r="B679" s="410">
        <f t="shared" si="10"/>
        <v>676</v>
      </c>
      <c r="C679" s="400" t="s">
        <v>785</v>
      </c>
      <c r="D679" s="409"/>
      <c r="E679" s="412" t="s">
        <v>11</v>
      </c>
      <c r="F679" s="391">
        <v>53232</v>
      </c>
      <c r="G679" s="407"/>
      <c r="H679" s="407"/>
      <c r="I679" s="407"/>
      <c r="J679" s="407" t="s">
        <v>1390</v>
      </c>
      <c r="K679" s="407"/>
      <c r="L679" s="407"/>
      <c r="M679" s="407"/>
      <c r="N679" s="401"/>
    </row>
    <row r="680" spans="1:14" ht="30">
      <c r="A680" s="394"/>
      <c r="B680" s="410">
        <f t="shared" si="10"/>
        <v>677</v>
      </c>
      <c r="C680" s="400" t="s">
        <v>786</v>
      </c>
      <c r="D680" s="409"/>
      <c r="E680" s="412" t="s">
        <v>11</v>
      </c>
      <c r="F680" s="391">
        <v>228663</v>
      </c>
      <c r="G680" s="407"/>
      <c r="H680" s="407"/>
      <c r="I680" s="407"/>
      <c r="J680" s="407" t="s">
        <v>1390</v>
      </c>
      <c r="K680" s="407"/>
      <c r="L680" s="407"/>
      <c r="M680" s="407"/>
      <c r="N680" s="401"/>
    </row>
    <row r="681" spans="1:14" ht="30">
      <c r="A681" s="394"/>
      <c r="B681" s="410">
        <f t="shared" si="10"/>
        <v>678</v>
      </c>
      <c r="C681" s="400" t="s">
        <v>788</v>
      </c>
      <c r="D681" s="409"/>
      <c r="E681" s="412" t="s">
        <v>11</v>
      </c>
      <c r="F681" s="391">
        <v>36678</v>
      </c>
      <c r="G681" s="407"/>
      <c r="H681" s="407"/>
      <c r="I681" s="407"/>
      <c r="J681" s="407" t="s">
        <v>1390</v>
      </c>
      <c r="K681" s="407"/>
      <c r="L681" s="407"/>
      <c r="M681" s="407"/>
      <c r="N681" s="401"/>
    </row>
    <row r="682" spans="1:14">
      <c r="A682" s="394"/>
      <c r="B682" s="410">
        <f t="shared" si="10"/>
        <v>679</v>
      </c>
      <c r="C682" s="400" t="s">
        <v>790</v>
      </c>
      <c r="D682" s="409"/>
      <c r="E682" s="412" t="s">
        <v>11</v>
      </c>
      <c r="F682" s="391">
        <v>125517</v>
      </c>
      <c r="G682" s="407"/>
      <c r="H682" s="407"/>
      <c r="I682" s="407"/>
      <c r="J682" s="407" t="s">
        <v>1390</v>
      </c>
      <c r="K682" s="407"/>
      <c r="L682" s="407"/>
      <c r="M682" s="407"/>
      <c r="N682" s="401"/>
    </row>
    <row r="683" spans="1:14">
      <c r="A683" s="394"/>
      <c r="B683" s="410">
        <f t="shared" si="10"/>
        <v>680</v>
      </c>
      <c r="C683" s="400" t="s">
        <v>486</v>
      </c>
      <c r="D683" s="409" t="s">
        <v>1431</v>
      </c>
      <c r="E683" s="412" t="s">
        <v>11</v>
      </c>
      <c r="F683" s="391">
        <v>29969</v>
      </c>
      <c r="G683" s="407"/>
      <c r="H683" s="407"/>
      <c r="I683" s="407"/>
      <c r="J683" s="407" t="s">
        <v>1390</v>
      </c>
      <c r="K683" s="407"/>
      <c r="L683" s="407"/>
      <c r="M683" s="407"/>
      <c r="N683" s="401"/>
    </row>
    <row r="684" spans="1:14">
      <c r="A684" s="394"/>
      <c r="B684" s="410">
        <f t="shared" si="10"/>
        <v>681</v>
      </c>
      <c r="C684" s="400" t="s">
        <v>488</v>
      </c>
      <c r="D684" s="409" t="s">
        <v>1430</v>
      </c>
      <c r="E684" s="412" t="s">
        <v>36</v>
      </c>
      <c r="F684" s="391">
        <v>340848</v>
      </c>
      <c r="G684" s="407"/>
      <c r="H684" s="407"/>
      <c r="I684" s="407"/>
      <c r="J684" s="407" t="s">
        <v>1390</v>
      </c>
      <c r="K684" s="407"/>
      <c r="L684" s="407"/>
      <c r="M684" s="407"/>
      <c r="N684" s="401"/>
    </row>
    <row r="685" spans="1:14">
      <c r="A685" s="394"/>
      <c r="B685" s="410">
        <f t="shared" si="10"/>
        <v>682</v>
      </c>
      <c r="C685" s="400" t="s">
        <v>792</v>
      </c>
      <c r="D685" s="409"/>
      <c r="E685" s="412" t="s">
        <v>36</v>
      </c>
      <c r="F685" s="391">
        <v>534098</v>
      </c>
      <c r="G685" s="407"/>
      <c r="H685" s="407"/>
      <c r="I685" s="407"/>
      <c r="J685" s="407" t="s">
        <v>1390</v>
      </c>
      <c r="K685" s="407"/>
      <c r="L685" s="407"/>
      <c r="M685" s="407"/>
      <c r="N685" s="401"/>
    </row>
    <row r="686" spans="1:14">
      <c r="A686" s="411" t="s">
        <v>351</v>
      </c>
      <c r="B686" s="410">
        <f t="shared" si="10"/>
        <v>683</v>
      </c>
      <c r="C686" s="400" t="s">
        <v>1429</v>
      </c>
      <c r="D686" s="409" t="s">
        <v>1419</v>
      </c>
      <c r="E686" s="392" t="s">
        <v>11</v>
      </c>
      <c r="F686" s="414">
        <v>19476</v>
      </c>
      <c r="G686" s="407"/>
      <c r="H686" s="407"/>
      <c r="I686" s="407"/>
      <c r="J686" s="407" t="s">
        <v>1390</v>
      </c>
      <c r="K686" s="407"/>
      <c r="L686" s="407"/>
      <c r="M686" s="407"/>
      <c r="N686" s="401"/>
    </row>
    <row r="687" spans="1:14">
      <c r="A687" s="394"/>
      <c r="B687" s="410">
        <f t="shared" si="10"/>
        <v>684</v>
      </c>
      <c r="C687" s="400" t="s">
        <v>794</v>
      </c>
      <c r="D687" s="409"/>
      <c r="E687" s="412" t="s">
        <v>11</v>
      </c>
      <c r="F687" s="391">
        <v>47088</v>
      </c>
      <c r="G687" s="407"/>
      <c r="H687" s="407"/>
      <c r="I687" s="407"/>
      <c r="J687" s="407" t="s">
        <v>1390</v>
      </c>
      <c r="K687" s="407"/>
      <c r="L687" s="407"/>
      <c r="M687" s="407"/>
      <c r="N687" s="401"/>
    </row>
    <row r="688" spans="1:14">
      <c r="A688" s="394"/>
      <c r="B688" s="410">
        <f t="shared" si="10"/>
        <v>685</v>
      </c>
      <c r="C688" s="400" t="s">
        <v>796</v>
      </c>
      <c r="D688" s="409"/>
      <c r="E688" s="412" t="s">
        <v>11</v>
      </c>
      <c r="F688" s="391">
        <v>116254</v>
      </c>
      <c r="G688" s="407"/>
      <c r="H688" s="407"/>
      <c r="I688" s="407"/>
      <c r="J688" s="407" t="s">
        <v>1390</v>
      </c>
      <c r="K688" s="407"/>
      <c r="L688" s="407"/>
      <c r="M688" s="407"/>
      <c r="N688" s="401"/>
    </row>
    <row r="689" spans="1:14">
      <c r="A689" s="394"/>
      <c r="B689" s="410">
        <f t="shared" si="10"/>
        <v>686</v>
      </c>
      <c r="C689" s="400" t="s">
        <v>798</v>
      </c>
      <c r="D689" s="409"/>
      <c r="E689" s="412" t="s">
        <v>11</v>
      </c>
      <c r="F689" s="391">
        <v>202330</v>
      </c>
      <c r="G689" s="407"/>
      <c r="H689" s="407"/>
      <c r="I689" s="407"/>
      <c r="J689" s="407" t="s">
        <v>1390</v>
      </c>
      <c r="K689" s="407"/>
      <c r="L689" s="407"/>
      <c r="M689" s="407"/>
      <c r="N689" s="401"/>
    </row>
    <row r="690" spans="1:14">
      <c r="A690" s="394"/>
      <c r="B690" s="410">
        <f t="shared" si="10"/>
        <v>687</v>
      </c>
      <c r="C690" s="400" t="s">
        <v>800</v>
      </c>
      <c r="D690" s="409"/>
      <c r="E690" s="412" t="s">
        <v>11</v>
      </c>
      <c r="F690" s="391">
        <v>132289</v>
      </c>
      <c r="G690" s="407"/>
      <c r="H690" s="407"/>
      <c r="I690" s="407"/>
      <c r="J690" s="407" t="s">
        <v>1390</v>
      </c>
      <c r="K690" s="407"/>
      <c r="L690" s="407"/>
      <c r="M690" s="407"/>
      <c r="N690" s="401"/>
    </row>
    <row r="691" spans="1:14">
      <c r="A691" s="394"/>
      <c r="B691" s="410">
        <f t="shared" si="10"/>
        <v>688</v>
      </c>
      <c r="C691" s="400" t="s">
        <v>802</v>
      </c>
      <c r="D691" s="409"/>
      <c r="E691" s="412" t="s">
        <v>11</v>
      </c>
      <c r="F691" s="391">
        <v>347511</v>
      </c>
      <c r="G691" s="407"/>
      <c r="H691" s="407"/>
      <c r="I691" s="407"/>
      <c r="J691" s="407" t="s">
        <v>1390</v>
      </c>
      <c r="K691" s="407"/>
      <c r="L691" s="407"/>
      <c r="M691" s="407"/>
      <c r="N691" s="401"/>
    </row>
    <row r="692" spans="1:14">
      <c r="A692" s="394"/>
      <c r="B692" s="410">
        <f t="shared" si="10"/>
        <v>689</v>
      </c>
      <c r="C692" s="400" t="s">
        <v>1428</v>
      </c>
      <c r="D692" s="409"/>
      <c r="E692" s="412" t="s">
        <v>11</v>
      </c>
      <c r="F692" s="391">
        <v>205485</v>
      </c>
      <c r="G692" s="407"/>
      <c r="H692" s="407"/>
      <c r="I692" s="407"/>
      <c r="J692" s="407" t="s">
        <v>1390</v>
      </c>
      <c r="K692" s="407"/>
      <c r="L692" s="407"/>
      <c r="M692" s="407"/>
      <c r="N692" s="401"/>
    </row>
    <row r="693" spans="1:14">
      <c r="A693" s="394"/>
      <c r="B693" s="410">
        <f t="shared" si="10"/>
        <v>690</v>
      </c>
      <c r="C693" s="400" t="s">
        <v>804</v>
      </c>
      <c r="D693" s="409"/>
      <c r="E693" s="412" t="s">
        <v>11</v>
      </c>
      <c r="F693" s="391">
        <v>86970</v>
      </c>
      <c r="G693" s="407"/>
      <c r="H693" s="407"/>
      <c r="I693" s="407"/>
      <c r="J693" s="407" t="s">
        <v>1390</v>
      </c>
      <c r="K693" s="407"/>
      <c r="L693" s="407"/>
      <c r="M693" s="407"/>
      <c r="N693" s="401"/>
    </row>
    <row r="694" spans="1:14">
      <c r="A694" s="394"/>
      <c r="B694" s="410">
        <f t="shared" si="10"/>
        <v>691</v>
      </c>
      <c r="C694" s="400" t="s">
        <v>806</v>
      </c>
      <c r="D694" s="409"/>
      <c r="E694" s="412" t="s">
        <v>11</v>
      </c>
      <c r="F694" s="391">
        <v>169157</v>
      </c>
      <c r="G694" s="407"/>
      <c r="H694" s="407"/>
      <c r="I694" s="407"/>
      <c r="J694" s="407" t="s">
        <v>1390</v>
      </c>
      <c r="K694" s="407"/>
      <c r="L694" s="407"/>
      <c r="M694" s="407"/>
      <c r="N694" s="401"/>
    </row>
    <row r="695" spans="1:14" ht="30">
      <c r="A695" s="394"/>
      <c r="B695" s="410">
        <f t="shared" si="10"/>
        <v>692</v>
      </c>
      <c r="C695" s="400" t="s">
        <v>808</v>
      </c>
      <c r="D695" s="409"/>
      <c r="E695" s="412" t="s">
        <v>11</v>
      </c>
      <c r="F695" s="391">
        <v>86281</v>
      </c>
      <c r="G695" s="407"/>
      <c r="H695" s="407"/>
      <c r="I695" s="407"/>
      <c r="J695" s="407" t="s">
        <v>1390</v>
      </c>
      <c r="K695" s="407"/>
      <c r="L695" s="407"/>
      <c r="M695" s="407"/>
      <c r="N695" s="401"/>
    </row>
    <row r="696" spans="1:14">
      <c r="A696" s="394"/>
      <c r="B696" s="410">
        <f t="shared" si="10"/>
        <v>693</v>
      </c>
      <c r="C696" s="400" t="s">
        <v>810</v>
      </c>
      <c r="D696" s="409"/>
      <c r="E696" s="412" t="s">
        <v>11</v>
      </c>
      <c r="F696" s="391">
        <v>145547</v>
      </c>
      <c r="G696" s="407"/>
      <c r="H696" s="407"/>
      <c r="I696" s="407"/>
      <c r="J696" s="407" t="s">
        <v>1390</v>
      </c>
      <c r="K696" s="407"/>
      <c r="L696" s="407"/>
      <c r="M696" s="407"/>
      <c r="N696" s="401"/>
    </row>
    <row r="697" spans="1:14">
      <c r="A697" s="394"/>
      <c r="B697" s="410">
        <f t="shared" si="10"/>
        <v>694</v>
      </c>
      <c r="C697" s="400" t="s">
        <v>812</v>
      </c>
      <c r="D697" s="409"/>
      <c r="E697" s="412" t="s">
        <v>11</v>
      </c>
      <c r="F697" s="391">
        <v>388794</v>
      </c>
      <c r="G697" s="407"/>
      <c r="H697" s="407"/>
      <c r="I697" s="407"/>
      <c r="J697" s="407" t="s">
        <v>1390</v>
      </c>
      <c r="K697" s="407"/>
      <c r="L697" s="407"/>
      <c r="M697" s="407"/>
      <c r="N697" s="401"/>
    </row>
    <row r="698" spans="1:14">
      <c r="A698" s="394"/>
      <c r="B698" s="410">
        <f t="shared" si="10"/>
        <v>695</v>
      </c>
      <c r="C698" s="400" t="s">
        <v>814</v>
      </c>
      <c r="D698" s="409"/>
      <c r="E698" s="412" t="s">
        <v>11</v>
      </c>
      <c r="F698" s="391">
        <v>247341</v>
      </c>
      <c r="G698" s="407"/>
      <c r="H698" s="407"/>
      <c r="I698" s="407"/>
      <c r="J698" s="407" t="s">
        <v>1390</v>
      </c>
      <c r="K698" s="407"/>
      <c r="L698" s="407"/>
      <c r="M698" s="407"/>
      <c r="N698" s="401"/>
    </row>
    <row r="699" spans="1:14">
      <c r="A699" s="394"/>
      <c r="B699" s="410">
        <f t="shared" si="10"/>
        <v>696</v>
      </c>
      <c r="C699" s="400" t="s">
        <v>816</v>
      </c>
      <c r="D699" s="409"/>
      <c r="E699" s="412" t="s">
        <v>11</v>
      </c>
      <c r="F699" s="391">
        <v>29362</v>
      </c>
      <c r="G699" s="407"/>
      <c r="H699" s="407"/>
      <c r="I699" s="407"/>
      <c r="J699" s="407" t="s">
        <v>1390</v>
      </c>
      <c r="K699" s="407"/>
      <c r="L699" s="407"/>
      <c r="M699" s="407"/>
      <c r="N699" s="401"/>
    </row>
    <row r="700" spans="1:14">
      <c r="A700" s="394"/>
      <c r="B700" s="410">
        <f t="shared" si="10"/>
        <v>697</v>
      </c>
      <c r="C700" s="400" t="s">
        <v>818</v>
      </c>
      <c r="D700" s="409"/>
      <c r="E700" s="412" t="s">
        <v>11</v>
      </c>
      <c r="F700" s="391">
        <v>11064</v>
      </c>
      <c r="G700" s="407"/>
      <c r="H700" s="407"/>
      <c r="I700" s="407"/>
      <c r="J700" s="407" t="s">
        <v>1390</v>
      </c>
      <c r="K700" s="407"/>
      <c r="L700" s="407"/>
      <c r="M700" s="407"/>
      <c r="N700" s="401"/>
    </row>
    <row r="701" spans="1:14" ht="30">
      <c r="A701" s="394"/>
      <c r="B701" s="410">
        <f t="shared" si="10"/>
        <v>698</v>
      </c>
      <c r="C701" s="400" t="s">
        <v>820</v>
      </c>
      <c r="D701" s="409"/>
      <c r="E701" s="412" t="s">
        <v>11</v>
      </c>
      <c r="F701" s="391">
        <v>5170</v>
      </c>
      <c r="G701" s="407"/>
      <c r="H701" s="407"/>
      <c r="I701" s="407"/>
      <c r="J701" s="407" t="s">
        <v>1390</v>
      </c>
      <c r="K701" s="407"/>
      <c r="L701" s="407"/>
      <c r="M701" s="407"/>
      <c r="N701" s="401"/>
    </row>
    <row r="702" spans="1:14">
      <c r="A702" s="394"/>
      <c r="B702" s="410">
        <f t="shared" si="10"/>
        <v>699</v>
      </c>
      <c r="C702" s="400" t="s">
        <v>822</v>
      </c>
      <c r="D702" s="409"/>
      <c r="E702" s="412" t="s">
        <v>11</v>
      </c>
      <c r="F702" s="391">
        <v>1107</v>
      </c>
      <c r="G702" s="407"/>
      <c r="H702" s="407"/>
      <c r="I702" s="407"/>
      <c r="J702" s="407" t="s">
        <v>1390</v>
      </c>
      <c r="K702" s="407"/>
      <c r="L702" s="407"/>
      <c r="M702" s="407"/>
      <c r="N702" s="401"/>
    </row>
    <row r="703" spans="1:14">
      <c r="A703" s="394"/>
      <c r="B703" s="410">
        <f t="shared" si="10"/>
        <v>700</v>
      </c>
      <c r="C703" s="400" t="s">
        <v>824</v>
      </c>
      <c r="D703" s="409"/>
      <c r="E703" s="412" t="s">
        <v>11</v>
      </c>
      <c r="F703" s="391">
        <v>71992</v>
      </c>
      <c r="G703" s="407"/>
      <c r="H703" s="407"/>
      <c r="I703" s="407"/>
      <c r="J703" s="407" t="s">
        <v>1390</v>
      </c>
      <c r="K703" s="407"/>
      <c r="L703" s="407"/>
      <c r="M703" s="407"/>
      <c r="N703" s="401"/>
    </row>
    <row r="704" spans="1:14">
      <c r="A704" s="394"/>
      <c r="B704" s="410">
        <f t="shared" si="10"/>
        <v>701</v>
      </c>
      <c r="C704" s="400" t="s">
        <v>826</v>
      </c>
      <c r="D704" s="409"/>
      <c r="E704" s="412" t="s">
        <v>11</v>
      </c>
      <c r="F704" s="391">
        <v>56410</v>
      </c>
      <c r="G704" s="407"/>
      <c r="H704" s="407"/>
      <c r="I704" s="407"/>
      <c r="J704" s="407" t="s">
        <v>1390</v>
      </c>
      <c r="K704" s="407"/>
      <c r="L704" s="407"/>
      <c r="M704" s="407"/>
      <c r="N704" s="401"/>
    </row>
    <row r="705" spans="1:14">
      <c r="A705" s="394"/>
      <c r="B705" s="410">
        <f t="shared" si="10"/>
        <v>702</v>
      </c>
      <c r="C705" s="400" t="s">
        <v>828</v>
      </c>
      <c r="D705" s="409"/>
      <c r="E705" s="412" t="s">
        <v>11</v>
      </c>
      <c r="F705" s="391">
        <v>356893</v>
      </c>
      <c r="G705" s="407"/>
      <c r="H705" s="407"/>
      <c r="I705" s="407"/>
      <c r="J705" s="407" t="s">
        <v>1390</v>
      </c>
      <c r="K705" s="407"/>
      <c r="L705" s="407"/>
      <c r="M705" s="407"/>
      <c r="N705" s="401"/>
    </row>
    <row r="706" spans="1:14">
      <c r="A706" s="394"/>
      <c r="B706" s="410">
        <f t="shared" ref="B706:B769" si="11">B705+1</f>
        <v>703</v>
      </c>
      <c r="C706" s="400" t="s">
        <v>830</v>
      </c>
      <c r="D706" s="409"/>
      <c r="E706" s="412" t="s">
        <v>36</v>
      </c>
      <c r="F706" s="391">
        <v>126322</v>
      </c>
      <c r="G706" s="407"/>
      <c r="H706" s="407"/>
      <c r="I706" s="407"/>
      <c r="J706" s="407" t="s">
        <v>1390</v>
      </c>
      <c r="K706" s="407"/>
      <c r="L706" s="407"/>
      <c r="M706" s="407"/>
      <c r="N706" s="401"/>
    </row>
    <row r="707" spans="1:14">
      <c r="A707" s="394"/>
      <c r="B707" s="410">
        <f t="shared" si="11"/>
        <v>704</v>
      </c>
      <c r="C707" s="400" t="s">
        <v>832</v>
      </c>
      <c r="D707" s="409" t="s">
        <v>1427</v>
      </c>
      <c r="E707" s="412" t="s">
        <v>11</v>
      </c>
      <c r="F707" s="391">
        <v>3758</v>
      </c>
      <c r="G707" s="407"/>
      <c r="H707" s="407"/>
      <c r="I707" s="407"/>
      <c r="J707" s="407" t="s">
        <v>1390</v>
      </c>
      <c r="K707" s="407"/>
      <c r="L707" s="407"/>
      <c r="M707" s="407"/>
      <c r="N707" s="401"/>
    </row>
    <row r="708" spans="1:14">
      <c r="A708" s="394"/>
      <c r="B708" s="410">
        <f t="shared" si="11"/>
        <v>705</v>
      </c>
      <c r="C708" s="400" t="s">
        <v>834</v>
      </c>
      <c r="D708" s="409"/>
      <c r="E708" s="412" t="s">
        <v>11</v>
      </c>
      <c r="F708" s="391">
        <v>18343</v>
      </c>
      <c r="G708" s="407"/>
      <c r="H708" s="407"/>
      <c r="I708" s="407"/>
      <c r="J708" s="407" t="s">
        <v>1390</v>
      </c>
      <c r="K708" s="407"/>
      <c r="L708" s="407"/>
      <c r="M708" s="407"/>
      <c r="N708" s="401"/>
    </row>
    <row r="709" spans="1:14">
      <c r="A709" s="394"/>
      <c r="B709" s="410">
        <f t="shared" si="11"/>
        <v>706</v>
      </c>
      <c r="C709" s="400" t="s">
        <v>836</v>
      </c>
      <c r="D709" s="409"/>
      <c r="E709" s="412" t="s">
        <v>11</v>
      </c>
      <c r="F709" s="391">
        <v>173825</v>
      </c>
      <c r="G709" s="407"/>
      <c r="H709" s="407"/>
      <c r="I709" s="407"/>
      <c r="J709" s="407" t="s">
        <v>1390</v>
      </c>
      <c r="K709" s="407"/>
      <c r="L709" s="407"/>
      <c r="M709" s="407"/>
      <c r="N709" s="401"/>
    </row>
    <row r="710" spans="1:14">
      <c r="A710" s="394"/>
      <c r="B710" s="410">
        <f t="shared" si="11"/>
        <v>707</v>
      </c>
      <c r="C710" s="400" t="s">
        <v>838</v>
      </c>
      <c r="D710" s="409"/>
      <c r="E710" s="412" t="s">
        <v>11</v>
      </c>
      <c r="F710" s="391">
        <v>229379</v>
      </c>
      <c r="G710" s="407"/>
      <c r="H710" s="407"/>
      <c r="I710" s="407"/>
      <c r="J710" s="407" t="s">
        <v>1390</v>
      </c>
      <c r="K710" s="407"/>
      <c r="L710" s="407"/>
      <c r="M710" s="407"/>
      <c r="N710" s="401"/>
    </row>
    <row r="711" spans="1:14">
      <c r="A711" s="394"/>
      <c r="B711" s="410">
        <f t="shared" si="11"/>
        <v>708</v>
      </c>
      <c r="C711" s="400" t="s">
        <v>840</v>
      </c>
      <c r="D711" s="409"/>
      <c r="E711" s="412" t="s">
        <v>36</v>
      </c>
      <c r="F711" s="391">
        <v>108824</v>
      </c>
      <c r="G711" s="407"/>
      <c r="H711" s="407"/>
      <c r="I711" s="407"/>
      <c r="J711" s="407" t="s">
        <v>1390</v>
      </c>
      <c r="K711" s="407"/>
      <c r="L711" s="407"/>
      <c r="M711" s="407"/>
      <c r="N711" s="401"/>
    </row>
    <row r="712" spans="1:14" ht="30">
      <c r="A712" s="394"/>
      <c r="B712" s="410">
        <f t="shared" si="11"/>
        <v>709</v>
      </c>
      <c r="C712" s="400" t="s">
        <v>842</v>
      </c>
      <c r="D712" s="409"/>
      <c r="E712" s="412" t="s">
        <v>36</v>
      </c>
      <c r="F712" s="391">
        <v>111897</v>
      </c>
      <c r="G712" s="407"/>
      <c r="H712" s="407"/>
      <c r="I712" s="407"/>
      <c r="J712" s="407" t="s">
        <v>1390</v>
      </c>
      <c r="K712" s="407"/>
      <c r="L712" s="407"/>
      <c r="M712" s="407"/>
      <c r="N712" s="401"/>
    </row>
    <row r="713" spans="1:14" ht="30">
      <c r="A713" s="394"/>
      <c r="B713" s="410">
        <f t="shared" si="11"/>
        <v>710</v>
      </c>
      <c r="C713" s="400" t="s">
        <v>844</v>
      </c>
      <c r="D713" s="409"/>
      <c r="E713" s="412" t="s">
        <v>36</v>
      </c>
      <c r="F713" s="391">
        <v>280406</v>
      </c>
      <c r="G713" s="407"/>
      <c r="H713" s="407"/>
      <c r="I713" s="407"/>
      <c r="J713" s="407" t="s">
        <v>1390</v>
      </c>
      <c r="K713" s="407"/>
      <c r="L713" s="407"/>
      <c r="M713" s="407"/>
      <c r="N713" s="401"/>
    </row>
    <row r="714" spans="1:14">
      <c r="A714" s="394"/>
      <c r="B714" s="410">
        <f t="shared" si="11"/>
        <v>711</v>
      </c>
      <c r="C714" s="400" t="s">
        <v>846</v>
      </c>
      <c r="D714" s="409"/>
      <c r="E714" s="412" t="s">
        <v>11</v>
      </c>
      <c r="F714" s="391">
        <v>152681</v>
      </c>
      <c r="G714" s="407"/>
      <c r="H714" s="407"/>
      <c r="I714" s="407"/>
      <c r="J714" s="407" t="s">
        <v>1390</v>
      </c>
      <c r="K714" s="407"/>
      <c r="L714" s="407"/>
      <c r="M714" s="407"/>
      <c r="N714" s="401"/>
    </row>
    <row r="715" spans="1:14">
      <c r="A715" s="394"/>
      <c r="B715" s="410">
        <f t="shared" si="11"/>
        <v>712</v>
      </c>
      <c r="C715" s="400" t="s">
        <v>848</v>
      </c>
      <c r="D715" s="409"/>
      <c r="E715" s="412" t="s">
        <v>11</v>
      </c>
      <c r="F715" s="391">
        <v>116342</v>
      </c>
      <c r="G715" s="407"/>
      <c r="H715" s="407"/>
      <c r="I715" s="407"/>
      <c r="J715" s="407" t="s">
        <v>1390</v>
      </c>
      <c r="K715" s="407"/>
      <c r="L715" s="407"/>
      <c r="M715" s="407"/>
      <c r="N715" s="401"/>
    </row>
    <row r="716" spans="1:14">
      <c r="A716" s="394"/>
      <c r="B716" s="410">
        <f t="shared" si="11"/>
        <v>713</v>
      </c>
      <c r="C716" s="400" t="s">
        <v>850</v>
      </c>
      <c r="D716" s="409"/>
      <c r="E716" s="412" t="s">
        <v>11</v>
      </c>
      <c r="F716" s="391">
        <v>186136</v>
      </c>
      <c r="G716" s="407"/>
      <c r="H716" s="407"/>
      <c r="I716" s="407"/>
      <c r="J716" s="407" t="s">
        <v>1390</v>
      </c>
      <c r="K716" s="407"/>
      <c r="L716" s="407"/>
      <c r="M716" s="407"/>
      <c r="N716" s="401"/>
    </row>
    <row r="717" spans="1:14">
      <c r="A717" s="394"/>
      <c r="B717" s="410">
        <f t="shared" si="11"/>
        <v>714</v>
      </c>
      <c r="C717" s="400" t="s">
        <v>852</v>
      </c>
      <c r="D717" s="409"/>
      <c r="E717" s="412" t="s">
        <v>11</v>
      </c>
      <c r="F717" s="391">
        <v>261631</v>
      </c>
      <c r="G717" s="407"/>
      <c r="H717" s="407"/>
      <c r="I717" s="407"/>
      <c r="J717" s="407" t="s">
        <v>1390</v>
      </c>
      <c r="K717" s="407"/>
      <c r="L717" s="407"/>
      <c r="M717" s="407"/>
      <c r="N717" s="401"/>
    </row>
    <row r="718" spans="1:14">
      <c r="A718" s="394"/>
      <c r="B718" s="410">
        <f t="shared" si="11"/>
        <v>715</v>
      </c>
      <c r="C718" s="400" t="s">
        <v>854</v>
      </c>
      <c r="D718" s="409"/>
      <c r="E718" s="412" t="s">
        <v>36</v>
      </c>
      <c r="F718" s="391">
        <v>832</v>
      </c>
      <c r="G718" s="407"/>
      <c r="H718" s="407"/>
      <c r="I718" s="407"/>
      <c r="J718" s="407" t="s">
        <v>1390</v>
      </c>
      <c r="K718" s="407"/>
      <c r="L718" s="407"/>
      <c r="M718" s="407"/>
      <c r="N718" s="401"/>
    </row>
    <row r="719" spans="1:14">
      <c r="A719" s="411" t="s">
        <v>395</v>
      </c>
      <c r="B719" s="410">
        <f t="shared" si="11"/>
        <v>716</v>
      </c>
      <c r="C719" s="400" t="s">
        <v>2352</v>
      </c>
      <c r="D719" s="409" t="s">
        <v>1426</v>
      </c>
      <c r="E719" s="392" t="s">
        <v>11</v>
      </c>
      <c r="F719" s="414">
        <v>74403</v>
      </c>
      <c r="G719" s="407"/>
      <c r="H719" s="407"/>
      <c r="I719" s="407"/>
      <c r="J719" s="407" t="s">
        <v>1390</v>
      </c>
      <c r="K719" s="407"/>
      <c r="L719" s="407"/>
      <c r="M719" s="407"/>
      <c r="N719" s="401"/>
    </row>
    <row r="720" spans="1:14">
      <c r="A720" s="394"/>
      <c r="B720" s="410">
        <f t="shared" si="11"/>
        <v>717</v>
      </c>
      <c r="C720" s="400" t="s">
        <v>856</v>
      </c>
      <c r="D720" s="409"/>
      <c r="E720" s="412" t="s">
        <v>11</v>
      </c>
      <c r="F720" s="391">
        <v>58982</v>
      </c>
      <c r="G720" s="407"/>
      <c r="H720" s="407"/>
      <c r="I720" s="407"/>
      <c r="J720" s="407" t="s">
        <v>1390</v>
      </c>
      <c r="K720" s="407"/>
      <c r="L720" s="407"/>
      <c r="M720" s="407"/>
      <c r="N720" s="401"/>
    </row>
    <row r="721" spans="1:14">
      <c r="A721" s="394"/>
      <c r="B721" s="410">
        <f t="shared" si="11"/>
        <v>718</v>
      </c>
      <c r="C721" s="400" t="s">
        <v>858</v>
      </c>
      <c r="D721" s="409"/>
      <c r="E721" s="412" t="s">
        <v>36</v>
      </c>
      <c r="F721" s="391">
        <v>320081</v>
      </c>
      <c r="G721" s="407"/>
      <c r="H721" s="407"/>
      <c r="I721" s="407"/>
      <c r="J721" s="407" t="s">
        <v>1390</v>
      </c>
      <c r="K721" s="407"/>
      <c r="L721" s="407"/>
      <c r="M721" s="407"/>
      <c r="N721" s="401"/>
    </row>
    <row r="722" spans="1:14">
      <c r="A722" s="394"/>
      <c r="B722" s="410">
        <f t="shared" si="11"/>
        <v>719</v>
      </c>
      <c r="C722" s="400" t="s">
        <v>860</v>
      </c>
      <c r="D722" s="409"/>
      <c r="E722" s="412" t="s">
        <v>11</v>
      </c>
      <c r="F722" s="391">
        <v>367518</v>
      </c>
      <c r="G722" s="407"/>
      <c r="H722" s="407"/>
      <c r="I722" s="407"/>
      <c r="J722" s="407" t="s">
        <v>1390</v>
      </c>
      <c r="K722" s="407"/>
      <c r="L722" s="407"/>
      <c r="M722" s="407"/>
      <c r="N722" s="401"/>
    </row>
    <row r="723" spans="1:14">
      <c r="A723" s="394"/>
      <c r="B723" s="410">
        <f t="shared" si="11"/>
        <v>720</v>
      </c>
      <c r="C723" s="400" t="s">
        <v>862</v>
      </c>
      <c r="D723" s="409"/>
      <c r="E723" s="412" t="s">
        <v>11</v>
      </c>
      <c r="F723" s="391">
        <v>222507</v>
      </c>
      <c r="G723" s="407"/>
      <c r="H723" s="407"/>
      <c r="I723" s="407"/>
      <c r="J723" s="407" t="s">
        <v>1390</v>
      </c>
      <c r="K723" s="407"/>
      <c r="L723" s="407"/>
      <c r="M723" s="407"/>
      <c r="N723" s="401"/>
    </row>
    <row r="724" spans="1:14">
      <c r="A724" s="394"/>
      <c r="B724" s="410">
        <f t="shared" si="11"/>
        <v>721</v>
      </c>
      <c r="C724" s="400" t="s">
        <v>864</v>
      </c>
      <c r="D724" s="409"/>
      <c r="E724" s="412" t="s">
        <v>11</v>
      </c>
      <c r="F724" s="391">
        <v>919</v>
      </c>
      <c r="G724" s="407"/>
      <c r="H724" s="407"/>
      <c r="I724" s="407"/>
      <c r="J724" s="407" t="s">
        <v>1390</v>
      </c>
      <c r="K724" s="407"/>
      <c r="L724" s="407"/>
      <c r="M724" s="407"/>
      <c r="N724" s="401"/>
    </row>
    <row r="725" spans="1:14">
      <c r="A725" s="394"/>
      <c r="B725" s="410">
        <f t="shared" si="11"/>
        <v>722</v>
      </c>
      <c r="C725" s="400" t="s">
        <v>866</v>
      </c>
      <c r="D725" s="409"/>
      <c r="E725" s="412" t="s">
        <v>11</v>
      </c>
      <c r="F725" s="391">
        <v>451389</v>
      </c>
      <c r="G725" s="407"/>
      <c r="H725" s="407"/>
      <c r="I725" s="407"/>
      <c r="J725" s="407" t="s">
        <v>1390</v>
      </c>
      <c r="K725" s="407"/>
      <c r="L725" s="407"/>
      <c r="M725" s="407"/>
      <c r="N725" s="401"/>
    </row>
    <row r="726" spans="1:14">
      <c r="A726" s="394"/>
      <c r="B726" s="410">
        <f t="shared" si="11"/>
        <v>723</v>
      </c>
      <c r="C726" s="400" t="s">
        <v>868</v>
      </c>
      <c r="D726" s="409"/>
      <c r="E726" s="412" t="s">
        <v>11</v>
      </c>
      <c r="F726" s="391">
        <v>241993</v>
      </c>
      <c r="G726" s="407"/>
      <c r="H726" s="407"/>
      <c r="I726" s="407"/>
      <c r="J726" s="407" t="s">
        <v>1390</v>
      </c>
      <c r="K726" s="407"/>
      <c r="L726" s="407"/>
      <c r="M726" s="407"/>
      <c r="N726" s="401"/>
    </row>
    <row r="727" spans="1:14">
      <c r="A727" s="394"/>
      <c r="B727" s="410">
        <f t="shared" si="11"/>
        <v>724</v>
      </c>
      <c r="C727" s="400" t="s">
        <v>870</v>
      </c>
      <c r="D727" s="409"/>
      <c r="E727" s="412" t="s">
        <v>11</v>
      </c>
      <c r="F727" s="391">
        <v>199137</v>
      </c>
      <c r="G727" s="407"/>
      <c r="H727" s="407"/>
      <c r="I727" s="407"/>
      <c r="J727" s="407" t="s">
        <v>1390</v>
      </c>
      <c r="K727" s="407"/>
      <c r="L727" s="407"/>
      <c r="M727" s="407"/>
      <c r="N727" s="401"/>
    </row>
    <row r="728" spans="1:14">
      <c r="A728" s="394"/>
      <c r="B728" s="410">
        <f t="shared" si="11"/>
        <v>725</v>
      </c>
      <c r="C728" s="400" t="s">
        <v>500</v>
      </c>
      <c r="D728" s="409" t="s">
        <v>1425</v>
      </c>
      <c r="E728" s="412" t="s">
        <v>11</v>
      </c>
      <c r="F728" s="391">
        <v>49735</v>
      </c>
      <c r="G728" s="407"/>
      <c r="H728" s="407"/>
      <c r="I728" s="407"/>
      <c r="J728" s="407" t="s">
        <v>1390</v>
      </c>
      <c r="K728" s="407"/>
      <c r="L728" s="407"/>
      <c r="M728" s="407"/>
      <c r="N728" s="401"/>
    </row>
    <row r="729" spans="1:14">
      <c r="A729" s="394"/>
      <c r="B729" s="410">
        <f t="shared" si="11"/>
        <v>726</v>
      </c>
      <c r="C729" s="400" t="s">
        <v>872</v>
      </c>
      <c r="D729" s="409"/>
      <c r="E729" s="412" t="s">
        <v>11</v>
      </c>
      <c r="F729" s="391">
        <v>1247</v>
      </c>
      <c r="G729" s="407"/>
      <c r="H729" s="407"/>
      <c r="I729" s="407"/>
      <c r="J729" s="407" t="s">
        <v>1390</v>
      </c>
      <c r="K729" s="407"/>
      <c r="L729" s="407"/>
      <c r="M729" s="407"/>
      <c r="N729" s="401"/>
    </row>
    <row r="730" spans="1:14">
      <c r="A730" s="411" t="s">
        <v>409</v>
      </c>
      <c r="B730" s="410">
        <f t="shared" si="11"/>
        <v>727</v>
      </c>
      <c r="C730" s="400" t="s">
        <v>410</v>
      </c>
      <c r="D730" s="409" t="s">
        <v>1424</v>
      </c>
      <c r="E730" s="392" t="s">
        <v>11</v>
      </c>
      <c r="F730" s="414">
        <v>74428</v>
      </c>
      <c r="G730" s="407"/>
      <c r="H730" s="407"/>
      <c r="I730" s="407"/>
      <c r="J730" s="407" t="s">
        <v>1390</v>
      </c>
      <c r="K730" s="407"/>
      <c r="L730" s="407"/>
      <c r="M730" s="407"/>
      <c r="N730" s="401"/>
    </row>
    <row r="731" spans="1:14">
      <c r="A731" s="394"/>
      <c r="B731" s="410">
        <f t="shared" si="11"/>
        <v>728</v>
      </c>
      <c r="C731" s="400" t="s">
        <v>874</v>
      </c>
      <c r="D731" s="409"/>
      <c r="E731" s="412" t="s">
        <v>11</v>
      </c>
      <c r="F731" s="391">
        <v>33676</v>
      </c>
      <c r="G731" s="407"/>
      <c r="H731" s="407"/>
      <c r="I731" s="407"/>
      <c r="J731" s="407" t="s">
        <v>1390</v>
      </c>
      <c r="K731" s="407"/>
      <c r="L731" s="407"/>
      <c r="M731" s="407"/>
      <c r="N731" s="401"/>
    </row>
    <row r="732" spans="1:14" ht="30">
      <c r="A732" s="394"/>
      <c r="B732" s="410">
        <f t="shared" si="11"/>
        <v>729</v>
      </c>
      <c r="C732" s="400" t="s">
        <v>876</v>
      </c>
      <c r="D732" s="409"/>
      <c r="E732" s="412" t="s">
        <v>11</v>
      </c>
      <c r="F732" s="391">
        <v>196301</v>
      </c>
      <c r="G732" s="407"/>
      <c r="H732" s="407"/>
      <c r="I732" s="407"/>
      <c r="J732" s="407" t="s">
        <v>1390</v>
      </c>
      <c r="K732" s="407"/>
      <c r="L732" s="407"/>
      <c r="M732" s="407"/>
      <c r="N732" s="401"/>
    </row>
    <row r="733" spans="1:14">
      <c r="A733" s="394"/>
      <c r="B733" s="410">
        <f t="shared" si="11"/>
        <v>730</v>
      </c>
      <c r="C733" s="400" t="s">
        <v>878</v>
      </c>
      <c r="D733" s="409"/>
      <c r="E733" s="412" t="s">
        <v>11</v>
      </c>
      <c r="F733" s="391">
        <v>183266</v>
      </c>
      <c r="G733" s="407"/>
      <c r="H733" s="407"/>
      <c r="I733" s="407"/>
      <c r="J733" s="407" t="s">
        <v>1390</v>
      </c>
      <c r="K733" s="407"/>
      <c r="L733" s="407"/>
      <c r="M733" s="407"/>
      <c r="N733" s="401"/>
    </row>
    <row r="734" spans="1:14" ht="30">
      <c r="A734" s="394"/>
      <c r="B734" s="410">
        <f t="shared" si="11"/>
        <v>731</v>
      </c>
      <c r="C734" s="400" t="s">
        <v>880</v>
      </c>
      <c r="D734" s="409"/>
      <c r="E734" s="412" t="s">
        <v>11</v>
      </c>
      <c r="F734" s="391">
        <v>5909</v>
      </c>
      <c r="G734" s="407"/>
      <c r="H734" s="407"/>
      <c r="I734" s="407"/>
      <c r="J734" s="407" t="s">
        <v>1390</v>
      </c>
      <c r="K734" s="407"/>
      <c r="L734" s="407"/>
      <c r="M734" s="407"/>
      <c r="N734" s="401"/>
    </row>
    <row r="735" spans="1:14">
      <c r="A735" s="394"/>
      <c r="B735" s="410">
        <f t="shared" si="11"/>
        <v>732</v>
      </c>
      <c r="C735" s="400" t="s">
        <v>882</v>
      </c>
      <c r="D735" s="409"/>
      <c r="E735" s="412" t="s">
        <v>11</v>
      </c>
      <c r="F735" s="391">
        <v>71381</v>
      </c>
      <c r="G735" s="407"/>
      <c r="H735" s="407"/>
      <c r="I735" s="407"/>
      <c r="J735" s="407" t="s">
        <v>1390</v>
      </c>
      <c r="K735" s="407"/>
      <c r="L735" s="407"/>
      <c r="M735" s="407"/>
      <c r="N735" s="401"/>
    </row>
    <row r="736" spans="1:14">
      <c r="A736" s="394"/>
      <c r="B736" s="410">
        <f t="shared" si="11"/>
        <v>733</v>
      </c>
      <c r="C736" s="400" t="s">
        <v>884</v>
      </c>
      <c r="D736" s="409"/>
      <c r="E736" s="412" t="s">
        <v>11</v>
      </c>
      <c r="F736" s="391">
        <v>77249</v>
      </c>
      <c r="G736" s="407"/>
      <c r="H736" s="407"/>
      <c r="I736" s="407"/>
      <c r="J736" s="407" t="s">
        <v>1390</v>
      </c>
      <c r="K736" s="407"/>
      <c r="L736" s="407"/>
      <c r="M736" s="407"/>
      <c r="N736" s="401"/>
    </row>
    <row r="737" spans="1:14">
      <c r="A737" s="394"/>
      <c r="B737" s="410">
        <f t="shared" si="11"/>
        <v>734</v>
      </c>
      <c r="C737" s="400" t="s">
        <v>886</v>
      </c>
      <c r="D737" s="409"/>
      <c r="E737" s="412" t="s">
        <v>11</v>
      </c>
      <c r="F737" s="391">
        <v>430246</v>
      </c>
      <c r="G737" s="407"/>
      <c r="H737" s="407"/>
      <c r="I737" s="407"/>
      <c r="J737" s="407" t="s">
        <v>1390</v>
      </c>
      <c r="K737" s="407"/>
      <c r="L737" s="407"/>
      <c r="M737" s="407"/>
      <c r="N737" s="401"/>
    </row>
    <row r="738" spans="1:14">
      <c r="A738" s="394"/>
      <c r="B738" s="410">
        <f t="shared" si="11"/>
        <v>735</v>
      </c>
      <c r="C738" s="400" t="s">
        <v>888</v>
      </c>
      <c r="D738" s="409"/>
      <c r="E738" s="412" t="s">
        <v>11</v>
      </c>
      <c r="F738" s="391">
        <v>311632</v>
      </c>
      <c r="G738" s="407"/>
      <c r="H738" s="407"/>
      <c r="I738" s="407"/>
      <c r="J738" s="407" t="s">
        <v>1390</v>
      </c>
      <c r="K738" s="407"/>
      <c r="L738" s="407"/>
      <c r="M738" s="407"/>
      <c r="N738" s="401"/>
    </row>
    <row r="739" spans="1:14">
      <c r="A739" s="411" t="s">
        <v>419</v>
      </c>
      <c r="B739" s="410">
        <f t="shared" si="11"/>
        <v>736</v>
      </c>
      <c r="C739" s="400" t="s">
        <v>1423</v>
      </c>
      <c r="D739" s="409" t="s">
        <v>1422</v>
      </c>
      <c r="E739" s="392" t="s">
        <v>36</v>
      </c>
      <c r="F739" s="414">
        <v>25210</v>
      </c>
      <c r="G739" s="407"/>
      <c r="H739" s="407"/>
      <c r="I739" s="407"/>
      <c r="J739" s="407" t="s">
        <v>1390</v>
      </c>
      <c r="K739" s="407"/>
      <c r="L739" s="407"/>
      <c r="M739" s="407"/>
      <c r="N739" s="401"/>
    </row>
    <row r="740" spans="1:14">
      <c r="A740" s="394"/>
      <c r="B740" s="410">
        <f t="shared" si="11"/>
        <v>737</v>
      </c>
      <c r="C740" s="400" t="s">
        <v>890</v>
      </c>
      <c r="D740" s="409"/>
      <c r="E740" s="412" t="s">
        <v>11</v>
      </c>
      <c r="F740" s="391">
        <v>23905</v>
      </c>
      <c r="G740" s="407"/>
      <c r="H740" s="407"/>
      <c r="I740" s="407"/>
      <c r="J740" s="407" t="s">
        <v>1390</v>
      </c>
      <c r="K740" s="407"/>
      <c r="L740" s="407"/>
      <c r="M740" s="407"/>
      <c r="N740" s="401"/>
    </row>
    <row r="741" spans="1:14">
      <c r="A741" s="394"/>
      <c r="B741" s="410">
        <f t="shared" si="11"/>
        <v>738</v>
      </c>
      <c r="C741" s="400" t="s">
        <v>892</v>
      </c>
      <c r="D741" s="409"/>
      <c r="E741" s="412" t="s">
        <v>11</v>
      </c>
      <c r="F741" s="391">
        <v>66336</v>
      </c>
      <c r="G741" s="407"/>
      <c r="H741" s="407"/>
      <c r="I741" s="407"/>
      <c r="J741" s="407" t="s">
        <v>1390</v>
      </c>
      <c r="K741" s="407"/>
      <c r="L741" s="407"/>
      <c r="M741" s="407"/>
      <c r="N741" s="401"/>
    </row>
    <row r="742" spans="1:14">
      <c r="A742" s="394"/>
      <c r="B742" s="410">
        <f t="shared" si="11"/>
        <v>739</v>
      </c>
      <c r="C742" s="400" t="s">
        <v>508</v>
      </c>
      <c r="D742" s="409" t="s">
        <v>962</v>
      </c>
      <c r="E742" s="412" t="s">
        <v>11</v>
      </c>
      <c r="F742" s="391">
        <v>5553</v>
      </c>
      <c r="G742" s="407"/>
      <c r="H742" s="407"/>
      <c r="I742" s="407"/>
      <c r="J742" s="407" t="s">
        <v>1390</v>
      </c>
      <c r="K742" s="407"/>
      <c r="L742" s="407"/>
      <c r="M742" s="407"/>
      <c r="N742" s="401"/>
    </row>
    <row r="743" spans="1:14">
      <c r="A743" s="394"/>
      <c r="B743" s="410">
        <f t="shared" si="11"/>
        <v>740</v>
      </c>
      <c r="C743" s="400" t="s">
        <v>894</v>
      </c>
      <c r="D743" s="409"/>
      <c r="E743" s="412" t="s">
        <v>11</v>
      </c>
      <c r="F743" s="391">
        <v>322502</v>
      </c>
      <c r="G743" s="407"/>
      <c r="H743" s="407"/>
      <c r="I743" s="407"/>
      <c r="J743" s="407" t="s">
        <v>1390</v>
      </c>
      <c r="K743" s="407"/>
      <c r="L743" s="407"/>
      <c r="M743" s="407"/>
      <c r="N743" s="401"/>
    </row>
    <row r="744" spans="1:14">
      <c r="A744" s="394"/>
      <c r="B744" s="410">
        <f t="shared" si="11"/>
        <v>741</v>
      </c>
      <c r="C744" s="400" t="s">
        <v>896</v>
      </c>
      <c r="D744" s="409"/>
      <c r="E744" s="412" t="s">
        <v>11</v>
      </c>
      <c r="F744" s="391">
        <v>479806</v>
      </c>
      <c r="G744" s="407"/>
      <c r="H744" s="407"/>
      <c r="I744" s="407"/>
      <c r="J744" s="407" t="s">
        <v>1390</v>
      </c>
      <c r="K744" s="407"/>
      <c r="L744" s="407"/>
      <c r="M744" s="407"/>
      <c r="N744" s="401"/>
    </row>
    <row r="745" spans="1:14">
      <c r="A745" s="394"/>
      <c r="B745" s="410">
        <f t="shared" si="11"/>
        <v>742</v>
      </c>
      <c r="C745" s="400" t="s">
        <v>898</v>
      </c>
      <c r="D745" s="409"/>
      <c r="E745" s="412" t="s">
        <v>11</v>
      </c>
      <c r="F745" s="391">
        <v>11963</v>
      </c>
      <c r="G745" s="407"/>
      <c r="H745" s="407"/>
      <c r="I745" s="407"/>
      <c r="J745" s="407" t="s">
        <v>1390</v>
      </c>
      <c r="K745" s="407"/>
      <c r="L745" s="407"/>
      <c r="M745" s="407"/>
      <c r="N745" s="401"/>
    </row>
    <row r="746" spans="1:14" ht="30">
      <c r="A746" s="394"/>
      <c r="B746" s="410">
        <f t="shared" si="11"/>
        <v>743</v>
      </c>
      <c r="C746" s="400" t="s">
        <v>900</v>
      </c>
      <c r="D746" s="409"/>
      <c r="E746" s="412" t="s">
        <v>11</v>
      </c>
      <c r="F746" s="391">
        <v>420329</v>
      </c>
      <c r="G746" s="407"/>
      <c r="H746" s="407"/>
      <c r="I746" s="407"/>
      <c r="J746" s="407" t="s">
        <v>1390</v>
      </c>
      <c r="K746" s="407"/>
      <c r="L746" s="407"/>
      <c r="M746" s="407"/>
      <c r="N746" s="401"/>
    </row>
    <row r="747" spans="1:14">
      <c r="A747" s="394"/>
      <c r="B747" s="410">
        <f t="shared" si="11"/>
        <v>744</v>
      </c>
      <c r="C747" s="400" t="s">
        <v>902</v>
      </c>
      <c r="D747" s="409"/>
      <c r="E747" s="412" t="s">
        <v>11</v>
      </c>
      <c r="F747" s="391">
        <v>12785</v>
      </c>
      <c r="G747" s="407"/>
      <c r="H747" s="407"/>
      <c r="I747" s="407"/>
      <c r="J747" s="407" t="s">
        <v>1390</v>
      </c>
      <c r="K747" s="407"/>
      <c r="L747" s="407"/>
      <c r="M747" s="407"/>
      <c r="N747" s="401"/>
    </row>
    <row r="748" spans="1:14">
      <c r="A748" s="411" t="s">
        <v>439</v>
      </c>
      <c r="B748" s="410">
        <f t="shared" si="11"/>
        <v>745</v>
      </c>
      <c r="C748" s="400" t="s">
        <v>1421</v>
      </c>
      <c r="D748" s="409" t="s">
        <v>1420</v>
      </c>
      <c r="E748" s="392" t="s">
        <v>36</v>
      </c>
      <c r="F748" s="414">
        <v>40860</v>
      </c>
      <c r="G748" s="407"/>
      <c r="H748" s="407"/>
      <c r="I748" s="407"/>
      <c r="J748" s="407" t="s">
        <v>1390</v>
      </c>
      <c r="K748" s="407"/>
      <c r="L748" s="407"/>
      <c r="M748" s="407"/>
      <c r="N748" s="401"/>
    </row>
    <row r="749" spans="1:14">
      <c r="A749" s="394"/>
      <c r="B749" s="410">
        <f t="shared" si="11"/>
        <v>746</v>
      </c>
      <c r="C749" s="400" t="s">
        <v>904</v>
      </c>
      <c r="D749" s="409"/>
      <c r="E749" s="412" t="s">
        <v>11</v>
      </c>
      <c r="F749" s="391">
        <v>78401</v>
      </c>
      <c r="G749" s="407"/>
      <c r="H749" s="407"/>
      <c r="I749" s="407"/>
      <c r="J749" s="407" t="s">
        <v>1390</v>
      </c>
      <c r="K749" s="407"/>
      <c r="L749" s="407"/>
      <c r="M749" s="407"/>
      <c r="N749" s="401"/>
    </row>
    <row r="750" spans="1:14">
      <c r="A750" s="394"/>
      <c r="B750" s="410">
        <f t="shared" si="11"/>
        <v>747</v>
      </c>
      <c r="C750" s="400" t="s">
        <v>905</v>
      </c>
      <c r="D750" s="409"/>
      <c r="E750" s="412" t="s">
        <v>11</v>
      </c>
      <c r="F750" s="391">
        <v>111412</v>
      </c>
      <c r="G750" s="407"/>
      <c r="H750" s="407"/>
      <c r="I750" s="407"/>
      <c r="J750" s="407" t="s">
        <v>1390</v>
      </c>
      <c r="K750" s="407"/>
      <c r="L750" s="407"/>
      <c r="M750" s="407"/>
      <c r="N750" s="401"/>
    </row>
    <row r="751" spans="1:14">
      <c r="A751" s="394"/>
      <c r="B751" s="410">
        <f t="shared" si="11"/>
        <v>748</v>
      </c>
      <c r="C751" s="400" t="s">
        <v>510</v>
      </c>
      <c r="D751" s="409" t="s">
        <v>1419</v>
      </c>
      <c r="E751" s="412" t="s">
        <v>11</v>
      </c>
      <c r="F751" s="391">
        <v>156417</v>
      </c>
      <c r="G751" s="407"/>
      <c r="H751" s="407"/>
      <c r="I751" s="407"/>
      <c r="J751" s="407" t="s">
        <v>1390</v>
      </c>
      <c r="K751" s="407"/>
      <c r="L751" s="407"/>
      <c r="M751" s="407"/>
      <c r="N751" s="401"/>
    </row>
    <row r="752" spans="1:14">
      <c r="A752" s="394"/>
      <c r="B752" s="410">
        <f t="shared" si="11"/>
        <v>749</v>
      </c>
      <c r="C752" s="400" t="s">
        <v>907</v>
      </c>
      <c r="D752" s="409"/>
      <c r="E752" s="412" t="s">
        <v>11</v>
      </c>
      <c r="F752" s="391">
        <v>19027</v>
      </c>
      <c r="G752" s="407"/>
      <c r="H752" s="407"/>
      <c r="I752" s="407"/>
      <c r="J752" s="407" t="s">
        <v>1390</v>
      </c>
      <c r="K752" s="407"/>
      <c r="L752" s="407"/>
      <c r="M752" s="407"/>
      <c r="N752" s="401"/>
    </row>
    <row r="753" spans="1:20">
      <c r="A753" s="394"/>
      <c r="B753" s="410">
        <f t="shared" si="11"/>
        <v>750</v>
      </c>
      <c r="C753" s="400" t="s">
        <v>512</v>
      </c>
      <c r="D753" s="409" t="s">
        <v>1418</v>
      </c>
      <c r="E753" s="412" t="s">
        <v>11</v>
      </c>
      <c r="F753" s="391">
        <v>76396</v>
      </c>
      <c r="G753" s="407"/>
      <c r="H753" s="407"/>
      <c r="I753" s="407"/>
      <c r="J753" s="407" t="s">
        <v>1390</v>
      </c>
      <c r="K753" s="407"/>
      <c r="L753" s="407"/>
      <c r="M753" s="407"/>
      <c r="N753" s="401"/>
    </row>
    <row r="754" spans="1:20" ht="30">
      <c r="A754" s="394"/>
      <c r="B754" s="410">
        <f t="shared" si="11"/>
        <v>751</v>
      </c>
      <c r="C754" s="400" t="s">
        <v>908</v>
      </c>
      <c r="D754" s="409"/>
      <c r="E754" s="412" t="s">
        <v>36</v>
      </c>
      <c r="F754" s="391">
        <v>150281</v>
      </c>
      <c r="G754" s="407"/>
      <c r="H754" s="407"/>
      <c r="I754" s="407"/>
      <c r="J754" s="407" t="s">
        <v>1390</v>
      </c>
      <c r="K754" s="407"/>
      <c r="L754" s="407"/>
      <c r="M754" s="407"/>
      <c r="N754" s="401"/>
    </row>
    <row r="755" spans="1:20" ht="30">
      <c r="A755" s="394"/>
      <c r="B755" s="410">
        <f t="shared" si="11"/>
        <v>752</v>
      </c>
      <c r="C755" s="413" t="s">
        <v>1417</v>
      </c>
      <c r="D755" s="409"/>
      <c r="E755" s="412"/>
      <c r="F755" s="391"/>
      <c r="G755" s="407"/>
      <c r="H755" s="407"/>
      <c r="I755" s="407"/>
      <c r="J755" s="407"/>
      <c r="K755" s="407"/>
      <c r="L755" s="407"/>
      <c r="M755" s="407"/>
      <c r="N755" s="401"/>
    </row>
    <row r="756" spans="1:20" ht="30">
      <c r="A756" s="394"/>
      <c r="B756" s="410">
        <f t="shared" si="11"/>
        <v>753</v>
      </c>
      <c r="C756" s="400" t="s">
        <v>913</v>
      </c>
      <c r="D756" s="409"/>
      <c r="E756" s="412" t="s">
        <v>1416</v>
      </c>
      <c r="F756" s="391">
        <v>20992954</v>
      </c>
      <c r="G756" s="407" t="s">
        <v>1390</v>
      </c>
      <c r="H756" s="407"/>
      <c r="I756" s="407"/>
      <c r="J756" s="407"/>
      <c r="K756" s="407"/>
      <c r="L756" s="407"/>
      <c r="M756" s="407"/>
      <c r="N756" s="401"/>
    </row>
    <row r="757" spans="1:20" ht="30">
      <c r="A757" s="394"/>
      <c r="B757" s="410">
        <f t="shared" si="11"/>
        <v>754</v>
      </c>
      <c r="C757" s="400" t="s">
        <v>914</v>
      </c>
      <c r="D757" s="409"/>
      <c r="E757" s="412" t="s">
        <v>1416</v>
      </c>
      <c r="F757" s="391">
        <v>2754262</v>
      </c>
      <c r="G757" s="407" t="s">
        <v>1390</v>
      </c>
      <c r="H757" s="407"/>
      <c r="I757" s="407"/>
      <c r="J757" s="407"/>
      <c r="K757" s="407"/>
      <c r="L757" s="407"/>
      <c r="M757" s="407"/>
      <c r="N757" s="401"/>
    </row>
    <row r="758" spans="1:20" ht="30">
      <c r="A758" s="394"/>
      <c r="B758" s="410">
        <f t="shared" si="11"/>
        <v>755</v>
      </c>
      <c r="C758" s="413" t="s">
        <v>1415</v>
      </c>
      <c r="D758" s="409"/>
      <c r="E758" s="412"/>
      <c r="F758" s="391"/>
      <c r="G758" s="407"/>
      <c r="H758" s="407"/>
      <c r="I758" s="407"/>
      <c r="J758" s="407"/>
      <c r="K758" s="407"/>
      <c r="L758" s="407"/>
      <c r="M758" s="407"/>
      <c r="N758" s="401"/>
    </row>
    <row r="759" spans="1:20" ht="30">
      <c r="A759" s="394"/>
      <c r="B759" s="410">
        <f t="shared" si="11"/>
        <v>756</v>
      </c>
      <c r="C759" s="400" t="s">
        <v>948</v>
      </c>
      <c r="D759" s="409"/>
      <c r="E759" s="412" t="s">
        <v>11</v>
      </c>
      <c r="F759" s="391">
        <v>287835</v>
      </c>
      <c r="G759" s="407" t="s">
        <v>1390</v>
      </c>
      <c r="H759" s="407"/>
      <c r="I759" s="407"/>
      <c r="J759" s="407"/>
      <c r="K759" s="407"/>
      <c r="L759" s="407"/>
      <c r="M759" s="407"/>
      <c r="N759" s="401"/>
    </row>
    <row r="760" spans="1:20">
      <c r="A760" s="394"/>
      <c r="B760" s="410">
        <f t="shared" si="11"/>
        <v>757</v>
      </c>
      <c r="C760" s="400" t="s">
        <v>949</v>
      </c>
      <c r="D760" s="409"/>
      <c r="E760" s="412" t="s">
        <v>11</v>
      </c>
      <c r="F760" s="391">
        <v>302609</v>
      </c>
      <c r="G760" s="407" t="s">
        <v>1390</v>
      </c>
      <c r="H760" s="407"/>
      <c r="I760" s="407"/>
      <c r="J760" s="407"/>
      <c r="K760" s="407"/>
      <c r="L760" s="407"/>
      <c r="M760" s="407"/>
      <c r="N760" s="401"/>
    </row>
    <row r="761" spans="1:20">
      <c r="A761" s="394"/>
      <c r="B761" s="410">
        <f t="shared" si="11"/>
        <v>758</v>
      </c>
      <c r="C761" s="400" t="s">
        <v>950</v>
      </c>
      <c r="D761" s="409"/>
      <c r="E761" s="412" t="s">
        <v>11</v>
      </c>
      <c r="F761" s="391">
        <v>2978205</v>
      </c>
      <c r="G761" s="407" t="s">
        <v>1390</v>
      </c>
      <c r="H761" s="407"/>
      <c r="I761" s="407"/>
      <c r="J761" s="407"/>
      <c r="K761" s="407"/>
      <c r="L761" s="407"/>
      <c r="M761" s="407"/>
      <c r="N761" s="401"/>
    </row>
    <row r="762" spans="1:20">
      <c r="A762" s="394" t="s">
        <v>1414</v>
      </c>
      <c r="B762" s="410">
        <f t="shared" si="11"/>
        <v>759</v>
      </c>
      <c r="C762" s="400" t="s">
        <v>951</v>
      </c>
      <c r="D762" s="409" t="s">
        <v>1413</v>
      </c>
      <c r="E762" s="412" t="s">
        <v>36</v>
      </c>
      <c r="F762" s="391">
        <v>3115052</v>
      </c>
      <c r="G762" s="407" t="s">
        <v>1390</v>
      </c>
      <c r="H762" s="407"/>
      <c r="I762" s="407"/>
      <c r="J762" s="407"/>
      <c r="K762" s="407"/>
      <c r="L762" s="407"/>
      <c r="M762" s="407"/>
      <c r="N762" s="401"/>
    </row>
    <row r="763" spans="1:20" s="390" customFormat="1">
      <c r="A763" s="394"/>
      <c r="B763" s="410">
        <f t="shared" si="11"/>
        <v>760</v>
      </c>
      <c r="C763" s="400"/>
      <c r="D763" s="409"/>
      <c r="E763" s="412"/>
      <c r="F763" s="408"/>
      <c r="G763" s="407"/>
      <c r="H763" s="407"/>
      <c r="I763" s="407"/>
      <c r="J763" s="407"/>
      <c r="K763" s="407"/>
      <c r="L763" s="407"/>
      <c r="M763" s="407"/>
      <c r="N763" s="401"/>
    </row>
    <row r="764" spans="1:20">
      <c r="A764" s="394"/>
      <c r="B764" s="410">
        <f t="shared" si="11"/>
        <v>761</v>
      </c>
      <c r="C764" s="413" t="s">
        <v>1412</v>
      </c>
      <c r="D764" s="409"/>
      <c r="E764" s="412"/>
      <c r="F764" s="391">
        <v>82985149</v>
      </c>
      <c r="G764" s="407"/>
      <c r="H764" s="407"/>
      <c r="I764" s="407"/>
      <c r="J764" s="407"/>
      <c r="K764" s="407"/>
      <c r="L764" s="407"/>
      <c r="M764" s="407"/>
      <c r="N764" s="401"/>
    </row>
    <row r="765" spans="1:20">
      <c r="A765" s="411" t="s">
        <v>621</v>
      </c>
      <c r="B765" s="410">
        <f t="shared" si="11"/>
        <v>762</v>
      </c>
      <c r="C765" s="400" t="s">
        <v>1411</v>
      </c>
      <c r="D765" s="409" t="s">
        <v>1410</v>
      </c>
      <c r="E765" s="392" t="s">
        <v>11</v>
      </c>
      <c r="F765" s="408"/>
      <c r="G765" s="407" t="s">
        <v>1390</v>
      </c>
      <c r="H765" s="407"/>
      <c r="I765" s="406"/>
      <c r="J765" s="405"/>
      <c r="K765" s="404"/>
      <c r="L765" s="403"/>
      <c r="M765" s="402"/>
      <c r="N765" s="401"/>
    </row>
    <row r="766" spans="1:20">
      <c r="A766" s="411" t="s">
        <v>596</v>
      </c>
      <c r="B766" s="410">
        <f t="shared" si="11"/>
        <v>763</v>
      </c>
      <c r="C766" s="400" t="s">
        <v>1409</v>
      </c>
      <c r="D766" s="409" t="s">
        <v>1408</v>
      </c>
      <c r="E766" s="392" t="s">
        <v>36</v>
      </c>
      <c r="F766" s="408"/>
      <c r="G766" s="407" t="s">
        <v>1390</v>
      </c>
      <c r="H766" s="407"/>
      <c r="I766" s="406"/>
      <c r="J766" s="405"/>
      <c r="K766" s="404"/>
      <c r="L766" s="403"/>
      <c r="M766" s="402"/>
      <c r="N766" s="401"/>
      <c r="T766" s="36"/>
    </row>
    <row r="767" spans="1:20">
      <c r="A767" s="411"/>
      <c r="B767" s="410">
        <f t="shared" si="11"/>
        <v>764</v>
      </c>
      <c r="C767" s="400"/>
      <c r="D767" s="409" t="s">
        <v>1407</v>
      </c>
      <c r="E767" s="392" t="s">
        <v>36</v>
      </c>
      <c r="F767" s="408"/>
      <c r="G767" s="407" t="s">
        <v>1390</v>
      </c>
      <c r="H767" s="407"/>
      <c r="I767" s="406"/>
      <c r="J767" s="405"/>
      <c r="K767" s="404"/>
      <c r="L767" s="403"/>
      <c r="M767" s="402"/>
      <c r="N767" s="401"/>
    </row>
    <row r="768" spans="1:20">
      <c r="A768" s="411"/>
      <c r="B768" s="410">
        <f t="shared" si="11"/>
        <v>765</v>
      </c>
      <c r="C768" s="400"/>
      <c r="D768" s="409" t="s">
        <v>1406</v>
      </c>
      <c r="E768" s="392" t="s">
        <v>11</v>
      </c>
      <c r="F768" s="408"/>
      <c r="G768" s="407" t="s">
        <v>1390</v>
      </c>
      <c r="H768" s="407"/>
      <c r="I768" s="406"/>
      <c r="J768" s="405"/>
      <c r="K768" s="404"/>
      <c r="L768" s="403"/>
      <c r="M768" s="402"/>
      <c r="N768" s="401"/>
    </row>
    <row r="769" spans="1:14">
      <c r="A769" s="411"/>
      <c r="B769" s="410">
        <f t="shared" si="11"/>
        <v>766</v>
      </c>
      <c r="C769" s="400"/>
      <c r="D769" s="409" t="s">
        <v>1405</v>
      </c>
      <c r="E769" s="392" t="s">
        <v>11</v>
      </c>
      <c r="F769" s="408"/>
      <c r="G769" s="407" t="s">
        <v>1390</v>
      </c>
      <c r="H769" s="407"/>
      <c r="I769" s="406"/>
      <c r="J769" s="405"/>
      <c r="K769" s="404"/>
      <c r="L769" s="403"/>
      <c r="M769" s="402"/>
      <c r="N769" s="401"/>
    </row>
    <row r="770" spans="1:14">
      <c r="A770" s="411"/>
      <c r="B770" s="410">
        <f t="shared" ref="B770:B781" si="12">B769+1</f>
        <v>767</v>
      </c>
      <c r="C770" s="400"/>
      <c r="D770" s="409" t="s">
        <v>1397</v>
      </c>
      <c r="E770" s="392" t="s">
        <v>11</v>
      </c>
      <c r="F770" s="408"/>
      <c r="G770" s="407" t="s">
        <v>1390</v>
      </c>
      <c r="H770" s="407"/>
      <c r="I770" s="406"/>
      <c r="J770" s="405"/>
      <c r="K770" s="404"/>
      <c r="L770" s="403"/>
      <c r="M770" s="402"/>
      <c r="N770" s="401"/>
    </row>
    <row r="771" spans="1:14">
      <c r="A771" s="411"/>
      <c r="B771" s="410">
        <f t="shared" si="12"/>
        <v>768</v>
      </c>
      <c r="C771" s="400"/>
      <c r="D771" s="409" t="s">
        <v>1404</v>
      </c>
      <c r="E771" s="392" t="s">
        <v>11</v>
      </c>
      <c r="F771" s="408"/>
      <c r="G771" s="407" t="s">
        <v>1390</v>
      </c>
      <c r="H771" s="407"/>
      <c r="I771" s="406"/>
      <c r="J771" s="405"/>
      <c r="K771" s="404"/>
      <c r="L771" s="403"/>
      <c r="M771" s="402"/>
      <c r="N771" s="401"/>
    </row>
    <row r="772" spans="1:14" ht="45">
      <c r="A772" s="411" t="s">
        <v>315</v>
      </c>
      <c r="B772" s="410">
        <f t="shared" si="12"/>
        <v>769</v>
      </c>
      <c r="C772" s="400" t="s">
        <v>1403</v>
      </c>
      <c r="D772" s="409" t="s">
        <v>1402</v>
      </c>
      <c r="E772" s="392" t="s">
        <v>11</v>
      </c>
      <c r="F772" s="408"/>
      <c r="G772" s="407" t="s">
        <v>1390</v>
      </c>
      <c r="H772" s="407"/>
      <c r="I772" s="406"/>
      <c r="J772" s="405"/>
      <c r="K772" s="404"/>
      <c r="L772" s="403"/>
      <c r="M772" s="402"/>
      <c r="N772" s="401"/>
    </row>
    <row r="773" spans="1:14" ht="30">
      <c r="A773" s="411"/>
      <c r="B773" s="410">
        <f t="shared" si="12"/>
        <v>770</v>
      </c>
      <c r="C773" s="400"/>
      <c r="D773" s="409" t="s">
        <v>1401</v>
      </c>
      <c r="E773" s="392" t="s">
        <v>11</v>
      </c>
      <c r="F773" s="408"/>
      <c r="G773" s="407" t="s">
        <v>1390</v>
      </c>
      <c r="H773" s="407"/>
      <c r="I773" s="406"/>
      <c r="J773" s="405"/>
      <c r="K773" s="404"/>
      <c r="L773" s="403"/>
      <c r="M773" s="402"/>
      <c r="N773" s="401"/>
    </row>
    <row r="774" spans="1:14">
      <c r="A774" s="411"/>
      <c r="B774" s="410">
        <f t="shared" si="12"/>
        <v>771</v>
      </c>
      <c r="C774" s="400"/>
      <c r="D774" s="409" t="s">
        <v>1397</v>
      </c>
      <c r="E774" s="392" t="s">
        <v>11</v>
      </c>
      <c r="F774" s="408"/>
      <c r="G774" s="407" t="s">
        <v>1390</v>
      </c>
      <c r="H774" s="407"/>
      <c r="I774" s="406"/>
      <c r="J774" s="405"/>
      <c r="K774" s="404"/>
      <c r="L774" s="403"/>
      <c r="M774" s="402"/>
      <c r="N774" s="401"/>
    </row>
    <row r="775" spans="1:14">
      <c r="A775" s="411" t="s">
        <v>726</v>
      </c>
      <c r="B775" s="410">
        <f t="shared" si="12"/>
        <v>772</v>
      </c>
      <c r="C775" s="400" t="s">
        <v>1400</v>
      </c>
      <c r="D775" s="409" t="s">
        <v>1399</v>
      </c>
      <c r="E775" s="392" t="s">
        <v>11</v>
      </c>
      <c r="F775" s="408"/>
      <c r="G775" s="407" t="s">
        <v>1390</v>
      </c>
      <c r="H775" s="407"/>
      <c r="I775" s="406"/>
      <c r="J775" s="405"/>
      <c r="K775" s="404"/>
      <c r="L775" s="403"/>
      <c r="M775" s="402"/>
      <c r="N775" s="401"/>
    </row>
    <row r="776" spans="1:14" ht="45">
      <c r="A776" s="411"/>
      <c r="B776" s="410">
        <f t="shared" si="12"/>
        <v>773</v>
      </c>
      <c r="C776" s="400"/>
      <c r="D776" s="409" t="s">
        <v>1398</v>
      </c>
      <c r="E776" s="392" t="s">
        <v>11</v>
      </c>
      <c r="F776" s="408"/>
      <c r="G776" s="407" t="s">
        <v>1390</v>
      </c>
      <c r="H776" s="407"/>
      <c r="I776" s="406"/>
      <c r="J776" s="405"/>
      <c r="K776" s="404"/>
      <c r="L776" s="403"/>
      <c r="M776" s="402"/>
      <c r="N776" s="401"/>
    </row>
    <row r="777" spans="1:14">
      <c r="A777" s="411"/>
      <c r="B777" s="410">
        <f t="shared" si="12"/>
        <v>774</v>
      </c>
      <c r="C777" s="400"/>
      <c r="D777" s="409" t="s">
        <v>1397</v>
      </c>
      <c r="E777" s="392" t="s">
        <v>11</v>
      </c>
      <c r="F777" s="408"/>
      <c r="G777" s="407" t="s">
        <v>1390</v>
      </c>
      <c r="H777" s="407"/>
      <c r="I777" s="406"/>
      <c r="J777" s="405"/>
      <c r="K777" s="404"/>
      <c r="L777" s="403"/>
      <c r="M777" s="402"/>
      <c r="N777" s="401"/>
    </row>
    <row r="778" spans="1:14">
      <c r="A778" s="411" t="s">
        <v>730</v>
      </c>
      <c r="B778" s="410">
        <f t="shared" si="12"/>
        <v>775</v>
      </c>
      <c r="C778" s="400" t="s">
        <v>1396</v>
      </c>
      <c r="D778" s="409" t="s">
        <v>1395</v>
      </c>
      <c r="E778" s="392" t="s">
        <v>11</v>
      </c>
      <c r="F778" s="408"/>
      <c r="G778" s="407" t="s">
        <v>1390</v>
      </c>
      <c r="H778" s="407"/>
      <c r="I778" s="406"/>
      <c r="J778" s="405"/>
      <c r="K778" s="404"/>
      <c r="L778" s="403"/>
      <c r="M778" s="402"/>
      <c r="N778" s="401"/>
    </row>
    <row r="779" spans="1:14" ht="30">
      <c r="A779" s="411" t="s">
        <v>811</v>
      </c>
      <c r="B779" s="410">
        <f t="shared" si="12"/>
        <v>776</v>
      </c>
      <c r="C779" s="400" t="s">
        <v>1394</v>
      </c>
      <c r="D779" s="409" t="s">
        <v>1393</v>
      </c>
      <c r="E779" s="392" t="s">
        <v>11</v>
      </c>
      <c r="F779" s="408"/>
      <c r="G779" s="407" t="s">
        <v>1390</v>
      </c>
      <c r="H779" s="407"/>
      <c r="I779" s="406"/>
      <c r="J779" s="405"/>
      <c r="K779" s="404"/>
      <c r="L779" s="403"/>
      <c r="M779" s="402"/>
      <c r="N779" s="401"/>
    </row>
    <row r="780" spans="1:14">
      <c r="A780" s="411"/>
      <c r="B780" s="410">
        <f t="shared" si="12"/>
        <v>777</v>
      </c>
      <c r="C780" s="400"/>
      <c r="D780" s="409" t="s">
        <v>1392</v>
      </c>
      <c r="E780" s="392" t="s">
        <v>11</v>
      </c>
      <c r="F780" s="408"/>
      <c r="G780" s="407" t="s">
        <v>1390</v>
      </c>
      <c r="H780" s="407"/>
      <c r="I780" s="406"/>
      <c r="J780" s="405"/>
      <c r="K780" s="404"/>
      <c r="L780" s="403"/>
      <c r="M780" s="402"/>
      <c r="N780" s="401"/>
    </row>
    <row r="781" spans="1:14">
      <c r="A781" s="411"/>
      <c r="B781" s="410">
        <f t="shared" si="12"/>
        <v>778</v>
      </c>
      <c r="C781" s="400"/>
      <c r="D781" s="409" t="s">
        <v>1391</v>
      </c>
      <c r="E781" s="392" t="s">
        <v>11</v>
      </c>
      <c r="F781" s="408"/>
      <c r="G781" s="407" t="s">
        <v>1390</v>
      </c>
      <c r="H781" s="407"/>
      <c r="I781" s="406"/>
      <c r="J781" s="405"/>
      <c r="K781" s="404"/>
      <c r="L781" s="403"/>
      <c r="M781" s="402"/>
      <c r="N781" s="401"/>
    </row>
    <row r="782" spans="1:14">
      <c r="B782" s="395"/>
      <c r="C782" s="400"/>
      <c r="D782" s="393"/>
      <c r="E782" s="392"/>
      <c r="F782" s="555"/>
      <c r="G782" s="390"/>
      <c r="H782" s="390"/>
      <c r="I782" s="394"/>
      <c r="J782" s="394"/>
      <c r="K782" s="393"/>
      <c r="L782" s="392"/>
      <c r="M782" s="555"/>
      <c r="N782" s="389"/>
    </row>
    <row r="783" spans="1:14">
      <c r="B783" s="395"/>
      <c r="C783" s="398" t="s">
        <v>1389</v>
      </c>
      <c r="D783" s="399"/>
      <c r="E783" s="392"/>
      <c r="F783" s="391"/>
      <c r="G783" s="390"/>
      <c r="H783" s="390"/>
      <c r="I783" s="390"/>
      <c r="J783" s="390"/>
      <c r="K783" s="390"/>
      <c r="L783" s="390"/>
      <c r="M783" s="390"/>
      <c r="N783" s="389"/>
    </row>
    <row r="784" spans="1:14">
      <c r="B784" s="395"/>
      <c r="C784" s="398" t="s">
        <v>1388</v>
      </c>
      <c r="D784" s="393"/>
      <c r="E784" s="392"/>
      <c r="F784" s="391"/>
      <c r="G784" s="390"/>
      <c r="H784" s="390"/>
      <c r="I784" s="390"/>
      <c r="J784" s="390"/>
      <c r="K784" s="390"/>
      <c r="L784" s="390"/>
      <c r="M784" s="390"/>
      <c r="N784" s="389"/>
    </row>
    <row r="785" spans="1:14">
      <c r="B785" s="395"/>
      <c r="C785" s="398"/>
      <c r="D785" s="393"/>
      <c r="E785" s="392"/>
      <c r="F785" s="391"/>
      <c r="G785" s="390"/>
      <c r="H785" s="390"/>
      <c r="I785" s="390"/>
      <c r="J785" s="390"/>
      <c r="K785" s="390"/>
      <c r="L785" s="390"/>
      <c r="M785" s="390"/>
      <c r="N785" s="389"/>
    </row>
    <row r="786" spans="1:14">
      <c r="B786" s="395"/>
      <c r="C786" s="396" t="s">
        <v>1387</v>
      </c>
      <c r="D786" s="393"/>
      <c r="E786" s="392"/>
      <c r="F786" s="391"/>
      <c r="G786" s="397"/>
      <c r="H786" s="397"/>
      <c r="I786" s="397"/>
      <c r="J786" s="397"/>
      <c r="K786" s="397"/>
      <c r="L786" s="397"/>
      <c r="M786" s="397"/>
      <c r="N786" s="389"/>
    </row>
    <row r="787" spans="1:14">
      <c r="B787" s="395"/>
      <c r="C787" s="396" t="s">
        <v>1386</v>
      </c>
      <c r="D787" s="393"/>
      <c r="E787" s="392"/>
      <c r="F787" s="391"/>
      <c r="G787" s="390"/>
      <c r="H787" s="390"/>
      <c r="I787" s="390"/>
      <c r="J787" s="390"/>
      <c r="K787" s="390"/>
      <c r="L787" s="390"/>
      <c r="M787" s="390"/>
      <c r="N787" s="389"/>
    </row>
    <row r="788" spans="1:14">
      <c r="B788" s="395"/>
      <c r="C788" s="396" t="s">
        <v>1385</v>
      </c>
      <c r="D788" s="393"/>
      <c r="E788" s="392"/>
      <c r="F788" s="391"/>
      <c r="G788" s="390"/>
      <c r="H788" s="390"/>
      <c r="I788" s="390"/>
      <c r="J788" s="390"/>
      <c r="K788" s="390"/>
      <c r="L788" s="390"/>
      <c r="M788" s="390"/>
      <c r="N788" s="389"/>
    </row>
    <row r="789" spans="1:14">
      <c r="B789" s="395"/>
      <c r="C789" s="394" t="s">
        <v>1384</v>
      </c>
      <c r="D789" s="393"/>
      <c r="E789" s="392"/>
      <c r="F789" s="391"/>
      <c r="G789" s="390"/>
      <c r="H789" s="390"/>
      <c r="I789" s="390"/>
      <c r="J789" s="390"/>
      <c r="K789" s="390"/>
      <c r="L789" s="390"/>
      <c r="M789" s="390"/>
      <c r="N789" s="389"/>
    </row>
    <row r="790" spans="1:14">
      <c r="B790" s="395"/>
      <c r="C790" s="394" t="s">
        <v>1383</v>
      </c>
      <c r="D790" s="393"/>
      <c r="E790" s="392"/>
      <c r="F790" s="391"/>
      <c r="G790" s="390"/>
      <c r="H790" s="390"/>
      <c r="I790" s="390"/>
      <c r="J790" s="390"/>
      <c r="K790" s="390"/>
      <c r="L790" s="390"/>
      <c r="M790" s="390"/>
      <c r="N790" s="389"/>
    </row>
    <row r="791" spans="1:14">
      <c r="B791" s="395"/>
      <c r="C791" s="394" t="s">
        <v>1382</v>
      </c>
      <c r="D791" s="393"/>
      <c r="E791" s="392"/>
      <c r="F791" s="391"/>
      <c r="G791" s="390"/>
      <c r="H791" s="390"/>
      <c r="I791" s="390"/>
      <c r="J791" s="390"/>
      <c r="K791" s="390"/>
      <c r="L791" s="390"/>
      <c r="M791" s="390"/>
      <c r="N791" s="389"/>
    </row>
    <row r="792" spans="1:14">
      <c r="A792"/>
      <c r="B792" s="395"/>
      <c r="C792" s="394" t="s">
        <v>2360</v>
      </c>
      <c r="D792" s="393"/>
      <c r="E792" s="392"/>
      <c r="F792" s="391"/>
      <c r="G792" s="390"/>
      <c r="H792" s="390"/>
      <c r="I792" s="390"/>
      <c r="J792" s="390"/>
      <c r="K792" s="390"/>
      <c r="L792" s="390"/>
      <c r="M792" s="390"/>
      <c r="N792" s="389"/>
    </row>
    <row r="793" spans="1:14" ht="15.75" thickBot="1">
      <c r="B793" s="388"/>
      <c r="C793" s="681" t="s">
        <v>2357</v>
      </c>
      <c r="D793" s="681"/>
      <c r="E793" s="681"/>
      <c r="F793" s="681"/>
      <c r="G793" s="681"/>
      <c r="H793" s="681"/>
      <c r="I793" s="681"/>
      <c r="J793" s="681"/>
      <c r="K793" s="681"/>
      <c r="L793" s="681"/>
      <c r="M793" s="681"/>
      <c r="N793" s="682"/>
    </row>
  </sheetData>
  <mergeCells count="2">
    <mergeCell ref="G2:M2"/>
    <mergeCell ref="C793:N793"/>
  </mergeCells>
  <pageMargins left="0.7" right="0.7" top="0.75" bottom="0.75" header="0.3" footer="0.3"/>
  <pageSetup scale="62" fitToHeight="0" orientation="landscape" r:id="rId1"/>
  <headerFooter>
    <oddFooter>&amp;L&amp;F&amp;R&amp;A</oddFooter>
  </headerFooter>
  <rowBreaks count="18" manualBreakCount="18">
    <brk id="41" max="16383" man="1"/>
    <brk id="86" max="16383" man="1"/>
    <brk id="129" max="16383" man="1"/>
    <brk id="173" max="16383" man="1"/>
    <brk id="219" max="13" man="1"/>
    <brk id="268" max="16383" man="1"/>
    <brk id="312" max="16383" man="1"/>
    <brk id="356" max="16383" man="1"/>
    <brk id="401" max="16383" man="1"/>
    <brk id="436" max="16383" man="1"/>
    <brk id="472" max="16383" man="1"/>
    <brk id="507" max="16383" man="1"/>
    <brk id="549" max="16383" man="1"/>
    <brk id="589" max="16383" man="1"/>
    <brk id="637" max="16383" man="1"/>
    <brk id="680" max="16383" man="1"/>
    <brk id="724" max="16383" man="1"/>
    <brk id="754"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view="pageBreakPreview" topLeftCell="A147" zoomScale="110" zoomScaleNormal="80" zoomScaleSheetLayoutView="110" workbookViewId="0">
      <selection activeCell="E171" sqref="E171"/>
    </sheetView>
  </sheetViews>
  <sheetFormatPr defaultColWidth="9.140625" defaultRowHeight="12.75"/>
  <cols>
    <col min="1" max="1" width="9.140625" style="474"/>
    <col min="2" max="2" width="9.5703125" style="476" hidden="1" customWidth="1"/>
    <col min="3" max="3" width="25" style="476" bestFit="1" customWidth="1"/>
    <col min="4" max="4" width="75.28515625" style="475" customWidth="1"/>
    <col min="5" max="5" width="68" style="474" customWidth="1"/>
    <col min="6" max="16384" width="9.140625" style="474"/>
  </cols>
  <sheetData>
    <row r="1" spans="1:5" s="478" customFormat="1" ht="15.75">
      <c r="A1" s="487" t="s">
        <v>2289</v>
      </c>
      <c r="B1" s="486"/>
      <c r="C1" s="485"/>
      <c r="D1" s="530"/>
      <c r="E1" s="533"/>
    </row>
    <row r="2" spans="1:5" s="483" customFormat="1">
      <c r="A2" s="484" t="s">
        <v>1</v>
      </c>
      <c r="B2" s="483" t="s">
        <v>2198</v>
      </c>
      <c r="C2" s="483" t="s">
        <v>1992</v>
      </c>
      <c r="D2" s="531" t="s">
        <v>2197</v>
      </c>
      <c r="E2" s="534" t="s">
        <v>1981</v>
      </c>
    </row>
    <row r="3" spans="1:5" s="480" customFormat="1">
      <c r="A3" s="488">
        <v>1</v>
      </c>
      <c r="B3" s="482"/>
      <c r="C3" s="482" t="s">
        <v>1980</v>
      </c>
      <c r="D3" s="6"/>
      <c r="E3" s="535"/>
    </row>
    <row r="4" spans="1:5">
      <c r="A4" s="481">
        <f>A3+1</f>
        <v>2</v>
      </c>
      <c r="B4" s="479"/>
      <c r="C4" s="477"/>
      <c r="D4" s="532"/>
      <c r="E4" s="536"/>
    </row>
    <row r="5" spans="1:5">
      <c r="A5" s="488">
        <f>A4+1</f>
        <v>3</v>
      </c>
      <c r="B5" s="479" t="s">
        <v>240</v>
      </c>
      <c r="C5" s="477" t="s">
        <v>1976</v>
      </c>
      <c r="D5" s="13" t="s">
        <v>2196</v>
      </c>
      <c r="E5" s="536" t="s">
        <v>2195</v>
      </c>
    </row>
    <row r="6" spans="1:5">
      <c r="A6" s="481">
        <f>A5+1</f>
        <v>4</v>
      </c>
      <c r="B6" s="479"/>
      <c r="C6" s="477"/>
      <c r="D6" s="13" t="s">
        <v>2194</v>
      </c>
      <c r="E6" s="536"/>
    </row>
    <row r="7" spans="1:5">
      <c r="A7" s="488">
        <f>A6+1</f>
        <v>5</v>
      </c>
      <c r="B7" s="479"/>
      <c r="C7" s="477"/>
      <c r="D7" s="13" t="s">
        <v>2193</v>
      </c>
      <c r="E7" s="536"/>
    </row>
    <row r="8" spans="1:5">
      <c r="A8" s="481">
        <f>A7+1</f>
        <v>6</v>
      </c>
      <c r="B8" s="479" t="s">
        <v>245</v>
      </c>
      <c r="C8" s="477" t="s">
        <v>1965</v>
      </c>
      <c r="D8" s="13" t="s">
        <v>2192</v>
      </c>
      <c r="E8" s="536"/>
    </row>
    <row r="9" spans="1:5">
      <c r="A9" s="488">
        <f t="shared" ref="A9:A72" si="0">A8+1</f>
        <v>7</v>
      </c>
      <c r="B9" s="479" t="s">
        <v>249</v>
      </c>
      <c r="C9" s="477" t="s">
        <v>1959</v>
      </c>
      <c r="D9" s="13" t="s">
        <v>2191</v>
      </c>
      <c r="E9" s="536"/>
    </row>
    <row r="10" spans="1:5" s="475" customFormat="1">
      <c r="A10" s="481">
        <f t="shared" si="0"/>
        <v>8</v>
      </c>
      <c r="B10" s="479" t="s">
        <v>1953</v>
      </c>
      <c r="C10" s="479" t="s">
        <v>1952</v>
      </c>
      <c r="D10" s="13" t="s">
        <v>2046</v>
      </c>
      <c r="E10" s="537" t="s">
        <v>2032</v>
      </c>
    </row>
    <row r="11" spans="1:5">
      <c r="A11" s="488">
        <f t="shared" si="0"/>
        <v>9</v>
      </c>
      <c r="B11" s="479"/>
      <c r="C11" s="479"/>
      <c r="D11" s="13" t="s">
        <v>2190</v>
      </c>
      <c r="E11" s="536" t="s">
        <v>2189</v>
      </c>
    </row>
    <row r="12" spans="1:5">
      <c r="A12" s="481">
        <f t="shared" si="0"/>
        <v>10</v>
      </c>
      <c r="B12" s="479" t="s">
        <v>621</v>
      </c>
      <c r="C12" s="479" t="s">
        <v>1411</v>
      </c>
      <c r="D12" s="13" t="s">
        <v>2188</v>
      </c>
      <c r="E12" s="536"/>
    </row>
    <row r="13" spans="1:5">
      <c r="A13" s="488">
        <f t="shared" si="0"/>
        <v>11</v>
      </c>
      <c r="B13" s="479" t="s">
        <v>253</v>
      </c>
      <c r="C13" s="477" t="s">
        <v>1946</v>
      </c>
      <c r="D13" s="13" t="s">
        <v>2187</v>
      </c>
      <c r="E13" s="536"/>
    </row>
    <row r="14" spans="1:5">
      <c r="A14" s="481">
        <f t="shared" si="0"/>
        <v>12</v>
      </c>
      <c r="B14" s="479"/>
      <c r="C14" s="477"/>
      <c r="D14" s="13" t="s">
        <v>2186</v>
      </c>
      <c r="E14" s="536" t="s">
        <v>2092</v>
      </c>
    </row>
    <row r="15" spans="1:5">
      <c r="A15" s="488">
        <f t="shared" si="0"/>
        <v>13</v>
      </c>
      <c r="B15" s="479" t="s">
        <v>255</v>
      </c>
      <c r="C15" s="477" t="s">
        <v>1944</v>
      </c>
      <c r="D15" s="13" t="s">
        <v>2185</v>
      </c>
      <c r="E15" s="536" t="s">
        <v>2184</v>
      </c>
    </row>
    <row r="16" spans="1:5">
      <c r="A16" s="481">
        <f t="shared" si="0"/>
        <v>14</v>
      </c>
      <c r="B16" s="479"/>
      <c r="C16" s="477"/>
      <c r="D16" s="13" t="s">
        <v>2183</v>
      </c>
      <c r="E16" s="536" t="s">
        <v>2034</v>
      </c>
    </row>
    <row r="17" spans="1:6">
      <c r="A17" s="488">
        <f t="shared" si="0"/>
        <v>15</v>
      </c>
      <c r="B17" s="479" t="s">
        <v>259</v>
      </c>
      <c r="C17" s="477" t="s">
        <v>1938</v>
      </c>
      <c r="D17" s="13" t="s">
        <v>2182</v>
      </c>
      <c r="E17" s="536" t="s">
        <v>2181</v>
      </c>
    </row>
    <row r="18" spans="1:6" s="475" customFormat="1">
      <c r="A18" s="481">
        <f t="shared" si="0"/>
        <v>16</v>
      </c>
      <c r="B18" s="479" t="s">
        <v>1932</v>
      </c>
      <c r="C18" s="479" t="s">
        <v>1931</v>
      </c>
      <c r="D18" s="13" t="s">
        <v>2180</v>
      </c>
      <c r="E18" s="537"/>
    </row>
    <row r="19" spans="1:6" s="475" customFormat="1">
      <c r="A19" s="488">
        <f t="shared" si="0"/>
        <v>17</v>
      </c>
      <c r="B19" s="479"/>
      <c r="C19" s="479"/>
      <c r="D19" s="13" t="s">
        <v>2179</v>
      </c>
      <c r="E19" s="537"/>
      <c r="F19" s="516"/>
    </row>
    <row r="20" spans="1:6" s="475" customFormat="1">
      <c r="A20" s="481">
        <f t="shared" si="0"/>
        <v>18</v>
      </c>
      <c r="B20" s="479"/>
      <c r="C20" s="479"/>
      <c r="D20" s="13" t="s">
        <v>2178</v>
      </c>
      <c r="E20" s="537" t="s">
        <v>2177</v>
      </c>
      <c r="F20" s="13"/>
    </row>
    <row r="21" spans="1:6">
      <c r="A21" s="488">
        <f t="shared" si="0"/>
        <v>19</v>
      </c>
      <c r="B21" s="479" t="s">
        <v>2176</v>
      </c>
      <c r="C21" s="479" t="s">
        <v>2175</v>
      </c>
      <c r="D21" s="13" t="s">
        <v>2005</v>
      </c>
      <c r="E21" s="536"/>
    </row>
    <row r="22" spans="1:6" s="475" customFormat="1">
      <c r="A22" s="481">
        <f t="shared" si="0"/>
        <v>20</v>
      </c>
      <c r="B22" s="479" t="s">
        <v>920</v>
      </c>
      <c r="C22" s="479" t="s">
        <v>2174</v>
      </c>
      <c r="D22" s="13" t="s">
        <v>2005</v>
      </c>
      <c r="E22" s="537"/>
    </row>
    <row r="23" spans="1:6" s="475" customFormat="1">
      <c r="A23" s="488">
        <f t="shared" si="0"/>
        <v>21</v>
      </c>
      <c r="B23" s="479" t="s">
        <v>1909</v>
      </c>
      <c r="C23" s="479" t="s">
        <v>1908</v>
      </c>
      <c r="D23" s="13" t="s">
        <v>2023</v>
      </c>
      <c r="E23" s="537" t="s">
        <v>2016</v>
      </c>
    </row>
    <row r="24" spans="1:6" s="475" customFormat="1">
      <c r="A24" s="481">
        <f t="shared" si="0"/>
        <v>22</v>
      </c>
      <c r="B24" s="479"/>
      <c r="C24" s="479"/>
      <c r="D24" s="13" t="s">
        <v>2173</v>
      </c>
      <c r="E24" s="537" t="s">
        <v>2172</v>
      </c>
    </row>
    <row r="25" spans="1:6" s="475" customFormat="1">
      <c r="A25" s="488">
        <f t="shared" si="0"/>
        <v>23</v>
      </c>
      <c r="B25" s="479" t="s">
        <v>269</v>
      </c>
      <c r="C25" s="479" t="s">
        <v>1904</v>
      </c>
      <c r="D25" s="13" t="s">
        <v>2050</v>
      </c>
      <c r="E25" s="537" t="s">
        <v>2171</v>
      </c>
    </row>
    <row r="26" spans="1:6" s="475" customFormat="1">
      <c r="A26" s="481">
        <f t="shared" si="0"/>
        <v>24</v>
      </c>
      <c r="B26" s="479"/>
      <c r="C26" s="479"/>
      <c r="D26" s="13" t="s">
        <v>2170</v>
      </c>
      <c r="E26" s="537" t="s">
        <v>2167</v>
      </c>
    </row>
    <row r="27" spans="1:6" s="475" customFormat="1">
      <c r="A27" s="488">
        <f t="shared" si="0"/>
        <v>25</v>
      </c>
      <c r="B27" s="479"/>
      <c r="C27" s="479"/>
      <c r="D27" s="13" t="s">
        <v>2169</v>
      </c>
      <c r="E27" s="537"/>
    </row>
    <row r="28" spans="1:6" s="475" customFormat="1">
      <c r="A28" s="481">
        <f t="shared" si="0"/>
        <v>26</v>
      </c>
      <c r="B28" s="479"/>
      <c r="C28" s="479"/>
      <c r="D28" s="13" t="s">
        <v>2168</v>
      </c>
      <c r="E28" s="537" t="s">
        <v>2167</v>
      </c>
    </row>
    <row r="29" spans="1:6" s="475" customFormat="1">
      <c r="A29" s="488">
        <f t="shared" si="0"/>
        <v>27</v>
      </c>
      <c r="B29" s="479" t="s">
        <v>271</v>
      </c>
      <c r="C29" s="479" t="s">
        <v>1899</v>
      </c>
      <c r="D29" s="13" t="s">
        <v>2166</v>
      </c>
      <c r="E29" s="537" t="s">
        <v>2165</v>
      </c>
    </row>
    <row r="30" spans="1:6" s="475" customFormat="1">
      <c r="A30" s="481">
        <f t="shared" si="0"/>
        <v>28</v>
      </c>
      <c r="B30" s="479" t="s">
        <v>279</v>
      </c>
      <c r="C30" s="479" t="s">
        <v>1882</v>
      </c>
      <c r="D30" s="13" t="s">
        <v>2164</v>
      </c>
      <c r="E30" s="537" t="s">
        <v>2163</v>
      </c>
    </row>
    <row r="31" spans="1:6" s="475" customFormat="1">
      <c r="A31" s="488">
        <f t="shared" si="0"/>
        <v>29</v>
      </c>
      <c r="B31" s="479" t="s">
        <v>281</v>
      </c>
      <c r="C31" s="479" t="s">
        <v>2162</v>
      </c>
      <c r="D31" s="13" t="s">
        <v>2005</v>
      </c>
      <c r="E31" s="537"/>
    </row>
    <row r="32" spans="1:6" s="475" customFormat="1">
      <c r="A32" s="481">
        <f t="shared" si="0"/>
        <v>30</v>
      </c>
      <c r="B32" s="479" t="s">
        <v>283</v>
      </c>
      <c r="C32" s="479" t="s">
        <v>1877</v>
      </c>
      <c r="D32" s="13" t="s">
        <v>2161</v>
      </c>
      <c r="E32" s="537" t="s">
        <v>2016</v>
      </c>
    </row>
    <row r="33" spans="1:5" s="475" customFormat="1">
      <c r="A33" s="488">
        <f t="shared" si="0"/>
        <v>31</v>
      </c>
      <c r="B33" s="479" t="s">
        <v>471</v>
      </c>
      <c r="C33" s="479" t="s">
        <v>1464</v>
      </c>
      <c r="D33" s="13" t="s">
        <v>2160</v>
      </c>
      <c r="E33" s="537"/>
    </row>
    <row r="34" spans="1:5" s="475" customFormat="1">
      <c r="A34" s="481">
        <f t="shared" si="0"/>
        <v>32</v>
      </c>
      <c r="B34" s="479" t="s">
        <v>285</v>
      </c>
      <c r="C34" s="479" t="s">
        <v>1869</v>
      </c>
      <c r="D34" s="13" t="s">
        <v>2159</v>
      </c>
      <c r="E34" s="537" t="s">
        <v>2158</v>
      </c>
    </row>
    <row r="35" spans="1:5" s="475" customFormat="1">
      <c r="A35" s="488">
        <f t="shared" si="0"/>
        <v>33</v>
      </c>
      <c r="B35" s="479" t="s">
        <v>287</v>
      </c>
      <c r="C35" s="479" t="s">
        <v>2157</v>
      </c>
      <c r="D35" s="13" t="s">
        <v>2005</v>
      </c>
      <c r="E35" s="537"/>
    </row>
    <row r="36" spans="1:5" s="475" customFormat="1">
      <c r="A36" s="481">
        <f t="shared" si="0"/>
        <v>34</v>
      </c>
      <c r="B36" s="479" t="s">
        <v>289</v>
      </c>
      <c r="C36" s="479" t="s">
        <v>1860</v>
      </c>
      <c r="D36" s="13" t="s">
        <v>2156</v>
      </c>
      <c r="E36" s="537" t="s">
        <v>2155</v>
      </c>
    </row>
    <row r="37" spans="1:5" s="475" customFormat="1">
      <c r="A37" s="488">
        <f t="shared" si="0"/>
        <v>35</v>
      </c>
      <c r="B37" s="479"/>
      <c r="C37" s="479"/>
      <c r="D37" s="13" t="s">
        <v>2154</v>
      </c>
      <c r="E37" s="537" t="s">
        <v>2153</v>
      </c>
    </row>
    <row r="38" spans="1:5" s="475" customFormat="1">
      <c r="A38" s="481">
        <f t="shared" si="0"/>
        <v>36</v>
      </c>
      <c r="B38" s="479" t="s">
        <v>291</v>
      </c>
      <c r="C38" s="479" t="s">
        <v>1850</v>
      </c>
      <c r="D38" s="13" t="s">
        <v>2152</v>
      </c>
      <c r="E38" s="537"/>
    </row>
    <row r="39" spans="1:5" s="475" customFormat="1">
      <c r="A39" s="488">
        <f t="shared" si="0"/>
        <v>37</v>
      </c>
      <c r="B39" s="479"/>
      <c r="C39" s="479"/>
      <c r="D39" s="13" t="s">
        <v>2151</v>
      </c>
      <c r="E39" s="537" t="s">
        <v>2150</v>
      </c>
    </row>
    <row r="40" spans="1:5" s="475" customFormat="1">
      <c r="A40" s="481">
        <f t="shared" si="0"/>
        <v>38</v>
      </c>
      <c r="B40" s="479" t="s">
        <v>293</v>
      </c>
      <c r="C40" s="479" t="s">
        <v>1847</v>
      </c>
      <c r="D40" s="13" t="s">
        <v>2149</v>
      </c>
      <c r="E40" s="537"/>
    </row>
    <row r="41" spans="1:5" s="475" customFormat="1">
      <c r="A41" s="488">
        <f t="shared" si="0"/>
        <v>39</v>
      </c>
      <c r="B41" s="479"/>
      <c r="C41" s="479"/>
      <c r="D41" s="13" t="s">
        <v>2148</v>
      </c>
      <c r="E41" s="537"/>
    </row>
    <row r="42" spans="1:5" s="475" customFormat="1">
      <c r="A42" s="481">
        <f t="shared" si="0"/>
        <v>40</v>
      </c>
      <c r="B42" s="479"/>
      <c r="C42" s="479"/>
      <c r="D42" s="13" t="s">
        <v>2147</v>
      </c>
      <c r="E42" s="537" t="s">
        <v>2053</v>
      </c>
    </row>
    <row r="43" spans="1:5" s="475" customFormat="1">
      <c r="A43" s="488">
        <f t="shared" si="0"/>
        <v>41</v>
      </c>
      <c r="B43" s="479"/>
      <c r="C43" s="479"/>
      <c r="D43" s="13" t="s">
        <v>2146</v>
      </c>
      <c r="E43" s="537"/>
    </row>
    <row r="44" spans="1:5" s="475" customFormat="1">
      <c r="A44" s="481">
        <f t="shared" si="0"/>
        <v>42</v>
      </c>
      <c r="B44" s="479" t="s">
        <v>295</v>
      </c>
      <c r="C44" s="479" t="s">
        <v>1842</v>
      </c>
      <c r="D44" s="13" t="s">
        <v>2145</v>
      </c>
      <c r="E44" s="537"/>
    </row>
    <row r="45" spans="1:5" s="475" customFormat="1">
      <c r="A45" s="488">
        <f t="shared" si="0"/>
        <v>43</v>
      </c>
      <c r="B45" s="479" t="s">
        <v>299</v>
      </c>
      <c r="C45" s="479" t="s">
        <v>1839</v>
      </c>
      <c r="D45" s="13" t="s">
        <v>2144</v>
      </c>
      <c r="E45" s="537"/>
    </row>
    <row r="46" spans="1:5" s="475" customFormat="1">
      <c r="A46" s="481">
        <f t="shared" si="0"/>
        <v>44</v>
      </c>
      <c r="B46" s="479" t="s">
        <v>301</v>
      </c>
      <c r="C46" s="479" t="s">
        <v>1837</v>
      </c>
      <c r="D46" s="532" t="s">
        <v>2143</v>
      </c>
      <c r="E46" s="537"/>
    </row>
    <row r="47" spans="1:5" s="475" customFormat="1">
      <c r="A47" s="488">
        <f t="shared" si="0"/>
        <v>45</v>
      </c>
      <c r="B47" s="479" t="s">
        <v>303</v>
      </c>
      <c r="C47" s="479" t="s">
        <v>1836</v>
      </c>
      <c r="D47" s="13" t="s">
        <v>2142</v>
      </c>
      <c r="E47" s="537" t="s">
        <v>2141</v>
      </c>
    </row>
    <row r="48" spans="1:5" s="475" customFormat="1">
      <c r="A48" s="481">
        <f t="shared" si="0"/>
        <v>46</v>
      </c>
      <c r="B48" s="479" t="s">
        <v>307</v>
      </c>
      <c r="C48" s="479" t="s">
        <v>1830</v>
      </c>
      <c r="D48" s="13" t="s">
        <v>2140</v>
      </c>
      <c r="E48" s="537"/>
    </row>
    <row r="49" spans="1:5">
      <c r="A49" s="488">
        <f t="shared" si="0"/>
        <v>47</v>
      </c>
      <c r="B49" s="479"/>
      <c r="C49" s="477"/>
      <c r="D49" s="13" t="s">
        <v>2139</v>
      </c>
      <c r="E49" s="536" t="s">
        <v>2138</v>
      </c>
    </row>
    <row r="50" spans="1:5">
      <c r="A50" s="481">
        <f t="shared" si="0"/>
        <v>48</v>
      </c>
      <c r="B50" s="479" t="s">
        <v>921</v>
      </c>
      <c r="C50" s="477" t="s">
        <v>2137</v>
      </c>
      <c r="D50" s="13" t="s">
        <v>2005</v>
      </c>
      <c r="E50" s="536"/>
    </row>
    <row r="51" spans="1:5">
      <c r="A51" s="488">
        <f t="shared" si="0"/>
        <v>49</v>
      </c>
      <c r="B51" s="479" t="s">
        <v>922</v>
      </c>
      <c r="C51" s="477" t="s">
        <v>2136</v>
      </c>
      <c r="D51" s="13" t="s">
        <v>2005</v>
      </c>
      <c r="E51" s="536"/>
    </row>
    <row r="52" spans="1:5">
      <c r="A52" s="481">
        <f t="shared" si="0"/>
        <v>50</v>
      </c>
      <c r="B52" s="479" t="s">
        <v>311</v>
      </c>
      <c r="C52" s="477" t="s">
        <v>1814</v>
      </c>
      <c r="D52" s="13" t="s">
        <v>2135</v>
      </c>
      <c r="E52" s="536" t="s">
        <v>2134</v>
      </c>
    </row>
    <row r="53" spans="1:5">
      <c r="A53" s="488">
        <f t="shared" si="0"/>
        <v>51</v>
      </c>
      <c r="B53" s="479" t="s">
        <v>313</v>
      </c>
      <c r="C53" s="477" t="s">
        <v>1807</v>
      </c>
      <c r="D53" s="13" t="s">
        <v>2033</v>
      </c>
      <c r="E53" s="536"/>
    </row>
    <row r="54" spans="1:5">
      <c r="A54" s="481">
        <f t="shared" si="0"/>
        <v>52</v>
      </c>
      <c r="B54" s="479"/>
      <c r="C54" s="477"/>
      <c r="D54" s="13" t="s">
        <v>2133</v>
      </c>
      <c r="E54" s="536"/>
    </row>
    <row r="55" spans="1:5">
      <c r="A55" s="488">
        <f t="shared" si="0"/>
        <v>53</v>
      </c>
      <c r="B55" s="479"/>
      <c r="C55" s="477"/>
      <c r="D55" s="13" t="s">
        <v>2132</v>
      </c>
      <c r="E55" s="536"/>
    </row>
    <row r="56" spans="1:5">
      <c r="A56" s="481">
        <f t="shared" si="0"/>
        <v>54</v>
      </c>
      <c r="B56" s="479"/>
      <c r="C56" s="477"/>
      <c r="D56" s="13" t="s">
        <v>2054</v>
      </c>
      <c r="E56" s="536" t="s">
        <v>2131</v>
      </c>
    </row>
    <row r="57" spans="1:5">
      <c r="A57" s="488">
        <f t="shared" si="0"/>
        <v>55</v>
      </c>
      <c r="B57" s="479"/>
      <c r="C57" s="477"/>
      <c r="D57" s="13" t="s">
        <v>2130</v>
      </c>
      <c r="E57" s="536"/>
    </row>
    <row r="58" spans="1:5">
      <c r="A58" s="481">
        <f t="shared" si="0"/>
        <v>56</v>
      </c>
      <c r="B58" s="479"/>
      <c r="C58" s="477"/>
      <c r="D58" s="13" t="s">
        <v>2129</v>
      </c>
      <c r="E58" s="536" t="s">
        <v>2128</v>
      </c>
    </row>
    <row r="59" spans="1:5" s="475" customFormat="1">
      <c r="A59" s="488">
        <f t="shared" si="0"/>
        <v>57</v>
      </c>
      <c r="B59" s="479" t="s">
        <v>315</v>
      </c>
      <c r="C59" s="479" t="s">
        <v>1403</v>
      </c>
      <c r="D59" s="13" t="s">
        <v>2127</v>
      </c>
      <c r="E59" s="537"/>
    </row>
    <row r="60" spans="1:5">
      <c r="A60" s="481">
        <f t="shared" si="0"/>
        <v>58</v>
      </c>
      <c r="B60" s="479" t="s">
        <v>319</v>
      </c>
      <c r="C60" s="477" t="s">
        <v>1801</v>
      </c>
      <c r="D60" s="13" t="s">
        <v>2126</v>
      </c>
      <c r="E60" s="536" t="s">
        <v>2066</v>
      </c>
    </row>
    <row r="61" spans="1:5">
      <c r="A61" s="488">
        <f t="shared" si="0"/>
        <v>59</v>
      </c>
      <c r="B61" s="479" t="s">
        <v>927</v>
      </c>
      <c r="C61" s="477" t="s">
        <v>2125</v>
      </c>
      <c r="D61" s="13" t="s">
        <v>2005</v>
      </c>
      <c r="E61" s="536"/>
    </row>
    <row r="62" spans="1:5" s="475" customFormat="1">
      <c r="A62" s="481">
        <f t="shared" si="0"/>
        <v>60</v>
      </c>
      <c r="B62" s="479" t="s">
        <v>726</v>
      </c>
      <c r="C62" s="479" t="s">
        <v>1400</v>
      </c>
      <c r="D62" s="13" t="s">
        <v>2124</v>
      </c>
      <c r="E62" s="537" t="s">
        <v>2122</v>
      </c>
    </row>
    <row r="63" spans="1:5" s="475" customFormat="1">
      <c r="A63" s="488">
        <f t="shared" si="0"/>
        <v>61</v>
      </c>
      <c r="B63" s="479" t="s">
        <v>730</v>
      </c>
      <c r="C63" s="479" t="s">
        <v>1396</v>
      </c>
      <c r="D63" s="13" t="s">
        <v>2123</v>
      </c>
      <c r="E63" s="537" t="s">
        <v>2122</v>
      </c>
    </row>
    <row r="64" spans="1:5">
      <c r="A64" s="481">
        <f t="shared" si="0"/>
        <v>62</v>
      </c>
      <c r="B64" s="479" t="s">
        <v>2121</v>
      </c>
      <c r="C64" s="477" t="s">
        <v>2120</v>
      </c>
      <c r="D64" s="13" t="s">
        <v>2005</v>
      </c>
      <c r="E64" s="536"/>
    </row>
    <row r="65" spans="1:5">
      <c r="A65" s="488">
        <f t="shared" si="0"/>
        <v>63</v>
      </c>
      <c r="B65" s="479" t="s">
        <v>930</v>
      </c>
      <c r="C65" s="477" t="s">
        <v>2119</v>
      </c>
      <c r="D65" s="13" t="s">
        <v>2005</v>
      </c>
      <c r="E65" s="536"/>
    </row>
    <row r="66" spans="1:5">
      <c r="A66" s="481">
        <f t="shared" si="0"/>
        <v>64</v>
      </c>
      <c r="B66" s="479" t="s">
        <v>327</v>
      </c>
      <c r="C66" s="477" t="s">
        <v>1765</v>
      </c>
      <c r="D66" s="13" t="s">
        <v>2118</v>
      </c>
      <c r="E66" s="536" t="s">
        <v>2117</v>
      </c>
    </row>
    <row r="67" spans="1:5">
      <c r="A67" s="488">
        <f t="shared" si="0"/>
        <v>65</v>
      </c>
      <c r="B67" s="479"/>
      <c r="C67" s="477"/>
      <c r="D67" s="13" t="s">
        <v>2116</v>
      </c>
      <c r="E67" s="536"/>
    </row>
    <row r="68" spans="1:5">
      <c r="A68" s="481">
        <f t="shared" si="0"/>
        <v>66</v>
      </c>
      <c r="B68" s="479"/>
      <c r="C68" s="477"/>
      <c r="D68" s="13" t="s">
        <v>2115</v>
      </c>
      <c r="E68" s="536"/>
    </row>
    <row r="69" spans="1:5">
      <c r="A69" s="488">
        <f t="shared" si="0"/>
        <v>67</v>
      </c>
      <c r="B69" s="479" t="s">
        <v>331</v>
      </c>
      <c r="C69" s="477" t="s">
        <v>1746</v>
      </c>
      <c r="D69" s="13" t="s">
        <v>2114</v>
      </c>
      <c r="E69" s="536" t="s">
        <v>2016</v>
      </c>
    </row>
    <row r="70" spans="1:5">
      <c r="A70" s="481">
        <f t="shared" si="0"/>
        <v>68</v>
      </c>
      <c r="B70" s="479"/>
      <c r="C70" s="477"/>
      <c r="D70" s="13" t="s">
        <v>2113</v>
      </c>
      <c r="E70" s="536"/>
    </row>
    <row r="71" spans="1:5">
      <c r="A71" s="488">
        <f t="shared" si="0"/>
        <v>69</v>
      </c>
      <c r="B71" s="479" t="s">
        <v>333</v>
      </c>
      <c r="C71" s="477" t="s">
        <v>1743</v>
      </c>
      <c r="D71" s="13" t="s">
        <v>2046</v>
      </c>
      <c r="E71" s="536" t="s">
        <v>2032</v>
      </c>
    </row>
    <row r="72" spans="1:5">
      <c r="A72" s="481">
        <f t="shared" si="0"/>
        <v>70</v>
      </c>
      <c r="B72" s="479" t="s">
        <v>335</v>
      </c>
      <c r="C72" s="477" t="s">
        <v>1734</v>
      </c>
      <c r="D72" s="13" t="s">
        <v>2112</v>
      </c>
      <c r="E72" s="536" t="s">
        <v>2056</v>
      </c>
    </row>
    <row r="73" spans="1:5">
      <c r="A73" s="488">
        <f t="shared" ref="A73:A137" si="1">A72+1</f>
        <v>71</v>
      </c>
      <c r="B73" s="479" t="s">
        <v>337</v>
      </c>
      <c r="C73" s="477" t="s">
        <v>1726</v>
      </c>
      <c r="D73" s="13" t="s">
        <v>2111</v>
      </c>
      <c r="E73" s="536" t="s">
        <v>2071</v>
      </c>
    </row>
    <row r="74" spans="1:5">
      <c r="A74" s="481">
        <f t="shared" si="1"/>
        <v>72</v>
      </c>
      <c r="B74" s="479" t="s">
        <v>339</v>
      </c>
      <c r="C74" s="477" t="s">
        <v>1724</v>
      </c>
      <c r="D74" s="13" t="s">
        <v>2110</v>
      </c>
      <c r="E74" s="536"/>
    </row>
    <row r="75" spans="1:5">
      <c r="A75" s="488">
        <f t="shared" si="1"/>
        <v>73</v>
      </c>
      <c r="B75" s="479"/>
      <c r="C75" s="477"/>
      <c r="D75" s="13" t="s">
        <v>1553</v>
      </c>
      <c r="E75" s="536"/>
    </row>
    <row r="76" spans="1:5">
      <c r="A76" s="481">
        <f t="shared" si="1"/>
        <v>74</v>
      </c>
      <c r="B76" s="479"/>
      <c r="C76" s="477"/>
      <c r="D76" s="13" t="s">
        <v>2109</v>
      </c>
      <c r="E76" s="536" t="s">
        <v>2032</v>
      </c>
    </row>
    <row r="77" spans="1:5">
      <c r="A77" s="488">
        <f t="shared" si="1"/>
        <v>75</v>
      </c>
      <c r="B77" s="479" t="s">
        <v>931</v>
      </c>
      <c r="C77" s="477" t="s">
        <v>2108</v>
      </c>
      <c r="D77" s="13" t="s">
        <v>2005</v>
      </c>
      <c r="E77" s="536"/>
    </row>
    <row r="78" spans="1:5">
      <c r="A78" s="481">
        <f t="shared" si="1"/>
        <v>76</v>
      </c>
      <c r="B78" s="479" t="s">
        <v>2107</v>
      </c>
      <c r="C78" s="477" t="s">
        <v>2106</v>
      </c>
      <c r="D78" s="13" t="s">
        <v>2005</v>
      </c>
      <c r="E78" s="536"/>
    </row>
    <row r="79" spans="1:5">
      <c r="A79" s="488">
        <f t="shared" si="1"/>
        <v>77</v>
      </c>
      <c r="B79" s="479" t="s">
        <v>341</v>
      </c>
      <c r="C79" s="477" t="s">
        <v>1718</v>
      </c>
      <c r="D79" s="13" t="s">
        <v>2105</v>
      </c>
      <c r="E79" s="536"/>
    </row>
    <row r="80" spans="1:5">
      <c r="A80" s="481">
        <f t="shared" si="1"/>
        <v>78</v>
      </c>
      <c r="B80" s="479"/>
      <c r="C80" s="477"/>
      <c r="D80" s="13" t="s">
        <v>2104</v>
      </c>
      <c r="E80" s="536"/>
    </row>
    <row r="81" spans="1:5">
      <c r="A81" s="488">
        <f t="shared" si="1"/>
        <v>79</v>
      </c>
      <c r="B81" s="479"/>
      <c r="C81" s="477"/>
      <c r="D81" s="13" t="s">
        <v>2103</v>
      </c>
      <c r="E81" s="536" t="s">
        <v>2102</v>
      </c>
    </row>
    <row r="82" spans="1:5">
      <c r="A82" s="481">
        <f t="shared" si="1"/>
        <v>80</v>
      </c>
      <c r="B82" s="479"/>
      <c r="C82" s="477"/>
      <c r="D82" s="13" t="s">
        <v>2101</v>
      </c>
      <c r="E82" s="536"/>
    </row>
    <row r="83" spans="1:5">
      <c r="A83" s="488">
        <f t="shared" si="1"/>
        <v>81</v>
      </c>
      <c r="B83" s="479" t="s">
        <v>343</v>
      </c>
      <c r="C83" s="479" t="s">
        <v>1707</v>
      </c>
      <c r="D83" s="13" t="s">
        <v>2100</v>
      </c>
      <c r="E83" s="536"/>
    </row>
    <row r="84" spans="1:5">
      <c r="A84" s="481">
        <f t="shared" si="1"/>
        <v>82</v>
      </c>
      <c r="B84" s="479"/>
      <c r="C84" s="479"/>
      <c r="D84" s="13" t="s">
        <v>2099</v>
      </c>
      <c r="E84" s="536" t="s">
        <v>2098</v>
      </c>
    </row>
    <row r="85" spans="1:5">
      <c r="A85" s="488">
        <f t="shared" si="1"/>
        <v>83</v>
      </c>
      <c r="B85" s="479" t="s">
        <v>345</v>
      </c>
      <c r="C85" s="477" t="s">
        <v>1703</v>
      </c>
      <c r="D85" s="13" t="s">
        <v>2097</v>
      </c>
      <c r="E85" s="536" t="s">
        <v>2096</v>
      </c>
    </row>
    <row r="86" spans="1:5">
      <c r="A86" s="481">
        <f t="shared" si="1"/>
        <v>84</v>
      </c>
      <c r="B86" s="479"/>
      <c r="C86" s="477"/>
      <c r="D86" s="13" t="s">
        <v>2095</v>
      </c>
      <c r="E86" s="536"/>
    </row>
    <row r="87" spans="1:5" ht="15">
      <c r="A87" s="488">
        <f t="shared" si="1"/>
        <v>85</v>
      </c>
      <c r="B87" s="528"/>
      <c r="C87" s="529"/>
      <c r="D87" s="409" t="s">
        <v>1701</v>
      </c>
      <c r="E87" s="536"/>
    </row>
    <row r="88" spans="1:5">
      <c r="A88" s="481">
        <f t="shared" si="1"/>
        <v>86</v>
      </c>
      <c r="B88" s="479" t="s">
        <v>347</v>
      </c>
      <c r="C88" s="477" t="s">
        <v>1699</v>
      </c>
      <c r="D88" s="13" t="s">
        <v>2094</v>
      </c>
      <c r="E88" s="536"/>
    </row>
    <row r="89" spans="1:5">
      <c r="A89" s="488">
        <f t="shared" si="1"/>
        <v>87</v>
      </c>
      <c r="B89" s="479"/>
      <c r="C89" s="477"/>
      <c r="D89" s="13" t="s">
        <v>2093</v>
      </c>
      <c r="E89" s="536" t="s">
        <v>2092</v>
      </c>
    </row>
    <row r="90" spans="1:5">
      <c r="A90" s="481">
        <f t="shared" si="1"/>
        <v>88</v>
      </c>
      <c r="B90" s="479" t="s">
        <v>353</v>
      </c>
      <c r="C90" s="477" t="s">
        <v>1688</v>
      </c>
      <c r="D90" s="13" t="s">
        <v>2091</v>
      </c>
      <c r="E90" s="536"/>
    </row>
    <row r="91" spans="1:5">
      <c r="A91" s="488">
        <f t="shared" si="1"/>
        <v>89</v>
      </c>
      <c r="B91" s="479"/>
      <c r="C91" s="477"/>
      <c r="D91" s="13" t="s">
        <v>2090</v>
      </c>
      <c r="E91" s="536" t="s">
        <v>2089</v>
      </c>
    </row>
    <row r="92" spans="1:5">
      <c r="A92" s="481">
        <f t="shared" si="1"/>
        <v>90</v>
      </c>
      <c r="B92" s="479" t="s">
        <v>355</v>
      </c>
      <c r="C92" s="477" t="s">
        <v>1685</v>
      </c>
      <c r="D92" s="13" t="s">
        <v>2088</v>
      </c>
      <c r="E92" s="536"/>
    </row>
    <row r="93" spans="1:5">
      <c r="A93" s="488">
        <f t="shared" si="1"/>
        <v>91</v>
      </c>
      <c r="B93" s="479"/>
      <c r="C93" s="477"/>
      <c r="D93" s="13" t="s">
        <v>2087</v>
      </c>
      <c r="E93" s="536" t="s">
        <v>2086</v>
      </c>
    </row>
    <row r="94" spans="1:5">
      <c r="A94" s="481">
        <f t="shared" si="1"/>
        <v>92</v>
      </c>
      <c r="B94" s="479" t="s">
        <v>357</v>
      </c>
      <c r="C94" s="477" t="s">
        <v>1679</v>
      </c>
      <c r="D94" s="13" t="s">
        <v>2085</v>
      </c>
      <c r="E94" s="536"/>
    </row>
    <row r="95" spans="1:5">
      <c r="A95" s="488">
        <f t="shared" si="1"/>
        <v>93</v>
      </c>
      <c r="B95" s="479" t="s">
        <v>365</v>
      </c>
      <c r="C95" s="477" t="s">
        <v>1666</v>
      </c>
      <c r="D95" s="13" t="s">
        <v>2084</v>
      </c>
      <c r="E95" s="536" t="s">
        <v>2083</v>
      </c>
    </row>
    <row r="96" spans="1:5">
      <c r="A96" s="481">
        <f t="shared" si="1"/>
        <v>94</v>
      </c>
      <c r="B96" s="479" t="s">
        <v>367</v>
      </c>
      <c r="C96" s="477" t="s">
        <v>1660</v>
      </c>
      <c r="D96" s="13" t="s">
        <v>2082</v>
      </c>
      <c r="E96" s="536"/>
    </row>
    <row r="97" spans="1:5">
      <c r="A97" s="488">
        <f t="shared" si="1"/>
        <v>95</v>
      </c>
      <c r="B97" s="479"/>
      <c r="C97" s="477"/>
      <c r="D97" s="13" t="s">
        <v>2081</v>
      </c>
      <c r="E97" s="536"/>
    </row>
    <row r="98" spans="1:5">
      <c r="A98" s="481">
        <f t="shared" si="1"/>
        <v>96</v>
      </c>
      <c r="B98" s="479"/>
      <c r="C98" s="477"/>
      <c r="D98" s="13" t="s">
        <v>2080</v>
      </c>
      <c r="E98" s="536"/>
    </row>
    <row r="99" spans="1:5">
      <c r="A99" s="488">
        <f t="shared" si="1"/>
        <v>97</v>
      </c>
      <c r="B99" s="479" t="s">
        <v>369</v>
      </c>
      <c r="C99" s="477" t="s">
        <v>1655</v>
      </c>
      <c r="D99" s="13" t="s">
        <v>2079</v>
      </c>
      <c r="E99" s="536" t="s">
        <v>2032</v>
      </c>
    </row>
    <row r="100" spans="1:5" s="475" customFormat="1">
      <c r="A100" s="481">
        <f t="shared" si="1"/>
        <v>98</v>
      </c>
      <c r="B100" s="479" t="s">
        <v>2078</v>
      </c>
      <c r="C100" s="479" t="s">
        <v>2077</v>
      </c>
      <c r="D100" s="13" t="s">
        <v>2005</v>
      </c>
      <c r="E100" s="537"/>
    </row>
    <row r="101" spans="1:5" s="475" customFormat="1">
      <c r="A101" s="488">
        <f t="shared" si="1"/>
        <v>99</v>
      </c>
      <c r="B101" s="479" t="s">
        <v>371</v>
      </c>
      <c r="C101" s="479" t="s">
        <v>1651</v>
      </c>
      <c r="D101" s="13" t="s">
        <v>2076</v>
      </c>
      <c r="E101" s="537"/>
    </row>
    <row r="102" spans="1:5">
      <c r="A102" s="481">
        <f t="shared" si="1"/>
        <v>100</v>
      </c>
      <c r="B102" s="479" t="s">
        <v>375</v>
      </c>
      <c r="C102" s="477" t="s">
        <v>1642</v>
      </c>
      <c r="D102" s="13" t="s">
        <v>2075</v>
      </c>
      <c r="E102" s="536" t="s">
        <v>2074</v>
      </c>
    </row>
    <row r="103" spans="1:5">
      <c r="A103" s="488">
        <f t="shared" si="1"/>
        <v>101</v>
      </c>
      <c r="B103" s="479" t="s">
        <v>373</v>
      </c>
      <c r="C103" s="477" t="s">
        <v>1650</v>
      </c>
      <c r="D103" s="13" t="s">
        <v>2073</v>
      </c>
      <c r="E103" s="536"/>
    </row>
    <row r="104" spans="1:5" s="475" customFormat="1">
      <c r="A104" s="481">
        <f t="shared" si="1"/>
        <v>102</v>
      </c>
      <c r="B104" s="479" t="s">
        <v>811</v>
      </c>
      <c r="C104" s="479" t="s">
        <v>1394</v>
      </c>
      <c r="D104" s="13" t="s">
        <v>2072</v>
      </c>
      <c r="E104" s="537" t="s">
        <v>2071</v>
      </c>
    </row>
    <row r="105" spans="1:5" s="475" customFormat="1">
      <c r="A105" s="488">
        <f t="shared" si="1"/>
        <v>103</v>
      </c>
      <c r="B105" s="479"/>
      <c r="C105" s="479"/>
      <c r="D105" s="13" t="s">
        <v>2050</v>
      </c>
      <c r="E105" s="537" t="s">
        <v>2071</v>
      </c>
    </row>
    <row r="106" spans="1:5">
      <c r="A106" s="481">
        <f t="shared" si="1"/>
        <v>104</v>
      </c>
      <c r="B106" s="479" t="s">
        <v>377</v>
      </c>
      <c r="C106" s="477" t="s">
        <v>1638</v>
      </c>
      <c r="D106" s="13" t="s">
        <v>2070</v>
      </c>
      <c r="E106" s="536" t="s">
        <v>2069</v>
      </c>
    </row>
    <row r="107" spans="1:5" s="475" customFormat="1">
      <c r="A107" s="488">
        <f t="shared" si="1"/>
        <v>105</v>
      </c>
      <c r="B107" s="479" t="s">
        <v>493</v>
      </c>
      <c r="C107" s="479" t="s">
        <v>1460</v>
      </c>
      <c r="D107" s="13" t="s">
        <v>2068</v>
      </c>
      <c r="E107" s="537"/>
    </row>
    <row r="108" spans="1:5" s="475" customFormat="1">
      <c r="A108" s="481">
        <f t="shared" si="1"/>
        <v>106</v>
      </c>
      <c r="B108" s="479" t="s">
        <v>379</v>
      </c>
      <c r="C108" s="479" t="s">
        <v>1630</v>
      </c>
      <c r="D108" s="13" t="s">
        <v>2067</v>
      </c>
      <c r="E108" s="537"/>
    </row>
    <row r="109" spans="1:5" s="475" customFormat="1">
      <c r="A109" s="488">
        <f t="shared" si="1"/>
        <v>107</v>
      </c>
      <c r="B109" s="479"/>
      <c r="C109" s="479"/>
      <c r="D109" s="13" t="s">
        <v>1809</v>
      </c>
      <c r="E109" s="537" t="s">
        <v>2066</v>
      </c>
    </row>
    <row r="110" spans="1:5" s="475" customFormat="1">
      <c r="A110" s="481">
        <f t="shared" si="1"/>
        <v>108</v>
      </c>
      <c r="B110" s="479" t="s">
        <v>381</v>
      </c>
      <c r="C110" s="479" t="s">
        <v>1627</v>
      </c>
      <c r="D110" s="13" t="s">
        <v>2065</v>
      </c>
      <c r="E110" s="537"/>
    </row>
    <row r="111" spans="1:5" s="475" customFormat="1">
      <c r="A111" s="488">
        <f t="shared" si="1"/>
        <v>109</v>
      </c>
      <c r="B111" s="479"/>
      <c r="C111" s="479"/>
      <c r="D111" s="13" t="s">
        <v>2064</v>
      </c>
      <c r="E111" s="537" t="s">
        <v>2063</v>
      </c>
    </row>
    <row r="112" spans="1:5" s="475" customFormat="1">
      <c r="A112" s="481">
        <f t="shared" si="1"/>
        <v>110</v>
      </c>
      <c r="B112" s="479" t="s">
        <v>495</v>
      </c>
      <c r="C112" s="479" t="s">
        <v>1458</v>
      </c>
      <c r="D112" s="13" t="s">
        <v>2062</v>
      </c>
      <c r="E112" s="537"/>
    </row>
    <row r="113" spans="1:5" s="475" customFormat="1">
      <c r="A113" s="488">
        <f t="shared" si="1"/>
        <v>111</v>
      </c>
      <c r="B113" s="479" t="s">
        <v>385</v>
      </c>
      <c r="C113" s="479" t="s">
        <v>1620</v>
      </c>
      <c r="D113" s="13" t="s">
        <v>2061</v>
      </c>
      <c r="E113" s="537"/>
    </row>
    <row r="114" spans="1:5" s="475" customFormat="1">
      <c r="A114" s="481">
        <f t="shared" si="1"/>
        <v>112</v>
      </c>
      <c r="B114" s="479" t="s">
        <v>387</v>
      </c>
      <c r="C114" s="479" t="s">
        <v>2060</v>
      </c>
      <c r="D114" s="13" t="s">
        <v>2005</v>
      </c>
      <c r="E114" s="537"/>
    </row>
    <row r="115" spans="1:5" s="475" customFormat="1">
      <c r="A115" s="488">
        <f t="shared" si="1"/>
        <v>113</v>
      </c>
      <c r="B115" s="479" t="s">
        <v>391</v>
      </c>
      <c r="C115" s="479" t="s">
        <v>1613</v>
      </c>
      <c r="D115" s="13" t="s">
        <v>2059</v>
      </c>
      <c r="E115" s="537"/>
    </row>
    <row r="116" spans="1:5">
      <c r="A116" s="481">
        <f t="shared" si="1"/>
        <v>114</v>
      </c>
      <c r="B116" s="479"/>
      <c r="C116" s="477"/>
      <c r="D116" s="13" t="s">
        <v>2058</v>
      </c>
      <c r="E116" s="536" t="s">
        <v>2056</v>
      </c>
    </row>
    <row r="117" spans="1:5">
      <c r="A117" s="488">
        <f t="shared" si="1"/>
        <v>115</v>
      </c>
      <c r="B117" s="479"/>
      <c r="C117" s="477"/>
      <c r="D117" s="13" t="s">
        <v>2057</v>
      </c>
      <c r="E117" s="536" t="s">
        <v>2056</v>
      </c>
    </row>
    <row r="118" spans="1:5">
      <c r="A118" s="481">
        <f t="shared" si="1"/>
        <v>116</v>
      </c>
      <c r="B118" s="479" t="s">
        <v>393</v>
      </c>
      <c r="C118" s="477" t="s">
        <v>1610</v>
      </c>
      <c r="D118" s="13" t="s">
        <v>2055</v>
      </c>
      <c r="E118" s="536"/>
    </row>
    <row r="119" spans="1:5">
      <c r="A119" s="488">
        <f t="shared" si="1"/>
        <v>117</v>
      </c>
      <c r="B119" s="479"/>
      <c r="C119" s="477"/>
      <c r="D119" s="13" t="s">
        <v>2054</v>
      </c>
      <c r="E119" s="536" t="s">
        <v>2053</v>
      </c>
    </row>
    <row r="120" spans="1:5">
      <c r="A120" s="481">
        <f t="shared" si="1"/>
        <v>118</v>
      </c>
      <c r="B120" s="479" t="s">
        <v>935</v>
      </c>
      <c r="C120" s="477" t="s">
        <v>2052</v>
      </c>
      <c r="D120" s="13" t="s">
        <v>2005</v>
      </c>
      <c r="E120" s="536"/>
    </row>
    <row r="121" spans="1:5">
      <c r="A121" s="488">
        <f t="shared" si="1"/>
        <v>119</v>
      </c>
      <c r="B121" s="479" t="s">
        <v>399</v>
      </c>
      <c r="C121" s="477" t="s">
        <v>2051</v>
      </c>
      <c r="D121" s="13" t="s">
        <v>2005</v>
      </c>
      <c r="E121" s="536"/>
    </row>
    <row r="122" spans="1:5">
      <c r="A122" s="481">
        <f t="shared" si="1"/>
        <v>120</v>
      </c>
      <c r="B122" s="479" t="s">
        <v>399</v>
      </c>
      <c r="C122" s="477" t="s">
        <v>1605</v>
      </c>
      <c r="D122" s="13" t="s">
        <v>2050</v>
      </c>
      <c r="E122" s="536" t="s">
        <v>2049</v>
      </c>
    </row>
    <row r="123" spans="1:5">
      <c r="A123" s="488">
        <f t="shared" si="1"/>
        <v>121</v>
      </c>
      <c r="B123" s="479" t="s">
        <v>937</v>
      </c>
      <c r="C123" s="477" t="s">
        <v>2048</v>
      </c>
      <c r="D123" s="13" t="s">
        <v>2005</v>
      </c>
      <c r="E123" s="536"/>
    </row>
    <row r="124" spans="1:5">
      <c r="A124" s="481">
        <f t="shared" si="1"/>
        <v>122</v>
      </c>
      <c r="B124" s="479" t="s">
        <v>405</v>
      </c>
      <c r="C124" s="477" t="s">
        <v>1584</v>
      </c>
      <c r="D124" s="13" t="s">
        <v>2047</v>
      </c>
      <c r="E124" s="536" t="s">
        <v>2032</v>
      </c>
    </row>
    <row r="125" spans="1:5">
      <c r="A125" s="488">
        <f t="shared" si="1"/>
        <v>123</v>
      </c>
      <c r="B125" s="479"/>
      <c r="C125" s="477"/>
      <c r="D125" s="13" t="s">
        <v>2046</v>
      </c>
      <c r="E125" s="536" t="s">
        <v>2032</v>
      </c>
    </row>
    <row r="126" spans="1:5">
      <c r="A126" s="481">
        <f t="shared" si="1"/>
        <v>124</v>
      </c>
      <c r="B126" s="479" t="s">
        <v>407</v>
      </c>
      <c r="C126" s="477" t="s">
        <v>1577</v>
      </c>
      <c r="D126" s="13" t="s">
        <v>2045</v>
      </c>
      <c r="E126" s="536" t="s">
        <v>2044</v>
      </c>
    </row>
    <row r="127" spans="1:5">
      <c r="A127" s="488">
        <f t="shared" si="1"/>
        <v>125</v>
      </c>
      <c r="B127" s="479" t="s">
        <v>411</v>
      </c>
      <c r="C127" s="477" t="s">
        <v>1573</v>
      </c>
      <c r="D127" s="13" t="s">
        <v>2043</v>
      </c>
      <c r="E127" s="536"/>
    </row>
    <row r="128" spans="1:5">
      <c r="A128" s="481">
        <f t="shared" si="1"/>
        <v>126</v>
      </c>
      <c r="B128" s="479"/>
      <c r="C128" s="477"/>
      <c r="D128" s="13" t="s">
        <v>2042</v>
      </c>
      <c r="E128" s="536"/>
    </row>
    <row r="129" spans="1:5">
      <c r="A129" s="488">
        <f t="shared" si="1"/>
        <v>127</v>
      </c>
      <c r="B129" s="479"/>
      <c r="C129" s="477"/>
      <c r="D129" s="13" t="s">
        <v>2041</v>
      </c>
      <c r="E129" s="536"/>
    </row>
    <row r="130" spans="1:5">
      <c r="A130" s="481">
        <f t="shared" si="1"/>
        <v>128</v>
      </c>
      <c r="B130" s="479" t="s">
        <v>940</v>
      </c>
      <c r="C130" s="477" t="s">
        <v>2040</v>
      </c>
      <c r="D130" s="13" t="s">
        <v>2005</v>
      </c>
      <c r="E130" s="536"/>
    </row>
    <row r="131" spans="1:5" s="13" customFormat="1">
      <c r="A131" s="488">
        <f t="shared" si="1"/>
        <v>129</v>
      </c>
      <c r="B131" s="479" t="s">
        <v>501</v>
      </c>
      <c r="C131" s="479" t="s">
        <v>1454</v>
      </c>
      <c r="D131" s="13" t="s">
        <v>2039</v>
      </c>
      <c r="E131" s="537"/>
    </row>
    <row r="132" spans="1:5" s="13" customFormat="1">
      <c r="A132" s="481">
        <f t="shared" si="1"/>
        <v>130</v>
      </c>
      <c r="B132" s="479"/>
      <c r="C132" s="479"/>
      <c r="D132" s="13" t="s">
        <v>2038</v>
      </c>
      <c r="E132" s="537" t="s">
        <v>2037</v>
      </c>
    </row>
    <row r="133" spans="1:5" s="475" customFormat="1">
      <c r="A133" s="488">
        <f t="shared" si="1"/>
        <v>131</v>
      </c>
      <c r="B133" s="479" t="s">
        <v>941</v>
      </c>
      <c r="C133" s="479" t="s">
        <v>1566</v>
      </c>
      <c r="D133" s="13" t="s">
        <v>2036</v>
      </c>
      <c r="E133" s="537"/>
    </row>
    <row r="134" spans="1:5" s="475" customFormat="1">
      <c r="A134" s="481">
        <f t="shared" si="1"/>
        <v>132</v>
      </c>
      <c r="B134" s="479"/>
      <c r="C134" s="479"/>
      <c r="D134" s="13" t="s">
        <v>2035</v>
      </c>
      <c r="E134" s="537" t="s">
        <v>2034</v>
      </c>
    </row>
    <row r="135" spans="1:5">
      <c r="A135" s="488">
        <f t="shared" si="1"/>
        <v>133</v>
      </c>
      <c r="B135" s="479" t="s">
        <v>413</v>
      </c>
      <c r="C135" s="477" t="s">
        <v>1563</v>
      </c>
      <c r="D135" s="13" t="s">
        <v>2033</v>
      </c>
      <c r="E135" s="536" t="s">
        <v>2032</v>
      </c>
    </row>
    <row r="136" spans="1:5">
      <c r="A136" s="481">
        <f t="shared" si="1"/>
        <v>134</v>
      </c>
      <c r="B136" s="479"/>
      <c r="C136" s="477"/>
      <c r="D136" s="13" t="s">
        <v>2017</v>
      </c>
      <c r="E136" s="536" t="s">
        <v>2016</v>
      </c>
    </row>
    <row r="137" spans="1:5">
      <c r="A137" s="488">
        <f t="shared" si="1"/>
        <v>135</v>
      </c>
      <c r="B137" s="479" t="s">
        <v>417</v>
      </c>
      <c r="C137" s="477" t="s">
        <v>1555</v>
      </c>
      <c r="D137" s="13" t="s">
        <v>2031</v>
      </c>
      <c r="E137" s="536" t="s">
        <v>2030</v>
      </c>
    </row>
    <row r="138" spans="1:5">
      <c r="A138" s="481">
        <f t="shared" ref="A138:A162" si="2">A137+1</f>
        <v>136</v>
      </c>
      <c r="B138" s="479" t="s">
        <v>423</v>
      </c>
      <c r="C138" s="477" t="s">
        <v>1547</v>
      </c>
      <c r="D138" s="13" t="s">
        <v>2029</v>
      </c>
      <c r="E138" s="536"/>
    </row>
    <row r="139" spans="1:5">
      <c r="A139" s="488">
        <f t="shared" si="2"/>
        <v>137</v>
      </c>
      <c r="B139" s="479"/>
      <c r="C139" s="477"/>
      <c r="D139" s="13" t="s">
        <v>2028</v>
      </c>
      <c r="E139" s="536" t="s">
        <v>2014</v>
      </c>
    </row>
    <row r="140" spans="1:5">
      <c r="A140" s="481">
        <f t="shared" si="2"/>
        <v>138</v>
      </c>
      <c r="B140" s="479" t="s">
        <v>425</v>
      </c>
      <c r="C140" s="477" t="s">
        <v>1544</v>
      </c>
      <c r="D140" s="13" t="s">
        <v>2027</v>
      </c>
      <c r="E140" s="536"/>
    </row>
    <row r="141" spans="1:5">
      <c r="A141" s="488">
        <f t="shared" si="2"/>
        <v>139</v>
      </c>
      <c r="B141" s="479" t="s">
        <v>427</v>
      </c>
      <c r="C141" s="477" t="s">
        <v>1542</v>
      </c>
      <c r="D141" s="13" t="s">
        <v>2026</v>
      </c>
      <c r="E141" s="536"/>
    </row>
    <row r="142" spans="1:5">
      <c r="A142" s="481">
        <f t="shared" si="2"/>
        <v>140</v>
      </c>
      <c r="B142" s="479"/>
      <c r="C142" s="477"/>
      <c r="D142" s="13" t="s">
        <v>2025</v>
      </c>
      <c r="E142" s="536" t="s">
        <v>2024</v>
      </c>
    </row>
    <row r="143" spans="1:5">
      <c r="A143" s="488">
        <f t="shared" si="2"/>
        <v>141</v>
      </c>
      <c r="B143" s="479" t="s">
        <v>435</v>
      </c>
      <c r="C143" s="477" t="s">
        <v>1521</v>
      </c>
      <c r="D143" s="13" t="s">
        <v>2023</v>
      </c>
      <c r="E143" s="536" t="s">
        <v>2016</v>
      </c>
    </row>
    <row r="144" spans="1:5">
      <c r="A144" s="481">
        <f t="shared" si="2"/>
        <v>142</v>
      </c>
      <c r="B144" s="479" t="s">
        <v>437</v>
      </c>
      <c r="C144" s="477" t="s">
        <v>1512</v>
      </c>
      <c r="D144" s="13" t="s">
        <v>2022</v>
      </c>
      <c r="E144" s="536" t="s">
        <v>2021</v>
      </c>
    </row>
    <row r="145" spans="1:5">
      <c r="A145" s="488">
        <f t="shared" si="2"/>
        <v>143</v>
      </c>
      <c r="B145" s="479" t="s">
        <v>1509</v>
      </c>
      <c r="C145" s="477" t="s">
        <v>1508</v>
      </c>
      <c r="D145" s="13" t="s">
        <v>2020</v>
      </c>
      <c r="E145" s="536"/>
    </row>
    <row r="146" spans="1:5">
      <c r="A146" s="481">
        <f t="shared" si="2"/>
        <v>144</v>
      </c>
      <c r="B146" s="479"/>
      <c r="C146" s="477"/>
      <c r="D146" s="13" t="s">
        <v>2019</v>
      </c>
      <c r="E146" s="536" t="s">
        <v>2018</v>
      </c>
    </row>
    <row r="147" spans="1:5">
      <c r="A147" s="488">
        <f t="shared" si="2"/>
        <v>145</v>
      </c>
      <c r="B147" s="479" t="s">
        <v>445</v>
      </c>
      <c r="C147" s="477" t="s">
        <v>1500</v>
      </c>
      <c r="D147" s="13" t="s">
        <v>2017</v>
      </c>
      <c r="E147" s="536" t="s">
        <v>2016</v>
      </c>
    </row>
    <row r="148" spans="1:5">
      <c r="A148" s="481">
        <f t="shared" si="2"/>
        <v>146</v>
      </c>
      <c r="B148" s="479"/>
      <c r="C148" s="479"/>
      <c r="D148" s="13" t="s">
        <v>2015</v>
      </c>
      <c r="E148" s="536" t="s">
        <v>2014</v>
      </c>
    </row>
    <row r="149" spans="1:5">
      <c r="A149" s="488">
        <f t="shared" si="2"/>
        <v>147</v>
      </c>
      <c r="B149" s="479" t="s">
        <v>449</v>
      </c>
      <c r="C149" s="479" t="s">
        <v>1498</v>
      </c>
      <c r="D149" s="13" t="s">
        <v>2013</v>
      </c>
      <c r="E149" s="536" t="s">
        <v>2012</v>
      </c>
    </row>
    <row r="150" spans="1:5">
      <c r="A150" s="481">
        <f t="shared" si="2"/>
        <v>148</v>
      </c>
      <c r="B150" s="479" t="s">
        <v>447</v>
      </c>
      <c r="C150" s="477" t="s">
        <v>1493</v>
      </c>
      <c r="D150" s="13" t="s">
        <v>2011</v>
      </c>
      <c r="E150" s="536"/>
    </row>
    <row r="151" spans="1:5" s="475" customFormat="1">
      <c r="A151" s="488">
        <f t="shared" si="2"/>
        <v>149</v>
      </c>
      <c r="B151" s="479" t="s">
        <v>451</v>
      </c>
      <c r="C151" s="477" t="s">
        <v>1490</v>
      </c>
      <c r="D151" s="13" t="s">
        <v>2010</v>
      </c>
      <c r="E151" s="536" t="s">
        <v>2009</v>
      </c>
    </row>
    <row r="152" spans="1:5" s="475" customFormat="1">
      <c r="A152" s="481">
        <f t="shared" si="2"/>
        <v>150</v>
      </c>
      <c r="B152" s="479" t="s">
        <v>2007</v>
      </c>
      <c r="C152" s="477" t="s">
        <v>2008</v>
      </c>
      <c r="D152" s="13" t="s">
        <v>2005</v>
      </c>
      <c r="E152" s="537"/>
    </row>
    <row r="153" spans="1:5" s="475" customFormat="1">
      <c r="A153" s="488">
        <f t="shared" si="2"/>
        <v>151</v>
      </c>
      <c r="B153" s="479" t="s">
        <v>2007</v>
      </c>
      <c r="C153" s="477" t="s">
        <v>2006</v>
      </c>
      <c r="D153" s="13" t="s">
        <v>2005</v>
      </c>
      <c r="E153" s="537"/>
    </row>
    <row r="154" spans="1:5" s="475" customFormat="1">
      <c r="A154" s="481">
        <f t="shared" si="2"/>
        <v>152</v>
      </c>
      <c r="B154" s="479" t="s">
        <v>453</v>
      </c>
      <c r="C154" s="477" t="s">
        <v>1486</v>
      </c>
      <c r="D154" s="13" t="s">
        <v>2004</v>
      </c>
      <c r="E154" s="537"/>
    </row>
    <row r="155" spans="1:5">
      <c r="A155" s="488">
        <f t="shared" si="2"/>
        <v>153</v>
      </c>
      <c r="B155" s="479"/>
      <c r="C155" s="477"/>
      <c r="D155" s="13" t="s">
        <v>2003</v>
      </c>
      <c r="E155" s="536" t="s">
        <v>2002</v>
      </c>
    </row>
    <row r="156" spans="1:5">
      <c r="A156" s="481">
        <f t="shared" si="2"/>
        <v>154</v>
      </c>
      <c r="B156" s="479"/>
      <c r="C156" s="477"/>
      <c r="D156" s="13" t="s">
        <v>2001</v>
      </c>
      <c r="E156" s="536" t="s">
        <v>2000</v>
      </c>
    </row>
    <row r="157" spans="1:5">
      <c r="A157" s="488">
        <f t="shared" si="2"/>
        <v>155</v>
      </c>
      <c r="B157" s="479" t="s">
        <v>455</v>
      </c>
      <c r="C157" s="477" t="s">
        <v>1483</v>
      </c>
      <c r="D157" s="13" t="s">
        <v>1999</v>
      </c>
      <c r="E157" s="536" t="s">
        <v>1998</v>
      </c>
    </row>
    <row r="158" spans="1:5">
      <c r="A158" s="481">
        <f t="shared" si="2"/>
        <v>156</v>
      </c>
      <c r="B158" s="479"/>
      <c r="C158" s="477"/>
      <c r="D158" s="13" t="s">
        <v>1997</v>
      </c>
      <c r="E158" s="536"/>
    </row>
    <row r="159" spans="1:5">
      <c r="A159" s="488">
        <f t="shared" si="2"/>
        <v>157</v>
      </c>
      <c r="B159" s="479"/>
      <c r="C159" s="477"/>
      <c r="D159" s="13" t="s">
        <v>1996</v>
      </c>
      <c r="E159" s="536"/>
    </row>
    <row r="160" spans="1:5">
      <c r="A160" s="481">
        <f t="shared" si="2"/>
        <v>158</v>
      </c>
      <c r="B160" s="479"/>
      <c r="C160" s="477"/>
      <c r="D160" s="13" t="s">
        <v>1995</v>
      </c>
      <c r="E160" s="536"/>
    </row>
    <row r="161" spans="1:5">
      <c r="A161" s="488">
        <f t="shared" si="2"/>
        <v>159</v>
      </c>
      <c r="B161" s="479"/>
      <c r="C161" s="477" t="s">
        <v>1480</v>
      </c>
      <c r="D161" s="13"/>
      <c r="E161" s="536"/>
    </row>
    <row r="162" spans="1:5">
      <c r="A162" s="481">
        <f t="shared" si="2"/>
        <v>160</v>
      </c>
      <c r="B162" s="479"/>
      <c r="C162" s="477" t="s">
        <v>1994</v>
      </c>
      <c r="D162" s="13" t="s">
        <v>1472</v>
      </c>
      <c r="E162" s="536"/>
    </row>
    <row r="163" spans="1:5" ht="15">
      <c r="A163" s="550" t="s">
        <v>2358</v>
      </c>
      <c r="B163" s="551"/>
      <c r="C163" s="551"/>
      <c r="D163" s="532"/>
      <c r="E163" s="552"/>
    </row>
    <row r="164" spans="1:5" ht="13.5" thickBot="1">
      <c r="A164" s="553" t="s">
        <v>2359</v>
      </c>
      <c r="B164" s="477"/>
      <c r="C164" s="477"/>
      <c r="D164" s="13"/>
      <c r="E164" s="554"/>
    </row>
  </sheetData>
  <printOptions horizontalCentered="1"/>
  <pageMargins left="0.7" right="0.7" top="0.75" bottom="0.75" header="0.3" footer="0.3"/>
  <pageSetup scale="68" fitToHeight="0" orientation="landscape" r:id="rId1"/>
  <headerFooter>
    <oddHeader xml:space="preserve">&amp;C&amp;"-,Bold"&amp;14
</oddHeader>
    <oddFooter>&amp;L&amp;F&amp;C
&amp;R&amp;A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B9" sqref="B9"/>
    </sheetView>
  </sheetViews>
  <sheetFormatPr defaultRowHeight="15"/>
  <cols>
    <col min="1" max="1" width="18.28515625" customWidth="1"/>
    <col min="2" max="2" width="91.28515625" customWidth="1"/>
  </cols>
  <sheetData>
    <row r="1" spans="1:2" ht="30">
      <c r="A1" s="525" t="s">
        <v>2308</v>
      </c>
      <c r="B1" s="526" t="s">
        <v>2339</v>
      </c>
    </row>
    <row r="2" spans="1:2" ht="30">
      <c r="A2" s="525" t="s">
        <v>1807</v>
      </c>
      <c r="B2" s="526" t="s">
        <v>2340</v>
      </c>
    </row>
    <row r="3" spans="1:2" ht="30">
      <c r="A3" s="525" t="s">
        <v>2311</v>
      </c>
      <c r="B3" s="526" t="s">
        <v>2341</v>
      </c>
    </row>
    <row r="4" spans="1:2" ht="30">
      <c r="A4" s="525" t="s">
        <v>1743</v>
      </c>
      <c r="B4" s="526" t="s">
        <v>2342</v>
      </c>
    </row>
    <row r="5" spans="1:2" ht="47.25">
      <c r="A5" s="525" t="s">
        <v>2278</v>
      </c>
      <c r="B5" s="526" t="s">
        <v>2343</v>
      </c>
    </row>
    <row r="6" spans="1:2" ht="30">
      <c r="A6" s="525" t="s">
        <v>2315</v>
      </c>
      <c r="B6" s="526" t="s">
        <v>2344</v>
      </c>
    </row>
    <row r="7" spans="1:2">
      <c r="A7" s="525" t="s">
        <v>2355</v>
      </c>
      <c r="B7" s="526" t="s">
        <v>2356</v>
      </c>
    </row>
    <row r="8" spans="1:2" ht="30">
      <c r="A8" s="525" t="s">
        <v>2279</v>
      </c>
      <c r="B8" s="526" t="s">
        <v>2345</v>
      </c>
    </row>
    <row r="9" spans="1:2" ht="45">
      <c r="A9" s="525" t="s">
        <v>1577</v>
      </c>
      <c r="B9" s="526" t="s">
        <v>2365</v>
      </c>
    </row>
    <row r="10" spans="1:2" ht="30">
      <c r="A10" s="525" t="s">
        <v>2281</v>
      </c>
      <c r="B10" s="526" t="s">
        <v>2346</v>
      </c>
    </row>
    <row r="11" spans="1:2" ht="30">
      <c r="A11" s="525" t="s">
        <v>2283</v>
      </c>
      <c r="B11" s="526" t="s">
        <v>2347</v>
      </c>
    </row>
    <row r="12" spans="1:2" ht="30">
      <c r="A12" s="525" t="s">
        <v>2333</v>
      </c>
      <c r="B12" s="526" t="s">
        <v>2348</v>
      </c>
    </row>
    <row r="13" spans="1:2" ht="30">
      <c r="A13" s="525" t="s">
        <v>1544</v>
      </c>
      <c r="B13" s="526" t="s">
        <v>2349</v>
      </c>
    </row>
    <row r="14" spans="1:2" ht="30">
      <c r="A14" s="525" t="s">
        <v>1521</v>
      </c>
      <c r="B14" s="526" t="s">
        <v>2350</v>
      </c>
    </row>
    <row r="15" spans="1:2">
      <c r="A15" s="525" t="s">
        <v>1493</v>
      </c>
      <c r="B15" s="526" t="s">
        <v>2351</v>
      </c>
    </row>
  </sheetData>
  <pageMargins left="0.7" right="0.7" top="0.75" bottom="0.75" header="0.3" footer="0.3"/>
  <pageSetup scale="82" orientation="portrait" r:id="rId1"/>
  <headerFooter>
    <oddFooter>&amp;L&amp;F&amp;R&amp;A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6"/>
  <sheetViews>
    <sheetView view="pageBreakPreview" topLeftCell="A22" zoomScale="120" zoomScaleNormal="100" zoomScaleSheetLayoutView="120" workbookViewId="0">
      <selection activeCell="I6" sqref="I6"/>
    </sheetView>
  </sheetViews>
  <sheetFormatPr defaultColWidth="12.7109375" defaultRowHeight="12.75"/>
  <cols>
    <col min="1" max="1" width="12.7109375" style="249"/>
    <col min="2" max="2" width="32" style="248" customWidth="1"/>
    <col min="3" max="3" width="15.5703125" style="248" bestFit="1" customWidth="1"/>
    <col min="4" max="4" width="5.85546875" style="248" customWidth="1"/>
    <col min="5" max="5" width="12.7109375" style="248"/>
    <col min="6" max="6" width="5.5703125" style="248" customWidth="1"/>
    <col min="7" max="7" width="20.42578125" style="248" bestFit="1" customWidth="1"/>
    <col min="8" max="8" width="8.42578125" style="248" customWidth="1"/>
    <col min="9" max="9" width="12.7109375" style="248"/>
    <col min="10" max="10" width="7" style="248" customWidth="1"/>
    <col min="11" max="11" width="12.7109375" style="248"/>
    <col min="12" max="12" width="16.28515625" style="248" customWidth="1"/>
    <col min="13" max="16384" width="12.7109375" style="248"/>
  </cols>
  <sheetData>
    <row r="1" spans="1:12">
      <c r="A1" s="504" t="s">
        <v>2243</v>
      </c>
      <c r="B1" s="505"/>
      <c r="C1" s="252"/>
      <c r="D1" s="252"/>
      <c r="E1" s="252"/>
      <c r="F1" s="252"/>
      <c r="G1" s="252"/>
      <c r="H1" s="252"/>
      <c r="I1" s="252"/>
      <c r="J1" s="252"/>
      <c r="K1" s="252"/>
      <c r="L1" s="282"/>
    </row>
    <row r="2" spans="1:12">
      <c r="A2" s="317"/>
      <c r="B2" s="318"/>
      <c r="C2" s="318" t="s">
        <v>1237</v>
      </c>
      <c r="D2" s="319"/>
      <c r="E2" s="318" t="s">
        <v>1236</v>
      </c>
      <c r="F2" s="319"/>
      <c r="G2" s="318" t="s">
        <v>954</v>
      </c>
      <c r="H2" s="320"/>
      <c r="I2" s="318" t="s">
        <v>1235</v>
      </c>
      <c r="J2" s="320"/>
      <c r="K2" s="318" t="s">
        <v>959</v>
      </c>
      <c r="L2" s="283"/>
    </row>
    <row r="3" spans="1:12" s="249" customFormat="1" ht="13.5" thickBot="1">
      <c r="A3" s="317" t="s">
        <v>1</v>
      </c>
      <c r="B3" s="321">
        <v>-1</v>
      </c>
      <c r="C3" s="322">
        <v>-2</v>
      </c>
      <c r="D3" s="323"/>
      <c r="E3" s="322">
        <v>-3</v>
      </c>
      <c r="F3" s="323"/>
      <c r="G3" s="321">
        <v>-4</v>
      </c>
      <c r="H3" s="324"/>
      <c r="I3" s="321">
        <v>-5</v>
      </c>
      <c r="J3" s="324"/>
      <c r="K3" s="321">
        <v>-6</v>
      </c>
      <c r="L3" s="325"/>
    </row>
    <row r="4" spans="1:12">
      <c r="A4" s="326">
        <v>1</v>
      </c>
      <c r="B4" s="327" t="s">
        <v>1212</v>
      </c>
      <c r="C4" s="328"/>
      <c r="D4" s="328"/>
      <c r="E4" s="328"/>
      <c r="F4" s="328"/>
      <c r="G4" s="328"/>
      <c r="H4" s="328"/>
      <c r="I4" s="328"/>
      <c r="J4" s="328"/>
      <c r="K4" s="328"/>
      <c r="L4" s="282"/>
    </row>
    <row r="5" spans="1:12">
      <c r="A5" s="317">
        <f t="shared" ref="A5:A18" si="0">A4+1</f>
        <v>2</v>
      </c>
      <c r="B5" s="329" t="s">
        <v>1336</v>
      </c>
      <c r="C5" s="330">
        <v>1380627641.6700001</v>
      </c>
      <c r="D5" s="324" t="s">
        <v>1285</v>
      </c>
      <c r="E5" s="330">
        <v>779116201.71000004</v>
      </c>
      <c r="F5" s="324" t="s">
        <v>1281</v>
      </c>
      <c r="G5" s="330">
        <v>1106790095</v>
      </c>
      <c r="H5" s="324" t="s">
        <v>1277</v>
      </c>
      <c r="I5" s="330">
        <v>489861972</v>
      </c>
      <c r="J5" s="324" t="s">
        <v>1265</v>
      </c>
      <c r="K5" s="329">
        <f>C5+E5+G5+I5</f>
        <v>3756395910.3800001</v>
      </c>
      <c r="L5" s="283"/>
    </row>
    <row r="6" spans="1:12">
      <c r="A6" s="317">
        <f t="shared" si="0"/>
        <v>3</v>
      </c>
      <c r="B6" s="329" t="s">
        <v>1335</v>
      </c>
      <c r="C6" s="330">
        <v>1320460041.02</v>
      </c>
      <c r="D6" s="324" t="s">
        <v>1276</v>
      </c>
      <c r="E6" s="329">
        <v>7324884.6399999997</v>
      </c>
      <c r="F6" s="324" t="s">
        <v>1275</v>
      </c>
      <c r="G6" s="329">
        <v>110936196.56</v>
      </c>
      <c r="H6" s="324" t="s">
        <v>1274</v>
      </c>
      <c r="I6" s="329">
        <v>0</v>
      </c>
      <c r="J6" s="324"/>
      <c r="K6" s="329">
        <f>C6+E6+G6+I6</f>
        <v>1438721122.22</v>
      </c>
      <c r="L6" s="283"/>
    </row>
    <row r="7" spans="1:12">
      <c r="A7" s="317">
        <f t="shared" si="0"/>
        <v>4</v>
      </c>
      <c r="B7" s="329" t="s">
        <v>1334</v>
      </c>
      <c r="C7" s="330">
        <v>18327615.949999999</v>
      </c>
      <c r="D7" s="324" t="s">
        <v>1272</v>
      </c>
      <c r="E7" s="329">
        <v>0</v>
      </c>
      <c r="F7" s="324"/>
      <c r="G7" s="330">
        <f>G5-G6</f>
        <v>995853898.44000006</v>
      </c>
      <c r="H7" s="324" t="s">
        <v>1333</v>
      </c>
      <c r="I7" s="330">
        <f>I5-I6</f>
        <v>489861972</v>
      </c>
      <c r="J7" s="324" t="s">
        <v>1333</v>
      </c>
      <c r="K7" s="329">
        <f>C7+E7+G7+I7</f>
        <v>1504043486.3900001</v>
      </c>
      <c r="L7" s="283"/>
    </row>
    <row r="8" spans="1:12">
      <c r="A8" s="317">
        <f t="shared" si="0"/>
        <v>5</v>
      </c>
      <c r="B8" s="329" t="s">
        <v>1332</v>
      </c>
      <c r="C8" s="330">
        <v>11554969.859999999</v>
      </c>
      <c r="D8" s="324" t="s">
        <v>1270</v>
      </c>
      <c r="E8" s="329"/>
      <c r="F8" s="324"/>
      <c r="G8" s="330"/>
      <c r="H8" s="324"/>
      <c r="I8" s="330"/>
      <c r="J8" s="324"/>
      <c r="K8" s="329"/>
      <c r="L8" s="283"/>
    </row>
    <row r="9" spans="1:12">
      <c r="A9" s="317">
        <f t="shared" si="0"/>
        <v>6</v>
      </c>
      <c r="B9" s="329" t="s">
        <v>1331</v>
      </c>
      <c r="C9" s="331">
        <f>C7/C5</f>
        <v>1.3274843554364165E-2</v>
      </c>
      <c r="D9" s="332" t="s">
        <v>1330</v>
      </c>
      <c r="E9" s="331">
        <f>E7/E5</f>
        <v>0</v>
      </c>
      <c r="F9" s="332" t="s">
        <v>1330</v>
      </c>
      <c r="G9" s="331">
        <f>G7/G5</f>
        <v>0.89976762797104726</v>
      </c>
      <c r="H9" s="332" t="s">
        <v>1330</v>
      </c>
      <c r="I9" s="331">
        <f>I7/I5</f>
        <v>1</v>
      </c>
      <c r="J9" s="332" t="s">
        <v>1330</v>
      </c>
      <c r="K9" s="329"/>
      <c r="L9" s="283"/>
    </row>
    <row r="10" spans="1:12">
      <c r="A10" s="317">
        <f t="shared" si="0"/>
        <v>7</v>
      </c>
      <c r="B10" s="329" t="s">
        <v>1329</v>
      </c>
      <c r="C10" s="331">
        <f>C6/C5</f>
        <v>0.95642011007600736</v>
      </c>
      <c r="D10" s="332" t="s">
        <v>1328</v>
      </c>
      <c r="E10" s="331">
        <f>E6/E5</f>
        <v>9.4015303800939858E-3</v>
      </c>
      <c r="F10" s="332" t="s">
        <v>1328</v>
      </c>
      <c r="G10" s="331">
        <f>G6/G5</f>
        <v>0.10023237202895278</v>
      </c>
      <c r="H10" s="332" t="s">
        <v>1328</v>
      </c>
      <c r="I10" s="331">
        <f>I6/I5</f>
        <v>0</v>
      </c>
      <c r="J10" s="332" t="s">
        <v>1328</v>
      </c>
      <c r="K10" s="329"/>
      <c r="L10" s="283"/>
    </row>
    <row r="11" spans="1:12">
      <c r="A11" s="317">
        <f t="shared" si="0"/>
        <v>8</v>
      </c>
      <c r="B11" s="329" t="s">
        <v>1327</v>
      </c>
      <c r="C11" s="331">
        <f>C8/C5</f>
        <v>8.3693600730919502E-3</v>
      </c>
      <c r="D11" s="332" t="s">
        <v>1326</v>
      </c>
      <c r="E11" s="331"/>
      <c r="F11" s="332"/>
      <c r="G11" s="331"/>
      <c r="H11" s="332"/>
      <c r="I11" s="331"/>
      <c r="J11" s="332"/>
      <c r="K11" s="329"/>
      <c r="L11" s="283"/>
    </row>
    <row r="12" spans="1:12">
      <c r="A12" s="317">
        <f t="shared" si="0"/>
        <v>9</v>
      </c>
      <c r="B12" s="329" t="s">
        <v>1325</v>
      </c>
      <c r="C12" s="330">
        <v>680363227</v>
      </c>
      <c r="D12" s="324" t="s">
        <v>1269</v>
      </c>
      <c r="E12" s="333">
        <v>364537798</v>
      </c>
      <c r="F12" s="334" t="s">
        <v>1268</v>
      </c>
      <c r="G12" s="329">
        <v>603678800</v>
      </c>
      <c r="H12" s="324" t="s">
        <v>1267</v>
      </c>
      <c r="I12" s="330">
        <v>284935758</v>
      </c>
      <c r="J12" s="324" t="s">
        <v>1282</v>
      </c>
      <c r="K12" s="329">
        <f t="shared" ref="K12:K18" si="1">C12+E12+G12+I12</f>
        <v>1933515583</v>
      </c>
      <c r="L12" s="283"/>
    </row>
    <row r="13" spans="1:12">
      <c r="A13" s="317">
        <f t="shared" si="0"/>
        <v>10</v>
      </c>
      <c r="B13" s="329" t="s">
        <v>1324</v>
      </c>
      <c r="C13" s="329">
        <f>C12*C10</f>
        <v>650713072.45900762</v>
      </c>
      <c r="D13" s="324" t="s">
        <v>1323</v>
      </c>
      <c r="E13" s="329">
        <f>E12*E10</f>
        <v>3427213.1825895645</v>
      </c>
      <c r="F13" s="324" t="s">
        <v>1323</v>
      </c>
      <c r="G13" s="329">
        <f>G12*G10</f>
        <v>60508158.067591779</v>
      </c>
      <c r="H13" s="324" t="s">
        <v>1323</v>
      </c>
      <c r="I13" s="329">
        <f>I12*I10</f>
        <v>0</v>
      </c>
      <c r="J13" s="324" t="s">
        <v>1323</v>
      </c>
      <c r="K13" s="329">
        <f t="shared" si="1"/>
        <v>714648443.70918894</v>
      </c>
      <c r="L13" s="283"/>
    </row>
    <row r="14" spans="1:12">
      <c r="A14" s="317">
        <f t="shared" si="0"/>
        <v>11</v>
      </c>
      <c r="B14" s="329" t="s">
        <v>1322</v>
      </c>
      <c r="C14" s="329">
        <f>C12*C$9</f>
        <v>9031715.3985673543</v>
      </c>
      <c r="D14" s="324" t="s">
        <v>1320</v>
      </c>
      <c r="E14" s="329">
        <v>0</v>
      </c>
      <c r="F14" s="324" t="s">
        <v>1320</v>
      </c>
      <c r="G14" s="330">
        <f>G12-G13</f>
        <v>543170641.93240821</v>
      </c>
      <c r="H14" s="324" t="s">
        <v>1321</v>
      </c>
      <c r="I14" s="329">
        <f>I9*I12</f>
        <v>284935758</v>
      </c>
      <c r="J14" s="324" t="s">
        <v>1320</v>
      </c>
      <c r="K14" s="329">
        <f t="shared" si="1"/>
        <v>837138115.33097553</v>
      </c>
      <c r="L14" s="283"/>
    </row>
    <row r="15" spans="1:12">
      <c r="A15" s="317">
        <f t="shared" si="0"/>
        <v>12</v>
      </c>
      <c r="B15" s="335" t="s">
        <v>1319</v>
      </c>
      <c r="C15" s="335">
        <f>C12*C$11</f>
        <v>5694204.8272537952</v>
      </c>
      <c r="D15" s="336"/>
      <c r="E15" s="335"/>
      <c r="F15" s="336"/>
      <c r="G15" s="337"/>
      <c r="H15" s="336"/>
      <c r="I15" s="335"/>
      <c r="J15" s="336"/>
      <c r="K15" s="329">
        <f t="shared" si="1"/>
        <v>5694204.8272537952</v>
      </c>
      <c r="L15" s="283"/>
    </row>
    <row r="16" spans="1:12">
      <c r="A16" s="317">
        <f t="shared" si="0"/>
        <v>13</v>
      </c>
      <c r="B16" s="329" t="s">
        <v>1318</v>
      </c>
      <c r="C16" s="329">
        <f>C6-C13</f>
        <v>669746968.56099236</v>
      </c>
      <c r="D16" s="324" t="s">
        <v>1316</v>
      </c>
      <c r="E16" s="329">
        <f>E6-E13</f>
        <v>3897671.4574104352</v>
      </c>
      <c r="F16" s="324" t="s">
        <v>1317</v>
      </c>
      <c r="G16" s="329">
        <f>G6-G13</f>
        <v>50428038.492408223</v>
      </c>
      <c r="H16" s="324" t="s">
        <v>1316</v>
      </c>
      <c r="I16" s="329">
        <f>I6-I13</f>
        <v>0</v>
      </c>
      <c r="J16" s="324" t="s">
        <v>1316</v>
      </c>
      <c r="K16" s="329">
        <f t="shared" si="1"/>
        <v>724072678.51081109</v>
      </c>
      <c r="L16" s="283"/>
    </row>
    <row r="17" spans="1:12">
      <c r="A17" s="317">
        <f t="shared" si="0"/>
        <v>14</v>
      </c>
      <c r="B17" s="329" t="s">
        <v>1315</v>
      </c>
      <c r="C17" s="329">
        <f>C7-C14</f>
        <v>9295900.5514326449</v>
      </c>
      <c r="D17" s="324" t="s">
        <v>1313</v>
      </c>
      <c r="E17" s="329">
        <v>0</v>
      </c>
      <c r="F17" s="324" t="s">
        <v>1314</v>
      </c>
      <c r="G17" s="330">
        <f>G7-G14</f>
        <v>452683256.50759184</v>
      </c>
      <c r="H17" s="324" t="s">
        <v>1313</v>
      </c>
      <c r="I17" s="329">
        <f>I7-I14</f>
        <v>204926214</v>
      </c>
      <c r="J17" s="324" t="s">
        <v>1313</v>
      </c>
      <c r="K17" s="329">
        <f t="shared" si="1"/>
        <v>666905371.05902457</v>
      </c>
      <c r="L17" s="283"/>
    </row>
    <row r="18" spans="1:12">
      <c r="A18" s="317">
        <f t="shared" si="0"/>
        <v>15</v>
      </c>
      <c r="B18" s="329" t="s">
        <v>1312</v>
      </c>
      <c r="C18" s="329">
        <f>C8-C15</f>
        <v>5860765.0327462042</v>
      </c>
      <c r="D18" s="324" t="s">
        <v>1311</v>
      </c>
      <c r="E18" s="329"/>
      <c r="F18" s="324"/>
      <c r="G18" s="330"/>
      <c r="H18" s="324"/>
      <c r="I18" s="329"/>
      <c r="J18" s="324"/>
      <c r="K18" s="329">
        <f t="shared" si="1"/>
        <v>5860765.0327462042</v>
      </c>
      <c r="L18" s="283"/>
    </row>
    <row r="19" spans="1:12">
      <c r="A19" s="317">
        <f>A17+1</f>
        <v>15</v>
      </c>
      <c r="B19" s="329" t="s">
        <v>2324</v>
      </c>
      <c r="C19" s="329"/>
      <c r="D19" s="329"/>
      <c r="E19" s="329"/>
      <c r="F19" s="329"/>
      <c r="G19" s="329"/>
      <c r="H19" s="329"/>
      <c r="I19" s="329"/>
      <c r="J19" s="329"/>
      <c r="K19" s="329"/>
      <c r="L19" s="283"/>
    </row>
    <row r="20" spans="1:12">
      <c r="A20" s="317">
        <f t="shared" ref="A20:A31" si="2">A19+1</f>
        <v>16</v>
      </c>
      <c r="B20" s="338" t="s">
        <v>1310</v>
      </c>
      <c r="C20" s="329"/>
      <c r="D20" s="329"/>
      <c r="E20" s="329"/>
      <c r="F20" s="329"/>
      <c r="G20" s="329"/>
      <c r="H20" s="329"/>
      <c r="I20" s="329"/>
      <c r="J20" s="329"/>
      <c r="K20" s="329"/>
      <c r="L20" s="283"/>
    </row>
    <row r="21" spans="1:12">
      <c r="A21" s="317">
        <f t="shared" si="2"/>
        <v>17</v>
      </c>
      <c r="B21" s="329" t="s">
        <v>1309</v>
      </c>
      <c r="C21" s="329"/>
      <c r="D21" s="329"/>
      <c r="E21" s="329"/>
      <c r="F21" s="329"/>
      <c r="G21" s="329"/>
      <c r="H21" s="329"/>
      <c r="I21" s="329"/>
      <c r="J21" s="329"/>
      <c r="K21" s="329"/>
      <c r="L21" s="283"/>
    </row>
    <row r="22" spans="1:12">
      <c r="A22" s="317">
        <f t="shared" si="2"/>
        <v>18</v>
      </c>
      <c r="B22" s="329" t="s">
        <v>2325</v>
      </c>
      <c r="C22" s="329"/>
      <c r="D22" s="329"/>
      <c r="E22" s="329"/>
      <c r="F22" s="329"/>
      <c r="G22" s="329"/>
      <c r="H22" s="329"/>
      <c r="I22" s="329"/>
      <c r="J22" s="329"/>
      <c r="K22" s="329"/>
      <c r="L22" s="283"/>
    </row>
    <row r="23" spans="1:12">
      <c r="A23" s="317">
        <f t="shared" si="2"/>
        <v>19</v>
      </c>
      <c r="B23" s="329" t="s">
        <v>2326</v>
      </c>
      <c r="C23" s="329"/>
      <c r="D23" s="329"/>
      <c r="E23" s="329"/>
      <c r="F23" s="329"/>
      <c r="G23" s="329"/>
      <c r="H23" s="329"/>
      <c r="I23" s="329"/>
      <c r="J23" s="329"/>
      <c r="K23" s="339"/>
      <c r="L23" s="283"/>
    </row>
    <row r="24" spans="1:12">
      <c r="A24" s="317">
        <f t="shared" si="2"/>
        <v>20</v>
      </c>
      <c r="B24" s="329" t="s">
        <v>2327</v>
      </c>
      <c r="C24" s="329"/>
      <c r="D24" s="329"/>
      <c r="E24" s="329"/>
      <c r="F24" s="329"/>
      <c r="G24" s="329"/>
      <c r="H24" s="329"/>
      <c r="I24" s="329"/>
      <c r="J24" s="329"/>
      <c r="K24" s="329"/>
      <c r="L24" s="283"/>
    </row>
    <row r="25" spans="1:12">
      <c r="A25" s="317">
        <f t="shared" si="2"/>
        <v>21</v>
      </c>
      <c r="B25" s="329" t="s">
        <v>2328</v>
      </c>
      <c r="C25" s="329"/>
      <c r="D25" s="329"/>
      <c r="E25" s="329"/>
      <c r="F25" s="329"/>
      <c r="G25" s="329"/>
      <c r="H25" s="329"/>
      <c r="I25" s="329"/>
      <c r="J25" s="329"/>
      <c r="K25" s="329"/>
      <c r="L25" s="283"/>
    </row>
    <row r="26" spans="1:12">
      <c r="A26" s="317">
        <f t="shared" si="2"/>
        <v>22</v>
      </c>
      <c r="B26" s="253" t="s">
        <v>1308</v>
      </c>
      <c r="C26" s="329"/>
      <c r="D26" s="329"/>
      <c r="E26" s="329"/>
      <c r="F26" s="329"/>
      <c r="G26" s="329"/>
      <c r="H26" s="329"/>
      <c r="I26" s="329"/>
      <c r="J26" s="329"/>
      <c r="K26" s="329"/>
      <c r="L26" s="283"/>
    </row>
    <row r="27" spans="1:12">
      <c r="A27" s="317">
        <f t="shared" si="2"/>
        <v>23</v>
      </c>
      <c r="B27" s="338" t="s">
        <v>1307</v>
      </c>
      <c r="C27" s="329"/>
      <c r="D27" s="329"/>
      <c r="E27" s="329"/>
      <c r="F27" s="329"/>
      <c r="G27" s="329"/>
      <c r="H27" s="329"/>
      <c r="I27" s="329"/>
      <c r="J27" s="329"/>
      <c r="K27" s="329"/>
      <c r="L27" s="283"/>
    </row>
    <row r="28" spans="1:12">
      <c r="A28" s="317">
        <f t="shared" si="2"/>
        <v>24</v>
      </c>
      <c r="B28" s="338" t="s">
        <v>1306</v>
      </c>
      <c r="C28" s="329"/>
      <c r="D28" s="329"/>
      <c r="E28" s="329"/>
      <c r="F28" s="329"/>
      <c r="G28" s="329"/>
      <c r="H28" s="329"/>
      <c r="I28" s="329"/>
      <c r="J28" s="329"/>
      <c r="K28" s="329"/>
      <c r="L28" s="283"/>
    </row>
    <row r="29" spans="1:12">
      <c r="A29" s="317">
        <f t="shared" si="2"/>
        <v>25</v>
      </c>
      <c r="B29" s="329" t="s">
        <v>1305</v>
      </c>
      <c r="C29" s="329"/>
      <c r="D29" s="329"/>
      <c r="E29" s="329"/>
      <c r="F29" s="329"/>
      <c r="G29" s="329"/>
      <c r="H29" s="329"/>
      <c r="I29" s="329"/>
      <c r="J29" s="329"/>
      <c r="K29" s="329"/>
      <c r="L29" s="283"/>
    </row>
    <row r="30" spans="1:12">
      <c r="A30" s="317">
        <f t="shared" si="2"/>
        <v>26</v>
      </c>
      <c r="B30" s="329" t="s">
        <v>1304</v>
      </c>
      <c r="C30" s="329"/>
      <c r="D30" s="329"/>
      <c r="E30" s="329"/>
      <c r="F30" s="329"/>
      <c r="G30" s="329"/>
      <c r="H30" s="329"/>
      <c r="I30" s="329"/>
      <c r="J30" s="329"/>
      <c r="K30" s="329"/>
      <c r="L30" s="283"/>
    </row>
    <row r="31" spans="1:12" ht="13.5" thickBot="1">
      <c r="A31" s="340">
        <f t="shared" si="2"/>
        <v>27</v>
      </c>
      <c r="B31" s="341" t="s">
        <v>1303</v>
      </c>
      <c r="C31" s="341"/>
      <c r="D31" s="341"/>
      <c r="E31" s="341"/>
      <c r="F31" s="341"/>
      <c r="G31" s="341"/>
      <c r="H31" s="341"/>
      <c r="I31" s="341"/>
      <c r="J31" s="341"/>
      <c r="K31" s="341"/>
      <c r="L31" s="342"/>
    </row>
    <row r="32" spans="1:12">
      <c r="A32" s="247" t="str">
        <f>A1</f>
        <v>Western-UGP 2018 Estimate</v>
      </c>
      <c r="B32" s="316"/>
      <c r="C32" s="252"/>
      <c r="D32" s="252"/>
      <c r="E32" s="252"/>
      <c r="F32" s="252"/>
      <c r="G32" s="252"/>
      <c r="H32" s="252"/>
      <c r="I32" s="252"/>
      <c r="J32" s="252"/>
      <c r="K32" s="252"/>
      <c r="L32" s="282"/>
    </row>
    <row r="33" spans="1:12">
      <c r="A33" s="317"/>
      <c r="B33" s="318"/>
      <c r="C33" s="318" t="s">
        <v>1237</v>
      </c>
      <c r="D33" s="319"/>
      <c r="E33" s="318" t="s">
        <v>1236</v>
      </c>
      <c r="F33" s="319"/>
      <c r="G33" s="318" t="s">
        <v>954</v>
      </c>
      <c r="H33" s="320"/>
      <c r="I33" s="318" t="s">
        <v>1235</v>
      </c>
      <c r="J33" s="320"/>
      <c r="K33" s="318" t="s">
        <v>959</v>
      </c>
      <c r="L33" s="283"/>
    </row>
    <row r="34" spans="1:12" s="249" customFormat="1" ht="13.5" thickBot="1">
      <c r="A34" s="317" t="s">
        <v>1</v>
      </c>
      <c r="B34" s="321">
        <v>-1</v>
      </c>
      <c r="C34" s="322">
        <v>-2</v>
      </c>
      <c r="D34" s="323"/>
      <c r="E34" s="322">
        <v>-3</v>
      </c>
      <c r="F34" s="323"/>
      <c r="G34" s="321">
        <v>-4</v>
      </c>
      <c r="H34" s="324"/>
      <c r="I34" s="321">
        <v>-5</v>
      </c>
      <c r="J34" s="324"/>
      <c r="K34" s="321">
        <v>-6</v>
      </c>
      <c r="L34" s="325"/>
    </row>
    <row r="35" spans="1:12">
      <c r="A35" s="326">
        <v>1</v>
      </c>
      <c r="B35" s="327" t="s">
        <v>1302</v>
      </c>
      <c r="C35" s="328"/>
      <c r="D35" s="328"/>
      <c r="E35" s="328"/>
      <c r="F35" s="328"/>
      <c r="G35" s="328"/>
      <c r="H35" s="328"/>
      <c r="I35" s="328"/>
      <c r="J35" s="328"/>
      <c r="K35" s="328"/>
      <c r="L35" s="282"/>
    </row>
    <row r="36" spans="1:12">
      <c r="A36" s="317">
        <f>A35+1</f>
        <v>2</v>
      </c>
      <c r="B36" s="335" t="s">
        <v>1301</v>
      </c>
      <c r="C36" s="335">
        <v>33273126</v>
      </c>
      <c r="D36" s="336" t="s">
        <v>1285</v>
      </c>
      <c r="E36" s="343">
        <v>18424185</v>
      </c>
      <c r="F36" s="344" t="s">
        <v>1281</v>
      </c>
      <c r="G36" s="337">
        <v>10645769</v>
      </c>
      <c r="H36" s="344" t="s">
        <v>1277</v>
      </c>
      <c r="I36" s="343">
        <v>3231667</v>
      </c>
      <c r="J36" s="344" t="s">
        <v>1276</v>
      </c>
      <c r="K36" s="335">
        <f>SUM(C36:I36)</f>
        <v>65574747</v>
      </c>
      <c r="L36" s="345"/>
    </row>
    <row r="37" spans="1:12">
      <c r="A37" s="317">
        <f>A36+1</f>
        <v>3</v>
      </c>
      <c r="B37" s="329" t="s">
        <v>1300</v>
      </c>
      <c r="C37" s="329">
        <f>C36*C10</f>
        <v>31823086.831492864</v>
      </c>
      <c r="D37" s="324"/>
      <c r="E37" s="329">
        <f>E36*E10</f>
        <v>173215.53500597191</v>
      </c>
      <c r="F37" s="324"/>
      <c r="G37" s="346">
        <f>G36*G10</f>
        <v>1067050.6789422927</v>
      </c>
      <c r="H37" s="324"/>
      <c r="I37" s="329">
        <f>I36*I10</f>
        <v>0</v>
      </c>
      <c r="J37" s="324"/>
      <c r="K37" s="329">
        <f>SUM(C37:I37)</f>
        <v>33063353.045441128</v>
      </c>
      <c r="L37" s="345"/>
    </row>
    <row r="38" spans="1:12">
      <c r="A38" s="317">
        <f>A37+1</f>
        <v>4</v>
      </c>
      <c r="B38" s="329" t="s">
        <v>1299</v>
      </c>
      <c r="C38" s="329">
        <f>C36*C9</f>
        <v>441695.5422146467</v>
      </c>
      <c r="D38" s="324"/>
      <c r="E38" s="329">
        <v>0</v>
      </c>
      <c r="F38" s="324"/>
      <c r="G38" s="330">
        <f>G36-G37</f>
        <v>9578718.3210577071</v>
      </c>
      <c r="H38" s="324"/>
      <c r="I38" s="329">
        <f>I36*I9</f>
        <v>3231667</v>
      </c>
      <c r="J38" s="324"/>
      <c r="K38" s="329">
        <f>SUM(C38:I38)</f>
        <v>13252080.863272354</v>
      </c>
      <c r="L38" s="345"/>
    </row>
    <row r="39" spans="1:12">
      <c r="A39" s="317">
        <f>A38+1</f>
        <v>5</v>
      </c>
      <c r="B39" s="329" t="s">
        <v>1298</v>
      </c>
      <c r="C39" s="329">
        <f>C36*C11</f>
        <v>278474.77225135767</v>
      </c>
      <c r="D39" s="324"/>
      <c r="E39" s="329"/>
      <c r="F39" s="324"/>
      <c r="G39" s="330"/>
      <c r="H39" s="324"/>
      <c r="I39" s="329"/>
      <c r="J39" s="324"/>
      <c r="K39" s="329">
        <f>SUM(C39:I39)</f>
        <v>278474.77225135767</v>
      </c>
      <c r="L39" s="345"/>
    </row>
    <row r="40" spans="1:12">
      <c r="A40" s="317">
        <f>A38+1</f>
        <v>5</v>
      </c>
      <c r="B40" s="347" t="s">
        <v>1297</v>
      </c>
      <c r="C40" s="329"/>
      <c r="D40" s="329"/>
      <c r="E40" s="329"/>
      <c r="F40" s="329"/>
      <c r="G40" s="329"/>
      <c r="H40" s="329"/>
      <c r="I40" s="329"/>
      <c r="J40" s="329"/>
      <c r="K40" s="329"/>
      <c r="L40" s="345"/>
    </row>
    <row r="41" spans="1:12">
      <c r="A41" s="317">
        <f t="shared" ref="A41:A49" si="3">A40+1</f>
        <v>6</v>
      </c>
      <c r="B41" s="347" t="s">
        <v>1296</v>
      </c>
      <c r="C41" s="329"/>
      <c r="D41" s="329"/>
      <c r="E41" s="329"/>
      <c r="F41" s="329"/>
      <c r="G41" s="329"/>
      <c r="H41" s="329"/>
      <c r="I41" s="329"/>
      <c r="J41" s="329"/>
      <c r="K41" s="329"/>
      <c r="L41" s="345"/>
    </row>
    <row r="42" spans="1:12">
      <c r="A42" s="317">
        <f t="shared" si="3"/>
        <v>7</v>
      </c>
      <c r="B42" s="329" t="s">
        <v>1295</v>
      </c>
      <c r="C42" s="329"/>
      <c r="D42" s="329"/>
      <c r="E42" s="329"/>
      <c r="F42" s="329"/>
      <c r="G42" s="329"/>
      <c r="H42" s="329"/>
      <c r="I42" s="329"/>
      <c r="J42" s="329"/>
      <c r="K42" s="329"/>
      <c r="L42" s="345"/>
    </row>
    <row r="43" spans="1:12">
      <c r="A43" s="317">
        <f t="shared" si="3"/>
        <v>8</v>
      </c>
      <c r="B43" s="329" t="s">
        <v>1294</v>
      </c>
      <c r="C43" s="329"/>
      <c r="D43" s="329"/>
      <c r="E43" s="329"/>
      <c r="F43" s="329"/>
      <c r="G43" s="329"/>
      <c r="H43" s="329"/>
      <c r="I43" s="329"/>
      <c r="J43" s="329"/>
      <c r="K43" s="329"/>
      <c r="L43" s="345"/>
    </row>
    <row r="44" spans="1:12">
      <c r="A44" s="317">
        <f t="shared" si="3"/>
        <v>9</v>
      </c>
      <c r="B44" s="347" t="s">
        <v>1293</v>
      </c>
      <c r="C44" s="329"/>
      <c r="D44" s="329"/>
      <c r="E44" s="329"/>
      <c r="F44" s="329"/>
      <c r="G44" s="329"/>
      <c r="H44" s="329"/>
      <c r="I44" s="329"/>
      <c r="J44" s="329"/>
      <c r="K44" s="329"/>
      <c r="L44" s="345"/>
    </row>
    <row r="45" spans="1:12">
      <c r="A45" s="317">
        <f t="shared" si="3"/>
        <v>10</v>
      </c>
      <c r="B45" s="347" t="s">
        <v>1292</v>
      </c>
      <c r="C45" s="329"/>
      <c r="D45" s="329"/>
      <c r="E45" s="329"/>
      <c r="F45" s="329"/>
      <c r="G45" s="329"/>
      <c r="H45" s="329"/>
      <c r="I45" s="329"/>
      <c r="J45" s="329"/>
      <c r="K45" s="329"/>
      <c r="L45" s="345"/>
    </row>
    <row r="46" spans="1:12">
      <c r="A46" s="317">
        <f t="shared" si="3"/>
        <v>11</v>
      </c>
      <c r="B46" s="347" t="s">
        <v>1291</v>
      </c>
      <c r="C46" s="329"/>
      <c r="D46" s="329"/>
      <c r="E46" s="329"/>
      <c r="F46" s="329"/>
      <c r="G46" s="329"/>
      <c r="H46" s="329"/>
      <c r="I46" s="329"/>
      <c r="J46" s="329"/>
      <c r="K46" s="329"/>
      <c r="L46" s="345"/>
    </row>
    <row r="47" spans="1:12">
      <c r="A47" s="317">
        <f t="shared" si="3"/>
        <v>12</v>
      </c>
      <c r="B47" s="347" t="s">
        <v>1290</v>
      </c>
      <c r="C47" s="329"/>
      <c r="D47" s="329"/>
      <c r="E47" s="329"/>
      <c r="F47" s="329"/>
      <c r="G47" s="329"/>
      <c r="H47" s="329"/>
      <c r="I47" s="329"/>
      <c r="J47" s="329"/>
      <c r="K47" s="329"/>
      <c r="L47" s="345"/>
    </row>
    <row r="48" spans="1:12">
      <c r="A48" s="317">
        <f t="shared" si="3"/>
        <v>13</v>
      </c>
      <c r="B48" s="347" t="s">
        <v>1289</v>
      </c>
      <c r="C48" s="329"/>
      <c r="D48" s="329"/>
      <c r="E48" s="329"/>
      <c r="F48" s="329"/>
      <c r="G48" s="329"/>
      <c r="H48" s="329"/>
      <c r="I48" s="329"/>
      <c r="J48" s="329"/>
      <c r="K48" s="329"/>
      <c r="L48" s="345"/>
    </row>
    <row r="49" spans="1:12" ht="13.5" thickBot="1">
      <c r="A49" s="340">
        <f t="shared" si="3"/>
        <v>14</v>
      </c>
      <c r="B49" s="348" t="s">
        <v>1288</v>
      </c>
      <c r="C49" s="341"/>
      <c r="D49" s="341"/>
      <c r="E49" s="341"/>
      <c r="F49" s="341"/>
      <c r="G49" s="341"/>
      <c r="H49" s="341"/>
      <c r="I49" s="341"/>
      <c r="J49" s="341"/>
      <c r="K49" s="341"/>
      <c r="L49" s="349"/>
    </row>
    <row r="50" spans="1:12">
      <c r="A50" s="247" t="str">
        <f>A1</f>
        <v>Western-UGP 2018 Estimate</v>
      </c>
      <c r="B50" s="316"/>
      <c r="C50" s="252"/>
      <c r="D50" s="252"/>
      <c r="E50" s="252"/>
      <c r="F50" s="252"/>
      <c r="G50" s="252"/>
      <c r="H50" s="252"/>
      <c r="I50" s="252"/>
      <c r="J50" s="252"/>
      <c r="K50" s="252"/>
      <c r="L50" s="282"/>
    </row>
    <row r="51" spans="1:12">
      <c r="A51" s="317"/>
      <c r="B51" s="318"/>
      <c r="C51" s="318" t="s">
        <v>1237</v>
      </c>
      <c r="D51" s="319"/>
      <c r="E51" s="318" t="s">
        <v>1236</v>
      </c>
      <c r="F51" s="319"/>
      <c r="G51" s="318" t="s">
        <v>954</v>
      </c>
      <c r="H51" s="320"/>
      <c r="I51" s="318" t="s">
        <v>1235</v>
      </c>
      <c r="J51" s="320"/>
      <c r="K51" s="318" t="s">
        <v>959</v>
      </c>
      <c r="L51" s="283"/>
    </row>
    <row r="52" spans="1:12" s="249" customFormat="1" ht="13.5" thickBot="1">
      <c r="A52" s="317" t="s">
        <v>1</v>
      </c>
      <c r="B52" s="321">
        <v>-1</v>
      </c>
      <c r="C52" s="322">
        <v>-2</v>
      </c>
      <c r="D52" s="323"/>
      <c r="E52" s="322">
        <v>-3</v>
      </c>
      <c r="F52" s="323"/>
      <c r="G52" s="321">
        <v>-4</v>
      </c>
      <c r="H52" s="324"/>
      <c r="I52" s="321">
        <v>-5</v>
      </c>
      <c r="J52" s="324"/>
      <c r="K52" s="321">
        <v>-6</v>
      </c>
      <c r="L52" s="325"/>
    </row>
    <row r="53" spans="1:12">
      <c r="A53" s="326">
        <v>1</v>
      </c>
      <c r="B53" s="327" t="s">
        <v>973</v>
      </c>
      <c r="C53" s="328"/>
      <c r="D53" s="328"/>
      <c r="E53" s="328"/>
      <c r="F53" s="328"/>
      <c r="G53" s="328"/>
      <c r="H53" s="328"/>
      <c r="I53" s="328"/>
      <c r="J53" s="328"/>
      <c r="K53" s="328"/>
      <c r="L53" s="350"/>
    </row>
    <row r="54" spans="1:12">
      <c r="A54" s="317">
        <f t="shared" ref="A54:A75" si="4">A53+1</f>
        <v>2</v>
      </c>
      <c r="B54" s="351" t="s">
        <v>1287</v>
      </c>
      <c r="C54" s="329"/>
      <c r="D54" s="329"/>
      <c r="E54" s="329"/>
      <c r="F54" s="329"/>
      <c r="G54" s="329"/>
      <c r="H54" s="329"/>
      <c r="I54" s="329"/>
      <c r="J54" s="329"/>
      <c r="K54" s="329"/>
      <c r="L54" s="345"/>
    </row>
    <row r="55" spans="1:12">
      <c r="A55" s="317">
        <f t="shared" si="4"/>
        <v>3</v>
      </c>
      <c r="B55" s="329" t="s">
        <v>1286</v>
      </c>
      <c r="C55" s="329">
        <v>853298759</v>
      </c>
      <c r="D55" s="324" t="s">
        <v>1285</v>
      </c>
      <c r="E55" s="329">
        <v>468408981</v>
      </c>
      <c r="F55" s="324" t="s">
        <v>1285</v>
      </c>
      <c r="G55" s="329">
        <v>513774706</v>
      </c>
      <c r="H55" s="324" t="s">
        <v>1285</v>
      </c>
      <c r="I55" s="329">
        <v>184478122</v>
      </c>
      <c r="J55" s="324" t="s">
        <v>1285</v>
      </c>
      <c r="K55" s="329">
        <f>SUM(C55:I55)</f>
        <v>2019960568</v>
      </c>
      <c r="L55" s="345"/>
    </row>
    <row r="56" spans="1:12">
      <c r="A56" s="317">
        <f t="shared" si="4"/>
        <v>4</v>
      </c>
      <c r="B56" s="351" t="s">
        <v>1284</v>
      </c>
      <c r="C56" s="329"/>
      <c r="D56" s="324"/>
      <c r="E56" s="329"/>
      <c r="F56" s="324"/>
      <c r="G56" s="329"/>
      <c r="H56" s="324"/>
      <c r="I56" s="329"/>
      <c r="J56" s="324"/>
      <c r="K56" s="329"/>
      <c r="L56" s="345"/>
    </row>
    <row r="57" spans="1:12">
      <c r="A57" s="317">
        <f t="shared" si="4"/>
        <v>5</v>
      </c>
      <c r="B57" s="329" t="s">
        <v>1283</v>
      </c>
      <c r="C57" s="329">
        <v>42597309</v>
      </c>
      <c r="D57" s="324" t="s">
        <v>1282</v>
      </c>
      <c r="E57" s="329">
        <v>27845333</v>
      </c>
      <c r="F57" s="324" t="s">
        <v>1282</v>
      </c>
      <c r="G57" s="329">
        <v>17970756</v>
      </c>
      <c r="H57" s="324" t="s">
        <v>1281</v>
      </c>
      <c r="I57" s="329">
        <v>8600278</v>
      </c>
      <c r="J57" s="324" t="s">
        <v>1281</v>
      </c>
      <c r="K57" s="329">
        <f>SUM(C57:I57)</f>
        <v>97013676</v>
      </c>
      <c r="L57" s="345"/>
    </row>
    <row r="58" spans="1:12">
      <c r="A58" s="317">
        <f t="shared" si="4"/>
        <v>6</v>
      </c>
      <c r="B58" s="329" t="s">
        <v>1280</v>
      </c>
      <c r="C58" s="352">
        <f>C57/C55</f>
        <v>4.9920744113024079E-2</v>
      </c>
      <c r="D58" s="353" t="s">
        <v>1279</v>
      </c>
      <c r="E58" s="352">
        <f>E57/E55</f>
        <v>5.9446624914307522E-2</v>
      </c>
      <c r="F58" s="353" t="s">
        <v>1279</v>
      </c>
      <c r="G58" s="352">
        <f>G57/G55</f>
        <v>3.4977891651988023E-2</v>
      </c>
      <c r="H58" s="353" t="s">
        <v>1279</v>
      </c>
      <c r="I58" s="352">
        <f>I57/I55</f>
        <v>4.6619501037635236E-2</v>
      </c>
      <c r="J58" s="353" t="s">
        <v>1279</v>
      </c>
      <c r="K58" s="354"/>
      <c r="L58" s="345"/>
    </row>
    <row r="59" spans="1:12">
      <c r="A59" s="317">
        <f t="shared" si="4"/>
        <v>7</v>
      </c>
      <c r="B59" s="329" t="s">
        <v>1278</v>
      </c>
      <c r="C59" s="355">
        <f>C6/(C6+E6+G6)</f>
        <v>0.91780124766812432</v>
      </c>
      <c r="D59" s="332" t="s">
        <v>1277</v>
      </c>
      <c r="E59" s="355">
        <f>E6/(C6+E6+G6)</f>
        <v>5.0912470296518835E-3</v>
      </c>
      <c r="F59" s="332" t="s">
        <v>1276</v>
      </c>
      <c r="G59" s="355">
        <f>G6/(C6+E6+G6)</f>
        <v>7.7107505302223781E-2</v>
      </c>
      <c r="H59" s="332" t="s">
        <v>1275</v>
      </c>
      <c r="I59" s="355">
        <v>0</v>
      </c>
      <c r="J59" s="332" t="s">
        <v>1274</v>
      </c>
      <c r="K59" s="354"/>
      <c r="L59" s="345"/>
    </row>
    <row r="60" spans="1:12">
      <c r="A60" s="317">
        <f t="shared" si="4"/>
        <v>8</v>
      </c>
      <c r="B60" s="329" t="s">
        <v>1273</v>
      </c>
      <c r="C60" s="354"/>
      <c r="D60" s="353"/>
      <c r="E60" s="354"/>
      <c r="F60" s="353"/>
      <c r="G60" s="354"/>
      <c r="H60" s="353"/>
      <c r="I60" s="354"/>
      <c r="J60" s="353"/>
      <c r="K60" s="352">
        <f>C58*C59+E58*E59+G58*G59+I58*I59</f>
        <v>4.8817036649988745E-2</v>
      </c>
      <c r="L60" s="356" t="s">
        <v>1272</v>
      </c>
    </row>
    <row r="61" spans="1:12">
      <c r="A61" s="317">
        <f t="shared" si="4"/>
        <v>9</v>
      </c>
      <c r="B61" s="329" t="s">
        <v>1271</v>
      </c>
      <c r="C61" s="355">
        <f>C7/(C7+E7+G7+I7)</f>
        <v>1.2185562529172529E-2</v>
      </c>
      <c r="D61" s="332" t="s">
        <v>1270</v>
      </c>
      <c r="E61" s="355">
        <v>0</v>
      </c>
      <c r="F61" s="353" t="s">
        <v>1269</v>
      </c>
      <c r="G61" s="355">
        <f>G7/(C7+G7+I7)</f>
        <v>0.6621177562028111</v>
      </c>
      <c r="H61" s="332" t="s">
        <v>1268</v>
      </c>
      <c r="I61" s="355">
        <f>I7/(C7+G7+I7)</f>
        <v>0.32569668126801637</v>
      </c>
      <c r="J61" s="332" t="s">
        <v>1267</v>
      </c>
      <c r="K61" s="354"/>
      <c r="L61" s="345"/>
    </row>
    <row r="62" spans="1:12">
      <c r="A62" s="317">
        <f t="shared" si="4"/>
        <v>10</v>
      </c>
      <c r="B62" s="329" t="s">
        <v>1266</v>
      </c>
      <c r="C62" s="354"/>
      <c r="D62" s="353"/>
      <c r="E62" s="354"/>
      <c r="F62" s="354"/>
      <c r="G62" s="357"/>
      <c r="H62" s="357"/>
      <c r="I62" s="357"/>
      <c r="J62" s="353"/>
      <c r="K62" s="352">
        <f>C58*C61+E58*E61+G58*G61+I58*I61</f>
        <v>3.8951612256540064E-2</v>
      </c>
      <c r="L62" s="356" t="s">
        <v>1265</v>
      </c>
    </row>
    <row r="63" spans="1:12">
      <c r="A63" s="317">
        <f t="shared" si="4"/>
        <v>11</v>
      </c>
      <c r="B63" s="329" t="s">
        <v>1264</v>
      </c>
      <c r="C63" s="329"/>
      <c r="D63" s="329"/>
      <c r="E63" s="329"/>
      <c r="F63" s="329"/>
      <c r="G63" s="329"/>
      <c r="H63" s="329"/>
      <c r="I63" s="329"/>
      <c r="J63" s="329"/>
      <c r="K63" s="329"/>
      <c r="L63" s="345"/>
    </row>
    <row r="64" spans="1:12">
      <c r="A64" s="317">
        <f t="shared" si="4"/>
        <v>12</v>
      </c>
      <c r="B64" s="329" t="s">
        <v>1263</v>
      </c>
      <c r="C64" s="329"/>
      <c r="D64" s="329"/>
      <c r="E64" s="329"/>
      <c r="F64" s="329"/>
      <c r="G64" s="329"/>
      <c r="H64" s="329"/>
      <c r="I64" s="329"/>
      <c r="J64" s="329"/>
      <c r="K64" s="329"/>
      <c r="L64" s="345"/>
    </row>
    <row r="65" spans="1:12">
      <c r="A65" s="317">
        <f t="shared" si="4"/>
        <v>13</v>
      </c>
      <c r="B65" s="329" t="s">
        <v>1262</v>
      </c>
      <c r="C65" s="329"/>
      <c r="D65" s="329"/>
      <c r="E65" s="329"/>
      <c r="F65" s="329"/>
      <c r="G65" s="329"/>
      <c r="H65" s="329"/>
      <c r="I65" s="329"/>
      <c r="J65" s="329"/>
      <c r="K65" s="329"/>
      <c r="L65" s="345"/>
    </row>
    <row r="66" spans="1:12">
      <c r="A66" s="317">
        <f t="shared" si="4"/>
        <v>14</v>
      </c>
      <c r="B66" s="329" t="s">
        <v>1261</v>
      </c>
      <c r="C66" s="329"/>
      <c r="D66" s="329"/>
      <c r="E66" s="329"/>
      <c r="F66" s="329"/>
      <c r="G66" s="329"/>
      <c r="H66" s="329"/>
      <c r="I66" s="329"/>
      <c r="J66" s="329"/>
      <c r="K66" s="329"/>
      <c r="L66" s="345"/>
    </row>
    <row r="67" spans="1:12">
      <c r="A67" s="317">
        <f t="shared" si="4"/>
        <v>15</v>
      </c>
      <c r="B67" s="329" t="s">
        <v>1260</v>
      </c>
      <c r="C67" s="329"/>
      <c r="D67" s="329"/>
      <c r="E67" s="329"/>
      <c r="F67" s="329"/>
      <c r="G67" s="329"/>
      <c r="H67" s="329"/>
      <c r="I67" s="329"/>
      <c r="J67" s="329"/>
      <c r="K67" s="329"/>
      <c r="L67" s="345"/>
    </row>
    <row r="68" spans="1:12">
      <c r="A68" s="317">
        <f t="shared" si="4"/>
        <v>16</v>
      </c>
      <c r="B68" s="329" t="s">
        <v>1259</v>
      </c>
      <c r="C68" s="329"/>
      <c r="D68" s="329"/>
      <c r="E68" s="329"/>
      <c r="F68" s="329"/>
      <c r="G68" s="329"/>
      <c r="H68" s="329"/>
      <c r="I68" s="329"/>
      <c r="J68" s="329"/>
      <c r="K68" s="329"/>
      <c r="L68" s="345"/>
    </row>
    <row r="69" spans="1:12">
      <c r="A69" s="317">
        <f t="shared" si="4"/>
        <v>17</v>
      </c>
      <c r="B69" s="329" t="s">
        <v>1258</v>
      </c>
      <c r="C69" s="329"/>
      <c r="D69" s="329"/>
      <c r="E69" s="329"/>
      <c r="F69" s="329"/>
      <c r="G69" s="329"/>
      <c r="H69" s="329"/>
      <c r="I69" s="329"/>
      <c r="J69" s="329"/>
      <c r="K69" s="329"/>
      <c r="L69" s="345"/>
    </row>
    <row r="70" spans="1:12">
      <c r="A70" s="317">
        <f t="shared" si="4"/>
        <v>18</v>
      </c>
      <c r="B70" s="329" t="s">
        <v>1257</v>
      </c>
      <c r="C70" s="329"/>
      <c r="D70" s="329"/>
      <c r="E70" s="329"/>
      <c r="F70" s="329"/>
      <c r="G70" s="329"/>
      <c r="H70" s="329"/>
      <c r="I70" s="329"/>
      <c r="J70" s="329"/>
      <c r="K70" s="329"/>
      <c r="L70" s="345"/>
    </row>
    <row r="71" spans="1:12">
      <c r="A71" s="317">
        <f t="shared" si="4"/>
        <v>19</v>
      </c>
      <c r="B71" s="329" t="s">
        <v>1256</v>
      </c>
      <c r="C71" s="329"/>
      <c r="D71" s="329"/>
      <c r="E71" s="329"/>
      <c r="F71" s="329"/>
      <c r="G71" s="329"/>
      <c r="H71" s="329"/>
      <c r="I71" s="329"/>
      <c r="J71" s="329"/>
      <c r="K71" s="329"/>
      <c r="L71" s="345"/>
    </row>
    <row r="72" spans="1:12">
      <c r="A72" s="317">
        <f t="shared" si="4"/>
        <v>20</v>
      </c>
      <c r="B72" s="329" t="s">
        <v>1255</v>
      </c>
      <c r="C72" s="329"/>
      <c r="D72" s="329"/>
      <c r="E72" s="329"/>
      <c r="F72" s="329"/>
      <c r="G72" s="329"/>
      <c r="H72" s="329"/>
      <c r="I72" s="329"/>
      <c r="J72" s="329"/>
      <c r="K72" s="329"/>
      <c r="L72" s="345"/>
    </row>
    <row r="73" spans="1:12">
      <c r="A73" s="317">
        <f t="shared" si="4"/>
        <v>21</v>
      </c>
      <c r="B73" s="329" t="s">
        <v>1254</v>
      </c>
      <c r="C73" s="329"/>
      <c r="D73" s="329"/>
      <c r="E73" s="329"/>
      <c r="F73" s="329"/>
      <c r="G73" s="329"/>
      <c r="H73" s="329"/>
      <c r="I73" s="329"/>
      <c r="J73" s="329"/>
      <c r="K73" s="329"/>
      <c r="L73" s="345"/>
    </row>
    <row r="74" spans="1:12">
      <c r="A74" s="317">
        <f t="shared" si="4"/>
        <v>22</v>
      </c>
      <c r="B74" s="329" t="s">
        <v>1253</v>
      </c>
      <c r="C74" s="329"/>
      <c r="D74" s="329"/>
      <c r="E74" s="329"/>
      <c r="F74" s="329"/>
      <c r="G74" s="329"/>
      <c r="H74" s="329"/>
      <c r="I74" s="329"/>
      <c r="J74" s="329"/>
      <c r="K74" s="329"/>
      <c r="L74" s="345"/>
    </row>
    <row r="75" spans="1:12" ht="13.5" thickBot="1">
      <c r="A75" s="340">
        <f t="shared" si="4"/>
        <v>23</v>
      </c>
      <c r="B75" s="341" t="s">
        <v>1252</v>
      </c>
      <c r="C75" s="341"/>
      <c r="D75" s="341"/>
      <c r="E75" s="341"/>
      <c r="F75" s="341"/>
      <c r="G75" s="341"/>
      <c r="H75" s="341"/>
      <c r="I75" s="341"/>
      <c r="J75" s="341"/>
      <c r="K75" s="341"/>
      <c r="L75" s="349"/>
    </row>
    <row r="76" spans="1:12">
      <c r="A76" s="247" t="str">
        <f>A1</f>
        <v>Western-UGP 2018 Estimate</v>
      </c>
      <c r="B76" s="316"/>
      <c r="C76" s="252"/>
      <c r="D76" s="252"/>
      <c r="E76" s="252"/>
      <c r="F76" s="252"/>
      <c r="G76" s="252"/>
      <c r="H76" s="252"/>
      <c r="I76" s="252"/>
      <c r="J76" s="252"/>
      <c r="K76" s="252"/>
      <c r="L76" s="282"/>
    </row>
    <row r="77" spans="1:12">
      <c r="A77" s="317"/>
      <c r="B77" s="318"/>
      <c r="C77" s="318" t="s">
        <v>1237</v>
      </c>
      <c r="D77" s="319"/>
      <c r="E77" s="318" t="s">
        <v>1236</v>
      </c>
      <c r="F77" s="319"/>
      <c r="G77" s="318" t="s">
        <v>954</v>
      </c>
      <c r="H77" s="320"/>
      <c r="I77" s="318" t="s">
        <v>1235</v>
      </c>
      <c r="J77" s="320"/>
      <c r="K77" s="318" t="s">
        <v>959</v>
      </c>
      <c r="L77" s="283"/>
    </row>
    <row r="78" spans="1:12" s="249" customFormat="1" ht="13.5" thickBot="1">
      <c r="A78" s="317" t="s">
        <v>1</v>
      </c>
      <c r="B78" s="321">
        <v>-1</v>
      </c>
      <c r="C78" s="322">
        <v>-2</v>
      </c>
      <c r="D78" s="323"/>
      <c r="E78" s="322">
        <v>-3</v>
      </c>
      <c r="F78" s="323"/>
      <c r="G78" s="321">
        <v>-4</v>
      </c>
      <c r="H78" s="324"/>
      <c r="I78" s="321">
        <v>-5</v>
      </c>
      <c r="J78" s="324"/>
      <c r="K78" s="321">
        <v>-6</v>
      </c>
      <c r="L78" s="325"/>
    </row>
    <row r="79" spans="1:12">
      <c r="A79" s="326">
        <v>1</v>
      </c>
      <c r="B79" s="327" t="s">
        <v>982</v>
      </c>
      <c r="C79" s="358"/>
      <c r="D79" s="358"/>
      <c r="E79" s="358"/>
      <c r="F79" s="358"/>
      <c r="G79" s="358"/>
      <c r="H79" s="359"/>
      <c r="I79" s="359"/>
      <c r="J79" s="359"/>
      <c r="K79" s="359"/>
      <c r="L79" s="350"/>
    </row>
    <row r="80" spans="1:12">
      <c r="A80" s="317">
        <f t="shared" ref="A80:A104" si="5">A79+1</f>
        <v>2</v>
      </c>
      <c r="B80" s="360" t="s">
        <v>1251</v>
      </c>
      <c r="C80" s="360" t="s">
        <v>2218</v>
      </c>
      <c r="D80" s="253"/>
      <c r="E80" s="360" t="s">
        <v>2220</v>
      </c>
      <c r="F80" s="361"/>
      <c r="G80" s="360" t="s">
        <v>1250</v>
      </c>
      <c r="H80" s="253"/>
      <c r="I80" s="360" t="s">
        <v>1249</v>
      </c>
      <c r="J80" s="253"/>
      <c r="K80" s="360" t="s">
        <v>964</v>
      </c>
      <c r="L80" s="283"/>
    </row>
    <row r="81" spans="1:12">
      <c r="A81" s="317">
        <f t="shared" si="5"/>
        <v>3</v>
      </c>
      <c r="B81" s="362">
        <v>1411</v>
      </c>
      <c r="C81" s="346"/>
      <c r="D81" s="253"/>
      <c r="E81" s="346"/>
      <c r="F81" s="253"/>
      <c r="G81" s="346">
        <v>0</v>
      </c>
      <c r="H81" s="253"/>
      <c r="I81" s="346">
        <v>0</v>
      </c>
      <c r="J81" s="253"/>
      <c r="K81" s="346">
        <f t="shared" ref="K81:K94" si="6">SUM(C81:I81)</f>
        <v>0</v>
      </c>
      <c r="L81" s="283"/>
    </row>
    <row r="82" spans="1:12">
      <c r="A82" s="317">
        <f t="shared" si="5"/>
        <v>4</v>
      </c>
      <c r="B82" s="362">
        <v>1412</v>
      </c>
      <c r="C82" s="346"/>
      <c r="D82" s="253"/>
      <c r="E82" s="346"/>
      <c r="F82" s="253"/>
      <c r="G82" s="346">
        <v>0</v>
      </c>
      <c r="H82" s="253"/>
      <c r="I82" s="346">
        <v>0</v>
      </c>
      <c r="J82" s="253"/>
      <c r="K82" s="346">
        <f t="shared" si="6"/>
        <v>0</v>
      </c>
      <c r="L82" s="283"/>
    </row>
    <row r="83" spans="1:12">
      <c r="A83" s="317">
        <f t="shared" si="5"/>
        <v>5</v>
      </c>
      <c r="B83" s="362">
        <v>1415</v>
      </c>
      <c r="C83" s="346"/>
      <c r="D83" s="253"/>
      <c r="E83" s="346"/>
      <c r="F83" s="253"/>
      <c r="G83" s="346">
        <v>0</v>
      </c>
      <c r="H83" s="253"/>
      <c r="I83" s="346">
        <v>0</v>
      </c>
      <c r="J83" s="253"/>
      <c r="K83" s="346">
        <f t="shared" si="6"/>
        <v>0</v>
      </c>
      <c r="L83" s="283"/>
    </row>
    <row r="84" spans="1:12">
      <c r="A84" s="317">
        <f t="shared" si="5"/>
        <v>6</v>
      </c>
      <c r="B84" s="362">
        <v>1416</v>
      </c>
      <c r="C84" s="346"/>
      <c r="D84" s="253"/>
      <c r="E84" s="346"/>
      <c r="F84" s="253"/>
      <c r="G84" s="346">
        <v>0</v>
      </c>
      <c r="H84" s="253"/>
      <c r="I84" s="346">
        <v>0</v>
      </c>
      <c r="J84" s="253"/>
      <c r="K84" s="346">
        <f t="shared" si="6"/>
        <v>0</v>
      </c>
      <c r="L84" s="283"/>
    </row>
    <row r="85" spans="1:12">
      <c r="A85" s="317">
        <f t="shared" si="5"/>
        <v>7</v>
      </c>
      <c r="B85" s="362">
        <v>1421</v>
      </c>
      <c r="C85" s="346"/>
      <c r="D85" s="253"/>
      <c r="E85" s="346"/>
      <c r="F85" s="253"/>
      <c r="G85" s="346">
        <v>0</v>
      </c>
      <c r="H85" s="253"/>
      <c r="I85" s="346">
        <v>0</v>
      </c>
      <c r="J85" s="253"/>
      <c r="K85" s="346">
        <f t="shared" si="6"/>
        <v>0</v>
      </c>
      <c r="L85" s="283"/>
    </row>
    <row r="86" spans="1:12">
      <c r="A86" s="317">
        <f t="shared" si="5"/>
        <v>8</v>
      </c>
      <c r="B86" s="362">
        <v>1422</v>
      </c>
      <c r="C86" s="346"/>
      <c r="D86" s="253"/>
      <c r="E86" s="346"/>
      <c r="F86" s="253"/>
      <c r="G86" s="346">
        <v>0</v>
      </c>
      <c r="H86" s="253"/>
      <c r="I86" s="346">
        <v>0</v>
      </c>
      <c r="J86" s="253"/>
      <c r="K86" s="346">
        <f t="shared" si="6"/>
        <v>0</v>
      </c>
      <c r="L86" s="283"/>
    </row>
    <row r="87" spans="1:12">
      <c r="A87" s="317">
        <f t="shared" si="5"/>
        <v>9</v>
      </c>
      <c r="B87" s="362">
        <v>1425</v>
      </c>
      <c r="C87" s="346"/>
      <c r="D87" s="253"/>
      <c r="E87" s="346"/>
      <c r="F87" s="253"/>
      <c r="G87" s="346">
        <v>0</v>
      </c>
      <c r="H87" s="253"/>
      <c r="I87" s="346">
        <v>0</v>
      </c>
      <c r="J87" s="253"/>
      <c r="K87" s="346">
        <f t="shared" si="6"/>
        <v>0</v>
      </c>
      <c r="L87" s="283"/>
    </row>
    <row r="88" spans="1:12">
      <c r="A88" s="317">
        <f t="shared" si="5"/>
        <v>10</v>
      </c>
      <c r="B88" s="362">
        <v>1426</v>
      </c>
      <c r="C88" s="346"/>
      <c r="D88" s="253"/>
      <c r="E88" s="346"/>
      <c r="F88" s="253"/>
      <c r="G88" s="346">
        <v>0</v>
      </c>
      <c r="H88" s="253"/>
      <c r="I88" s="346">
        <v>0</v>
      </c>
      <c r="J88" s="253"/>
      <c r="K88" s="346">
        <f t="shared" si="6"/>
        <v>0</v>
      </c>
      <c r="L88" s="283"/>
    </row>
    <row r="89" spans="1:12">
      <c r="A89" s="317">
        <f t="shared" si="5"/>
        <v>11</v>
      </c>
      <c r="B89" s="362">
        <v>1431</v>
      </c>
      <c r="C89" s="346"/>
      <c r="D89" s="253"/>
      <c r="E89" s="346"/>
      <c r="F89" s="253"/>
      <c r="G89" s="346">
        <v>0</v>
      </c>
      <c r="H89" s="253"/>
      <c r="I89" s="346">
        <v>0</v>
      </c>
      <c r="J89" s="253"/>
      <c r="K89" s="346">
        <f t="shared" si="6"/>
        <v>0</v>
      </c>
      <c r="L89" s="283"/>
    </row>
    <row r="90" spans="1:12">
      <c r="A90" s="317">
        <f t="shared" si="5"/>
        <v>12</v>
      </c>
      <c r="B90" s="362">
        <v>1432</v>
      </c>
      <c r="C90" s="346"/>
      <c r="D90" s="253"/>
      <c r="E90" s="346"/>
      <c r="F90" s="253"/>
      <c r="G90" s="346">
        <v>0</v>
      </c>
      <c r="H90" s="253"/>
      <c r="I90" s="346">
        <v>0</v>
      </c>
      <c r="J90" s="253"/>
      <c r="K90" s="346">
        <f t="shared" si="6"/>
        <v>0</v>
      </c>
      <c r="L90" s="283"/>
    </row>
    <row r="91" spans="1:12">
      <c r="A91" s="317">
        <f t="shared" si="5"/>
        <v>13</v>
      </c>
      <c r="B91" s="362">
        <v>1441</v>
      </c>
      <c r="C91" s="346"/>
      <c r="D91" s="253"/>
      <c r="E91" s="346"/>
      <c r="F91" s="253"/>
      <c r="G91" s="346">
        <v>0</v>
      </c>
      <c r="H91" s="253"/>
      <c r="I91" s="346">
        <v>0</v>
      </c>
      <c r="J91" s="253"/>
      <c r="K91" s="346">
        <f t="shared" si="6"/>
        <v>0</v>
      </c>
      <c r="L91" s="283"/>
    </row>
    <row r="92" spans="1:12">
      <c r="A92" s="317">
        <f t="shared" si="5"/>
        <v>14</v>
      </c>
      <c r="B92" s="363">
        <v>1442</v>
      </c>
      <c r="C92" s="343"/>
      <c r="D92" s="364"/>
      <c r="E92" s="343"/>
      <c r="F92" s="364"/>
      <c r="G92" s="343">
        <v>0</v>
      </c>
      <c r="H92" s="364"/>
      <c r="I92" s="343">
        <v>0</v>
      </c>
      <c r="J92" s="364"/>
      <c r="K92" s="343">
        <f t="shared" si="6"/>
        <v>0</v>
      </c>
      <c r="L92" s="283"/>
    </row>
    <row r="93" spans="1:12">
      <c r="A93" s="317">
        <f t="shared" si="5"/>
        <v>15</v>
      </c>
      <c r="B93" s="365" t="s">
        <v>1248</v>
      </c>
      <c r="C93" s="366">
        <v>19695955.969999999</v>
      </c>
      <c r="D93" s="253"/>
      <c r="E93" s="366">
        <v>7122416</v>
      </c>
      <c r="F93" s="253"/>
      <c r="G93" s="366">
        <f>SUM(G81:G92)</f>
        <v>0</v>
      </c>
      <c r="H93" s="253"/>
      <c r="I93" s="366">
        <f>SUM(I81:I92)</f>
        <v>0</v>
      </c>
      <c r="J93" s="253"/>
      <c r="K93" s="366">
        <f t="shared" si="6"/>
        <v>26818371.969999999</v>
      </c>
      <c r="L93" s="283"/>
    </row>
    <row r="94" spans="1:12">
      <c r="A94" s="317">
        <f t="shared" si="5"/>
        <v>16</v>
      </c>
      <c r="B94" s="365" t="s">
        <v>1247</v>
      </c>
      <c r="C94" s="366">
        <f>C93*C10</f>
        <v>18837608.376879591</v>
      </c>
      <c r="D94" s="253"/>
      <c r="E94" s="366">
        <f>E93*E10</f>
        <v>66961.610403667481</v>
      </c>
      <c r="F94" s="253"/>
      <c r="G94" s="366">
        <v>0</v>
      </c>
      <c r="H94" s="253"/>
      <c r="I94" s="366">
        <v>0</v>
      </c>
      <c r="J94" s="253"/>
      <c r="K94" s="366">
        <f t="shared" si="6"/>
        <v>18904569.98728326</v>
      </c>
      <c r="L94" s="283"/>
    </row>
    <row r="95" spans="1:12">
      <c r="A95" s="317">
        <f t="shared" si="5"/>
        <v>17</v>
      </c>
      <c r="B95" s="365" t="s">
        <v>1246</v>
      </c>
      <c r="C95" s="366">
        <f>C93*C9</f>
        <v>261460.73415539489</v>
      </c>
      <c r="D95" s="253"/>
      <c r="E95" s="366">
        <v>0</v>
      </c>
      <c r="F95" s="366"/>
      <c r="G95" s="366">
        <f>I93-I94</f>
        <v>0</v>
      </c>
      <c r="H95" s="253"/>
      <c r="I95" s="253">
        <v>0</v>
      </c>
      <c r="J95" s="253"/>
      <c r="K95" s="366">
        <f>SUM(C95:G95)</f>
        <v>261460.73415539489</v>
      </c>
      <c r="L95" s="283"/>
    </row>
    <row r="96" spans="1:12">
      <c r="A96" s="317">
        <f t="shared" si="5"/>
        <v>18</v>
      </c>
      <c r="B96" s="365" t="s">
        <v>1245</v>
      </c>
      <c r="C96" s="366">
        <f>C93*C11</f>
        <v>164842.54749669501</v>
      </c>
      <c r="D96" s="253"/>
      <c r="E96" s="366">
        <v>0</v>
      </c>
      <c r="F96" s="366"/>
      <c r="G96" s="366">
        <v>0</v>
      </c>
      <c r="H96" s="253"/>
      <c r="I96" s="253">
        <v>0</v>
      </c>
      <c r="J96" s="253"/>
      <c r="K96" s="366">
        <f>SUM(C96:G96)</f>
        <v>164842.54749669501</v>
      </c>
      <c r="L96" s="283"/>
    </row>
    <row r="97" spans="1:12">
      <c r="A97" s="317">
        <f t="shared" si="5"/>
        <v>19</v>
      </c>
      <c r="B97" s="367" t="s">
        <v>1244</v>
      </c>
      <c r="C97" s="366"/>
      <c r="D97" s="253"/>
      <c r="E97" s="366"/>
      <c r="F97" s="366"/>
      <c r="G97" s="366"/>
      <c r="H97" s="253"/>
      <c r="I97" s="253"/>
      <c r="J97" s="253"/>
      <c r="K97" s="366"/>
      <c r="L97" s="283"/>
    </row>
    <row r="98" spans="1:12">
      <c r="A98" s="317">
        <f t="shared" si="5"/>
        <v>20</v>
      </c>
      <c r="B98" s="367" t="s">
        <v>1243</v>
      </c>
      <c r="C98" s="366"/>
      <c r="D98" s="253"/>
      <c r="E98" s="366"/>
      <c r="F98" s="366"/>
      <c r="G98" s="366"/>
      <c r="H98" s="253"/>
      <c r="I98" s="253"/>
      <c r="J98" s="253"/>
      <c r="K98" s="366"/>
      <c r="L98" s="283"/>
    </row>
    <row r="99" spans="1:12">
      <c r="A99" s="317">
        <f t="shared" si="5"/>
        <v>21</v>
      </c>
      <c r="B99" s="367" t="s">
        <v>1242</v>
      </c>
      <c r="C99" s="366"/>
      <c r="D99" s="253"/>
      <c r="E99" s="366"/>
      <c r="F99" s="366"/>
      <c r="G99" s="366"/>
      <c r="H99" s="253"/>
      <c r="I99" s="253"/>
      <c r="J99" s="253"/>
      <c r="K99" s="366"/>
      <c r="L99" s="283"/>
    </row>
    <row r="100" spans="1:12">
      <c r="A100" s="317">
        <f t="shared" si="5"/>
        <v>22</v>
      </c>
      <c r="B100" s="367" t="s">
        <v>1241</v>
      </c>
      <c r="C100" s="366"/>
      <c r="D100" s="253"/>
      <c r="E100" s="366"/>
      <c r="F100" s="366"/>
      <c r="G100" s="366"/>
      <c r="H100" s="253"/>
      <c r="I100" s="253"/>
      <c r="J100" s="253"/>
      <c r="K100" s="366"/>
      <c r="L100" s="283"/>
    </row>
    <row r="101" spans="1:12">
      <c r="A101" s="317">
        <f t="shared" si="5"/>
        <v>23</v>
      </c>
      <c r="B101" s="367" t="s">
        <v>1239</v>
      </c>
      <c r="C101" s="366"/>
      <c r="D101" s="253"/>
      <c r="E101" s="366"/>
      <c r="F101" s="366"/>
      <c r="G101" s="366"/>
      <c r="H101" s="253"/>
      <c r="I101" s="253"/>
      <c r="J101" s="253"/>
      <c r="K101" s="366"/>
      <c r="L101" s="283"/>
    </row>
    <row r="102" spans="1:12">
      <c r="A102" s="317">
        <f t="shared" si="5"/>
        <v>24</v>
      </c>
      <c r="B102" s="367" t="s">
        <v>1240</v>
      </c>
      <c r="C102" s="366"/>
      <c r="D102" s="253"/>
      <c r="E102" s="366"/>
      <c r="F102" s="366"/>
      <c r="G102" s="366"/>
      <c r="H102" s="253"/>
      <c r="I102" s="253"/>
      <c r="J102" s="253"/>
      <c r="K102" s="366"/>
      <c r="L102" s="283"/>
    </row>
    <row r="103" spans="1:12">
      <c r="A103" s="317">
        <f t="shared" si="5"/>
        <v>25</v>
      </c>
      <c r="B103" s="367" t="s">
        <v>1239</v>
      </c>
      <c r="C103" s="366"/>
      <c r="D103" s="253"/>
      <c r="E103" s="366"/>
      <c r="F103" s="366"/>
      <c r="G103" s="366"/>
      <c r="H103" s="253"/>
      <c r="I103" s="253"/>
      <c r="J103" s="253"/>
      <c r="K103" s="366"/>
      <c r="L103" s="283"/>
    </row>
    <row r="104" spans="1:12" ht="13.5" thickBot="1">
      <c r="A104" s="340">
        <f t="shared" si="5"/>
        <v>26</v>
      </c>
      <c r="B104" s="368" t="s">
        <v>1238</v>
      </c>
      <c r="C104" s="369"/>
      <c r="D104" s="281"/>
      <c r="E104" s="369"/>
      <c r="F104" s="369"/>
      <c r="G104" s="369"/>
      <c r="H104" s="281"/>
      <c r="I104" s="281"/>
      <c r="J104" s="281"/>
      <c r="K104" s="369"/>
      <c r="L104" s="342"/>
    </row>
    <row r="105" spans="1:12">
      <c r="A105" s="247" t="str">
        <f>A1</f>
        <v>Western-UGP 2018 Estimate</v>
      </c>
      <c r="B105" s="316"/>
      <c r="C105" s="252"/>
      <c r="D105" s="252"/>
      <c r="E105" s="252"/>
      <c r="F105" s="252"/>
      <c r="G105" s="252"/>
      <c r="H105" s="252"/>
      <c r="I105" s="252"/>
      <c r="J105" s="252"/>
      <c r="K105" s="252"/>
      <c r="L105" s="282"/>
    </row>
    <row r="106" spans="1:12">
      <c r="A106" s="317"/>
      <c r="B106" s="318"/>
      <c r="C106" s="318" t="s">
        <v>1237</v>
      </c>
      <c r="D106" s="319"/>
      <c r="E106" s="318" t="s">
        <v>1236</v>
      </c>
      <c r="F106" s="319"/>
      <c r="G106" s="318" t="s">
        <v>954</v>
      </c>
      <c r="H106" s="320"/>
      <c r="I106" s="318" t="s">
        <v>1235</v>
      </c>
      <c r="J106" s="320"/>
      <c r="K106" s="318" t="s">
        <v>959</v>
      </c>
      <c r="L106" s="283"/>
    </row>
    <row r="107" spans="1:12" s="249" customFormat="1" ht="13.5" thickBot="1">
      <c r="A107" s="317" t="s">
        <v>1</v>
      </c>
      <c r="B107" s="321">
        <v>-1</v>
      </c>
      <c r="C107" s="322">
        <v>-2</v>
      </c>
      <c r="D107" s="323"/>
      <c r="E107" s="322">
        <v>-3</v>
      </c>
      <c r="F107" s="323"/>
      <c r="G107" s="321">
        <v>-4</v>
      </c>
      <c r="H107" s="324"/>
      <c r="I107" s="321">
        <v>-5</v>
      </c>
      <c r="J107" s="324"/>
      <c r="K107" s="321">
        <v>-6</v>
      </c>
      <c r="L107" s="325"/>
    </row>
    <row r="108" spans="1:12">
      <c r="A108" s="326">
        <v>1</v>
      </c>
      <c r="B108" s="327" t="s">
        <v>984</v>
      </c>
      <c r="C108" s="358"/>
      <c r="D108" s="358"/>
      <c r="E108" s="358"/>
      <c r="F108" s="358"/>
      <c r="G108" s="358"/>
      <c r="H108" s="252"/>
      <c r="I108" s="252"/>
      <c r="J108" s="252"/>
      <c r="K108" s="252"/>
      <c r="L108" s="282"/>
    </row>
    <row r="109" spans="1:12">
      <c r="A109" s="317">
        <f>A108+1</f>
        <v>2</v>
      </c>
      <c r="B109" s="497"/>
      <c r="C109" s="370" t="s">
        <v>2218</v>
      </c>
      <c r="D109" s="498"/>
      <c r="E109" s="370" t="s">
        <v>2220</v>
      </c>
      <c r="F109" s="498"/>
      <c r="G109" s="499" t="s">
        <v>2219</v>
      </c>
      <c r="H109" s="253"/>
      <c r="I109" s="499" t="s">
        <v>2221</v>
      </c>
      <c r="J109" s="253"/>
      <c r="K109" s="253"/>
      <c r="L109" s="283"/>
    </row>
    <row r="110" spans="1:12">
      <c r="A110" s="317">
        <f t="shared" ref="A110:A117" si="7">A109+1</f>
        <v>3</v>
      </c>
      <c r="B110" s="360" t="s">
        <v>1234</v>
      </c>
      <c r="C110" s="347">
        <v>76622000</v>
      </c>
      <c r="D110" s="253"/>
      <c r="E110" s="347"/>
      <c r="F110" s="253"/>
      <c r="G110" s="347"/>
      <c r="H110" s="253"/>
      <c r="I110" s="347"/>
      <c r="J110" s="253"/>
      <c r="K110" s="347">
        <f>SUM(C110:I110)</f>
        <v>76622000</v>
      </c>
      <c r="L110" s="283"/>
    </row>
    <row r="111" spans="1:12">
      <c r="A111" s="317">
        <f t="shared" si="7"/>
        <v>4</v>
      </c>
      <c r="B111" s="370" t="s">
        <v>1233</v>
      </c>
      <c r="C111" s="347"/>
      <c r="D111" s="253"/>
      <c r="E111" s="347"/>
      <c r="F111" s="253"/>
      <c r="G111" s="347"/>
      <c r="H111" s="253"/>
      <c r="I111" s="347"/>
      <c r="J111" s="253"/>
      <c r="K111" s="347"/>
      <c r="L111" s="283"/>
    </row>
    <row r="112" spans="1:12">
      <c r="A112" s="317">
        <f t="shared" si="7"/>
        <v>5</v>
      </c>
      <c r="B112" s="370" t="s">
        <v>1232</v>
      </c>
      <c r="C112" s="347"/>
      <c r="D112" s="253"/>
      <c r="E112" s="347"/>
      <c r="F112" s="253"/>
      <c r="G112" s="347"/>
      <c r="H112" s="253"/>
      <c r="I112" s="347"/>
      <c r="J112" s="253"/>
      <c r="K112" s="347">
        <f>SUM(C112:I112)</f>
        <v>0</v>
      </c>
      <c r="L112" s="283"/>
    </row>
    <row r="113" spans="1:12">
      <c r="A113" s="317">
        <f t="shared" si="7"/>
        <v>6</v>
      </c>
      <c r="B113" s="370" t="s">
        <v>1231</v>
      </c>
      <c r="C113" s="502">
        <f>C93</f>
        <v>19695955.969999999</v>
      </c>
      <c r="D113" s="253"/>
      <c r="E113" s="347"/>
      <c r="F113" s="253"/>
      <c r="G113" s="347"/>
      <c r="H113" s="253"/>
      <c r="I113" s="347"/>
      <c r="J113" s="253"/>
      <c r="K113" s="347">
        <f>SUM(C113:I113)</f>
        <v>19695955.969999999</v>
      </c>
      <c r="L113" s="283"/>
    </row>
    <row r="114" spans="1:12">
      <c r="A114" s="317">
        <f t="shared" si="7"/>
        <v>7</v>
      </c>
      <c r="B114" s="370" t="s">
        <v>1230</v>
      </c>
      <c r="C114" s="347"/>
      <c r="D114" s="253"/>
      <c r="E114" s="347"/>
      <c r="F114" s="253"/>
      <c r="G114" s="347"/>
      <c r="H114" s="253"/>
      <c r="I114" s="347"/>
      <c r="J114" s="253"/>
      <c r="K114" s="347">
        <f>SUM(C114:I114)</f>
        <v>0</v>
      </c>
      <c r="L114" s="283"/>
    </row>
    <row r="115" spans="1:12">
      <c r="A115" s="317">
        <f t="shared" si="7"/>
        <v>8</v>
      </c>
      <c r="B115" s="370" t="s">
        <v>1229</v>
      </c>
      <c r="C115" s="347"/>
      <c r="D115" s="253"/>
      <c r="E115" s="347"/>
      <c r="F115" s="253"/>
      <c r="G115" s="347"/>
      <c r="H115" s="253"/>
      <c r="I115" s="347"/>
      <c r="J115" s="253"/>
      <c r="K115" s="347"/>
      <c r="L115" s="283"/>
    </row>
    <row r="116" spans="1:12">
      <c r="A116" s="317">
        <f t="shared" si="7"/>
        <v>9</v>
      </c>
      <c r="B116" s="370" t="s">
        <v>1228</v>
      </c>
      <c r="C116" s="347">
        <v>3730000</v>
      </c>
      <c r="D116" s="253"/>
      <c r="E116" s="347"/>
      <c r="F116" s="253"/>
      <c r="G116" s="347"/>
      <c r="H116" s="253"/>
      <c r="I116" s="347"/>
      <c r="J116" s="253"/>
      <c r="K116" s="347">
        <f>SUM(C116:I116)</f>
        <v>3730000</v>
      </c>
      <c r="L116" s="283"/>
    </row>
    <row r="117" spans="1:12">
      <c r="A117" s="317">
        <f t="shared" si="7"/>
        <v>10</v>
      </c>
      <c r="B117" s="370" t="s">
        <v>1227</v>
      </c>
      <c r="C117" s="347"/>
      <c r="D117" s="253"/>
      <c r="E117" s="347"/>
      <c r="F117" s="253"/>
      <c r="G117" s="347"/>
      <c r="H117" s="253"/>
      <c r="I117" s="347"/>
      <c r="J117" s="253"/>
      <c r="K117" s="347">
        <f>SUM(C117:I117)</f>
        <v>0</v>
      </c>
      <c r="L117" s="283"/>
    </row>
    <row r="118" spans="1:12">
      <c r="A118" s="317">
        <f t="shared" ref="A118:A132" si="8">A117+1</f>
        <v>11</v>
      </c>
      <c r="B118" s="370" t="s">
        <v>1226</v>
      </c>
      <c r="C118" s="347">
        <f>8354409.05+2523668.91</f>
        <v>10878077.960000001</v>
      </c>
      <c r="D118" s="253"/>
      <c r="E118" s="347"/>
      <c r="F118" s="253"/>
      <c r="G118" s="347"/>
      <c r="H118" s="253"/>
      <c r="I118" s="347"/>
      <c r="J118" s="253"/>
      <c r="K118" s="347">
        <f>SUM(C118:I118)</f>
        <v>10878077.960000001</v>
      </c>
      <c r="L118" s="283"/>
    </row>
    <row r="119" spans="1:12">
      <c r="A119" s="317">
        <f t="shared" si="8"/>
        <v>12</v>
      </c>
      <c r="B119" s="371" t="s">
        <v>1225</v>
      </c>
      <c r="C119" s="372"/>
      <c r="D119" s="364"/>
      <c r="E119" s="372"/>
      <c r="F119" s="364"/>
      <c r="G119" s="372">
        <v>46357568</v>
      </c>
      <c r="H119" s="364"/>
      <c r="I119" s="373">
        <v>47596658</v>
      </c>
      <c r="J119" s="364"/>
      <c r="K119" s="372">
        <f>SUM(C119:I119)</f>
        <v>93954226</v>
      </c>
      <c r="L119" s="283"/>
    </row>
    <row r="120" spans="1:12">
      <c r="A120" s="317">
        <f t="shared" si="8"/>
        <v>13</v>
      </c>
      <c r="B120" s="374" t="s">
        <v>1224</v>
      </c>
      <c r="C120" s="375">
        <f>C110-C113+C116</f>
        <v>60656044.030000001</v>
      </c>
      <c r="D120" s="253"/>
      <c r="E120" s="375">
        <v>46472157</v>
      </c>
      <c r="F120" s="253"/>
      <c r="G120" s="375">
        <f>G110-G112-G113-G114+G116+G117+G119</f>
        <v>46357568</v>
      </c>
      <c r="H120" s="253"/>
      <c r="I120" s="375">
        <f>I110-I112-I113-I114+I116+I117+I119</f>
        <v>47596658</v>
      </c>
      <c r="J120" s="253"/>
      <c r="K120" s="375">
        <f>K110-K112-K113-K114+K116+K117+K119+K118</f>
        <v>165488347.99000001</v>
      </c>
      <c r="L120" s="283"/>
    </row>
    <row r="121" spans="1:12">
      <c r="A121" s="317">
        <f t="shared" si="8"/>
        <v>14</v>
      </c>
      <c r="B121" s="374" t="s">
        <v>1223</v>
      </c>
      <c r="C121" s="375">
        <f>C120*C10</f>
        <v>58012660.307947747</v>
      </c>
      <c r="D121" s="253"/>
      <c r="E121" s="375">
        <f>E120*E10</f>
        <v>436909.3958639974</v>
      </c>
      <c r="F121" s="253"/>
      <c r="G121" s="375">
        <f>G120*G10</f>
        <v>4646529.0021334765</v>
      </c>
      <c r="H121" s="253"/>
      <c r="I121" s="375">
        <f>I120*I10</f>
        <v>0</v>
      </c>
      <c r="J121" s="253"/>
      <c r="K121" s="375">
        <f>SUM(C121:I121)</f>
        <v>63096098.705945216</v>
      </c>
      <c r="L121" s="283"/>
    </row>
    <row r="122" spans="1:12">
      <c r="A122" s="317">
        <f t="shared" si="8"/>
        <v>15</v>
      </c>
      <c r="B122" s="374" t="s">
        <v>1222</v>
      </c>
      <c r="C122" s="375">
        <f>C120*C9</f>
        <v>805199.49512487452</v>
      </c>
      <c r="D122" s="253"/>
      <c r="E122" s="375">
        <v>0</v>
      </c>
      <c r="F122" s="253"/>
      <c r="G122" s="347">
        <f>G120*G9</f>
        <v>41711038.997866526</v>
      </c>
      <c r="H122" s="253"/>
      <c r="I122" s="347">
        <f>I120*I9</f>
        <v>47596658</v>
      </c>
      <c r="J122" s="253"/>
      <c r="K122" s="375">
        <f>SUM(C122:I122)</f>
        <v>90112896.492991403</v>
      </c>
      <c r="L122" s="283"/>
    </row>
    <row r="123" spans="1:12">
      <c r="A123" s="317">
        <f t="shared" si="8"/>
        <v>16</v>
      </c>
      <c r="B123" s="347" t="s">
        <v>1221</v>
      </c>
      <c r="C123" s="347"/>
      <c r="D123" s="347"/>
      <c r="E123" s="347"/>
      <c r="F123" s="347"/>
      <c r="G123" s="347"/>
      <c r="H123" s="253"/>
      <c r="I123" s="253"/>
      <c r="J123" s="253"/>
      <c r="K123" s="253"/>
      <c r="L123" s="283"/>
    </row>
    <row r="124" spans="1:12">
      <c r="A124" s="317">
        <f t="shared" si="8"/>
        <v>17</v>
      </c>
      <c r="B124" s="347" t="s">
        <v>1220</v>
      </c>
      <c r="C124" s="347"/>
      <c r="D124" s="347"/>
      <c r="E124" s="347"/>
      <c r="F124" s="347"/>
      <c r="G124" s="347"/>
      <c r="H124" s="253"/>
      <c r="I124" s="253"/>
      <c r="J124" s="253"/>
      <c r="K124" s="253"/>
      <c r="L124" s="283"/>
    </row>
    <row r="125" spans="1:12">
      <c r="A125" s="317">
        <f t="shared" si="8"/>
        <v>18</v>
      </c>
      <c r="B125" s="347" t="s">
        <v>1219</v>
      </c>
      <c r="C125" s="347"/>
      <c r="D125" s="347"/>
      <c r="E125" s="347"/>
      <c r="F125" s="347"/>
      <c r="G125" s="347"/>
      <c r="H125" s="253"/>
      <c r="I125" s="253"/>
      <c r="J125" s="253"/>
      <c r="K125" s="253"/>
      <c r="L125" s="283"/>
    </row>
    <row r="126" spans="1:12">
      <c r="A126" s="317">
        <f t="shared" si="8"/>
        <v>19</v>
      </c>
      <c r="B126" s="347" t="s">
        <v>1218</v>
      </c>
      <c r="C126" s="347"/>
      <c r="D126" s="347"/>
      <c r="E126" s="347"/>
      <c r="F126" s="347"/>
      <c r="G126" s="347"/>
      <c r="H126" s="253"/>
      <c r="I126" s="253"/>
      <c r="J126" s="253"/>
      <c r="K126" s="253"/>
      <c r="L126" s="283"/>
    </row>
    <row r="127" spans="1:12">
      <c r="A127" s="317">
        <f t="shared" si="8"/>
        <v>20</v>
      </c>
      <c r="B127" s="347" t="s">
        <v>1217</v>
      </c>
      <c r="C127" s="347"/>
      <c r="D127" s="347"/>
      <c r="E127" s="347"/>
      <c r="F127" s="347"/>
      <c r="G127" s="347"/>
      <c r="H127" s="253"/>
      <c r="I127" s="253"/>
      <c r="J127" s="253"/>
      <c r="K127" s="253"/>
      <c r="L127" s="283"/>
    </row>
    <row r="128" spans="1:12">
      <c r="A128" s="317">
        <f t="shared" si="8"/>
        <v>21</v>
      </c>
      <c r="B128" s="347" t="s">
        <v>1216</v>
      </c>
      <c r="C128" s="347"/>
      <c r="D128" s="347"/>
      <c r="E128" s="347"/>
      <c r="F128" s="347"/>
      <c r="G128" s="347"/>
      <c r="H128" s="253"/>
      <c r="I128" s="253"/>
      <c r="J128" s="253"/>
      <c r="K128" s="253"/>
      <c r="L128" s="283"/>
    </row>
    <row r="129" spans="1:12">
      <c r="A129" s="317">
        <f t="shared" si="8"/>
        <v>22</v>
      </c>
      <c r="B129" s="347" t="s">
        <v>1215</v>
      </c>
      <c r="C129" s="347"/>
      <c r="D129" s="347"/>
      <c r="E129" s="347"/>
      <c r="F129" s="347"/>
      <c r="G129" s="347"/>
      <c r="H129" s="253"/>
      <c r="I129" s="253"/>
      <c r="J129" s="253"/>
      <c r="K129" s="253"/>
      <c r="L129" s="283"/>
    </row>
    <row r="130" spans="1:12">
      <c r="A130" s="317">
        <f t="shared" si="8"/>
        <v>23</v>
      </c>
      <c r="B130" s="347" t="s">
        <v>1214</v>
      </c>
      <c r="C130" s="347"/>
      <c r="D130" s="347"/>
      <c r="E130" s="347"/>
      <c r="F130" s="347"/>
      <c r="G130" s="347"/>
      <c r="H130" s="253"/>
      <c r="I130" s="253"/>
      <c r="J130" s="253"/>
      <c r="K130" s="253"/>
      <c r="L130" s="283"/>
    </row>
    <row r="131" spans="1:12">
      <c r="A131" s="317">
        <f t="shared" si="8"/>
        <v>24</v>
      </c>
      <c r="B131" s="347" t="s">
        <v>1213</v>
      </c>
      <c r="C131" s="347"/>
      <c r="D131" s="347"/>
      <c r="E131" s="347"/>
      <c r="F131" s="347"/>
      <c r="G131" s="347"/>
      <c r="H131" s="253"/>
      <c r="I131" s="253"/>
      <c r="J131" s="253"/>
      <c r="K131" s="253"/>
      <c r="L131" s="283"/>
    </row>
    <row r="132" spans="1:12" ht="13.5" thickBot="1">
      <c r="A132" s="340">
        <f t="shared" si="8"/>
        <v>25</v>
      </c>
      <c r="B132" s="348" t="s">
        <v>1212</v>
      </c>
      <c r="C132" s="348"/>
      <c r="D132" s="348"/>
      <c r="E132" s="348"/>
      <c r="F132" s="348"/>
      <c r="G132" s="348"/>
      <c r="H132" s="281"/>
      <c r="I132" s="281"/>
      <c r="J132" s="281"/>
      <c r="K132" s="281"/>
      <c r="L132" s="342"/>
    </row>
    <row r="133" spans="1:12">
      <c r="C133" s="250"/>
      <c r="D133" s="250"/>
      <c r="E133" s="250"/>
      <c r="F133" s="250"/>
      <c r="G133" s="250"/>
    </row>
    <row r="134" spans="1:12">
      <c r="B134" s="250"/>
      <c r="C134" s="250"/>
      <c r="D134" s="250"/>
      <c r="E134" s="250"/>
      <c r="F134" s="250"/>
      <c r="G134" s="250"/>
    </row>
    <row r="135" spans="1:12">
      <c r="C135" s="250"/>
      <c r="D135" s="250"/>
      <c r="E135" s="250"/>
      <c r="F135" s="250"/>
      <c r="G135" s="250"/>
    </row>
    <row r="136" spans="1:12">
      <c r="B136" s="250"/>
      <c r="C136" s="250"/>
      <c r="D136" s="250"/>
      <c r="E136" s="250"/>
      <c r="F136" s="250"/>
      <c r="G136" s="250"/>
    </row>
  </sheetData>
  <pageMargins left="0.7" right="0.7" top="0.75" bottom="0.75" header="0.3" footer="0.3"/>
  <pageSetup scale="75" fitToHeight="0" orientation="landscape" r:id="rId1"/>
  <headerFooter>
    <oddFooter>&amp;L&amp;F&amp;R&amp;A</oddFooter>
  </headerFooter>
  <rowBreaks count="4" manualBreakCount="4">
    <brk id="31" max="16383" man="1"/>
    <brk id="49" max="16383" man="1"/>
    <brk id="75" max="16383" man="1"/>
    <brk id="104"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31"/>
  <sheetViews>
    <sheetView view="pageBreakPreview" zoomScale="110" zoomScaleNormal="100" zoomScaleSheetLayoutView="110" workbookViewId="0">
      <selection activeCell="C26" sqref="C26"/>
    </sheetView>
  </sheetViews>
  <sheetFormatPr defaultColWidth="9.140625" defaultRowHeight="12.75"/>
  <cols>
    <col min="1" max="1" width="9.140625" style="251"/>
    <col min="2" max="2" width="47.28515625" style="251" customWidth="1"/>
    <col min="3" max="3" width="38.5703125" style="251" customWidth="1"/>
    <col min="4" max="4" width="21" style="251" customWidth="1"/>
    <col min="5" max="16384" width="9.140625" style="251"/>
  </cols>
  <sheetData>
    <row r="1" spans="1:4">
      <c r="A1" s="504" t="s">
        <v>2243</v>
      </c>
      <c r="B1" s="506"/>
      <c r="C1" s="252"/>
      <c r="D1" s="282"/>
    </row>
    <row r="2" spans="1:4">
      <c r="A2" s="254" t="s">
        <v>1339</v>
      </c>
      <c r="B2" s="253"/>
      <c r="C2" s="253"/>
      <c r="D2" s="283"/>
    </row>
    <row r="3" spans="1:4">
      <c r="A3" s="64"/>
      <c r="B3" s="255" t="s">
        <v>3</v>
      </c>
      <c r="C3" s="256" t="s">
        <v>1340</v>
      </c>
      <c r="D3" s="257" t="s">
        <v>987</v>
      </c>
    </row>
    <row r="4" spans="1:4" ht="13.5" thickBot="1">
      <c r="A4" s="258" t="s">
        <v>986</v>
      </c>
      <c r="B4" s="259">
        <v>-1</v>
      </c>
      <c r="C4" s="259">
        <v>-2</v>
      </c>
      <c r="D4" s="260">
        <v>-3</v>
      </c>
    </row>
    <row r="5" spans="1:4">
      <c r="A5" s="261">
        <v>1</v>
      </c>
      <c r="B5" s="507" t="s">
        <v>1338</v>
      </c>
      <c r="C5" s="284">
        <f>C26</f>
        <v>244283.68385714869</v>
      </c>
      <c r="D5" s="285" t="s">
        <v>1202</v>
      </c>
    </row>
    <row r="6" spans="1:4">
      <c r="A6" s="261">
        <v>2</v>
      </c>
      <c r="B6" s="507" t="s">
        <v>2273</v>
      </c>
      <c r="C6" s="286">
        <v>-55493</v>
      </c>
      <c r="D6" s="267" t="s">
        <v>1201</v>
      </c>
    </row>
    <row r="7" spans="1:4">
      <c r="A7" s="261">
        <v>3</v>
      </c>
      <c r="B7" s="507" t="s">
        <v>2259</v>
      </c>
      <c r="C7" s="223">
        <v>120000</v>
      </c>
      <c r="D7" s="287"/>
    </row>
    <row r="8" spans="1:4">
      <c r="A8" s="261">
        <v>4</v>
      </c>
      <c r="B8" s="507" t="s">
        <v>2260</v>
      </c>
      <c r="C8" s="223">
        <v>120000</v>
      </c>
      <c r="D8" s="275" t="s">
        <v>1200</v>
      </c>
    </row>
    <row r="9" spans="1:4">
      <c r="A9" s="261">
        <v>5</v>
      </c>
      <c r="B9" s="507" t="s">
        <v>1365</v>
      </c>
      <c r="C9" s="288">
        <f>C7/C8</f>
        <v>1</v>
      </c>
      <c r="D9" s="287" t="s">
        <v>1364</v>
      </c>
    </row>
    <row r="10" spans="1:4">
      <c r="A10" s="261">
        <v>6</v>
      </c>
      <c r="B10" s="507" t="s">
        <v>2274</v>
      </c>
      <c r="C10" s="286">
        <v>-55493</v>
      </c>
      <c r="D10" s="287" t="s">
        <v>1363</v>
      </c>
    </row>
    <row r="11" spans="1:4">
      <c r="A11" s="261">
        <v>7</v>
      </c>
      <c r="B11" s="507" t="s">
        <v>1362</v>
      </c>
      <c r="C11" s="289">
        <f>SUM(C5,C10)</f>
        <v>188790.68385714869</v>
      </c>
      <c r="D11" s="287" t="s">
        <v>1361</v>
      </c>
    </row>
    <row r="12" spans="1:4">
      <c r="A12" s="290" t="s">
        <v>1360</v>
      </c>
      <c r="B12" s="507" t="s">
        <v>1337</v>
      </c>
      <c r="C12" s="253"/>
      <c r="D12" s="287"/>
    </row>
    <row r="13" spans="1:4">
      <c r="A13" s="290"/>
      <c r="B13" s="507" t="s">
        <v>2261</v>
      </c>
      <c r="C13" s="253"/>
      <c r="D13" s="287"/>
    </row>
    <row r="14" spans="1:4">
      <c r="A14" s="290" t="s">
        <v>1359</v>
      </c>
      <c r="B14" s="507" t="s">
        <v>2263</v>
      </c>
      <c r="C14" s="253"/>
      <c r="D14" s="287"/>
    </row>
    <row r="15" spans="1:4">
      <c r="A15" s="290" t="s">
        <v>1200</v>
      </c>
      <c r="B15" s="507" t="s">
        <v>2262</v>
      </c>
      <c r="C15" s="253"/>
      <c r="D15" s="287"/>
    </row>
    <row r="16" spans="1:4">
      <c r="A16" s="290"/>
      <c r="B16" s="507"/>
      <c r="C16" s="253"/>
      <c r="D16" s="287"/>
    </row>
    <row r="17" spans="1:4">
      <c r="A17" s="254"/>
      <c r="B17" s="508" t="s">
        <v>1358</v>
      </c>
      <c r="C17" s="253"/>
      <c r="D17" s="287"/>
    </row>
    <row r="18" spans="1:4">
      <c r="A18" s="291">
        <v>11</v>
      </c>
      <c r="B18" s="265" t="s">
        <v>1357</v>
      </c>
      <c r="C18" s="292">
        <v>0.15225</v>
      </c>
      <c r="D18" s="275" t="s">
        <v>1199</v>
      </c>
    </row>
    <row r="19" spans="1:4" ht="13.5" thickBot="1">
      <c r="A19" s="291">
        <v>12</v>
      </c>
      <c r="B19" s="509" t="s">
        <v>1356</v>
      </c>
      <c r="C19" s="293">
        <f>'Cost Data 2018 est'!G17</f>
        <v>452683256.50759184</v>
      </c>
      <c r="D19" s="275" t="s">
        <v>1198</v>
      </c>
    </row>
    <row r="20" spans="1:4" ht="13.5" thickTop="1">
      <c r="A20" s="291">
        <v>13</v>
      </c>
      <c r="B20" s="509" t="s">
        <v>1355</v>
      </c>
      <c r="C20" s="268">
        <f>C18*C19</f>
        <v>68921025.80328086</v>
      </c>
      <c r="D20" s="287" t="s">
        <v>1354</v>
      </c>
    </row>
    <row r="21" spans="1:4" ht="13.5" thickBot="1">
      <c r="A21" s="291">
        <v>14</v>
      </c>
      <c r="B21" s="509" t="s">
        <v>1353</v>
      </c>
      <c r="C21" s="294">
        <v>2500000</v>
      </c>
      <c r="D21" s="287"/>
    </row>
    <row r="22" spans="1:4" ht="13.5" thickTop="1">
      <c r="A22" s="291">
        <v>15</v>
      </c>
      <c r="B22" s="265" t="s">
        <v>1352</v>
      </c>
      <c r="C22" s="271">
        <f>C20/C21</f>
        <v>27.568410321312346</v>
      </c>
      <c r="D22" s="287" t="s">
        <v>1351</v>
      </c>
    </row>
    <row r="23" spans="1:4">
      <c r="A23" s="291">
        <v>16</v>
      </c>
      <c r="B23" s="265" t="s">
        <v>1350</v>
      </c>
      <c r="C23" s="295">
        <v>8861</v>
      </c>
      <c r="D23" s="287"/>
    </row>
    <row r="24" spans="1:4">
      <c r="A24" s="291">
        <v>17</v>
      </c>
      <c r="B24" s="265" t="s">
        <v>1349</v>
      </c>
      <c r="C24" s="296">
        <f>C23*C22</f>
        <v>244283.68385714869</v>
      </c>
      <c r="D24" s="287"/>
    </row>
    <row r="25" spans="1:4">
      <c r="A25" s="291">
        <v>18</v>
      </c>
      <c r="B25" s="265" t="s">
        <v>1348</v>
      </c>
      <c r="C25" s="383">
        <v>0</v>
      </c>
      <c r="D25" s="275" t="s">
        <v>1347</v>
      </c>
    </row>
    <row r="26" spans="1:4">
      <c r="A26" s="291">
        <v>19</v>
      </c>
      <c r="B26" s="265" t="s">
        <v>1346</v>
      </c>
      <c r="C26" s="296">
        <f>C24+C25</f>
        <v>244283.68385714869</v>
      </c>
      <c r="D26" s="287"/>
    </row>
    <row r="27" spans="1:4">
      <c r="A27" s="297" t="s">
        <v>1345</v>
      </c>
      <c r="B27" s="265" t="s">
        <v>1344</v>
      </c>
      <c r="C27" s="253"/>
      <c r="D27" s="287"/>
    </row>
    <row r="28" spans="1:4">
      <c r="A28" s="297"/>
      <c r="B28" s="265" t="s">
        <v>2264</v>
      </c>
      <c r="C28" s="253"/>
      <c r="D28" s="287"/>
    </row>
    <row r="29" spans="1:4">
      <c r="A29" s="297" t="s">
        <v>1198</v>
      </c>
      <c r="B29" s="510" t="s">
        <v>1343</v>
      </c>
      <c r="C29" s="253"/>
      <c r="D29" s="287"/>
    </row>
    <row r="30" spans="1:4">
      <c r="A30" s="297"/>
      <c r="B30" s="510" t="s">
        <v>2306</v>
      </c>
      <c r="C30" s="253"/>
      <c r="D30" s="287"/>
    </row>
    <row r="31" spans="1:4" ht="13.5" thickBot="1">
      <c r="A31" s="377" t="s">
        <v>1342</v>
      </c>
      <c r="B31" s="511" t="s">
        <v>1341</v>
      </c>
      <c r="C31" s="281"/>
      <c r="D31" s="378"/>
    </row>
  </sheetData>
  <pageMargins left="0.7" right="0.7" top="0.75" bottom="0.75" header="0.3" footer="0.3"/>
  <pageSetup fitToHeight="0" orientation="landscape"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Cover Sheets</vt:lpstr>
      <vt:lpstr>WAUGP-ATRR 2018 est</vt:lpstr>
      <vt:lpstr>WAUGP-AS1 2018 est</vt:lpstr>
      <vt:lpstr>Facilities 2018 est</vt:lpstr>
      <vt:lpstr>FACILITIES - Included per AI</vt:lpstr>
      <vt:lpstr>FACILITIES - Excluded per AI </vt:lpstr>
      <vt:lpstr>Facilities Changes 2018</vt:lpstr>
      <vt:lpstr>Cost Data 2018 est</vt:lpstr>
      <vt:lpstr>WAUW-AS3 2018 est</vt:lpstr>
      <vt:lpstr>WAUW-AS5&amp;6 2018 est</vt:lpstr>
      <vt:lpstr>'Facilities 2018 est'!Print_Area</vt:lpstr>
      <vt:lpstr>'WAUGP-AS1 2018 est'!Print_Area</vt:lpstr>
      <vt:lpstr>'WAUGP-ATRR 2018 est'!Print_Area</vt:lpstr>
      <vt:lpstr>'WAUW-AS3 2018 est'!Print_Area</vt:lpstr>
      <vt:lpstr>'WAUW-AS5&amp;6 2018 est'!Print_Area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Sara</dc:creator>
  <cp:lastModifiedBy>Baker, Sara</cp:lastModifiedBy>
  <cp:lastPrinted>2017-11-06T17:48:15Z</cp:lastPrinted>
  <dcterms:created xsi:type="dcterms:W3CDTF">2016-09-02T16:44:11Z</dcterms:created>
  <dcterms:modified xsi:type="dcterms:W3CDTF">2017-11-28T20:17:49Z</dcterms:modified>
</cp:coreProperties>
</file>