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checkCompatibility="1" defaultThemeVersion="124226"/>
  <bookViews>
    <workbookView xWindow="-15" yWindow="-30" windowWidth="15375" windowHeight="4515" activeTab="1"/>
  </bookViews>
  <sheets>
    <sheet name="Variance Analysis" sheetId="8" r:id="rId1"/>
    <sheet name="Detailed Variance Analysis" sheetId="6" r:id="rId2"/>
    <sheet name="Closings" sheetId="9" r:id="rId3"/>
    <sheet name="Closings Grouped" sheetId="10"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Fill" hidden="1">#REF!</definedName>
    <definedName name="_xlnm._FilterDatabase" localSheetId="3" hidden="1">'Closings Grouped'!$A$5:$H$5</definedName>
    <definedName name="_Key1" hidden="1">#REF!</definedName>
    <definedName name="_Key2" hidden="1">#REF!</definedName>
    <definedName name="_Order1" hidden="1">255</definedName>
    <definedName name="_Order2" hidden="1">255</definedName>
    <definedName name="_Parse_Out" localSheetId="3" hidden="1">#REF!</definedName>
    <definedName name="_Parse_Out" hidden="1">#REF!</definedName>
    <definedName name="_Regression_Out" hidden="1">#REF!</definedName>
    <definedName name="_Regression_X" hidden="1">#REF!</definedName>
    <definedName name="_Regression_Y" hidden="1">#REF!</definedName>
    <definedName name="_Sort" hidden="1">#REF!</definedName>
    <definedName name="ACwvu.DATABASE." localSheetId="3" hidden="1">[1]DATABASE!#REF!</definedName>
    <definedName name="ACwvu.DATABASE." hidden="1">[1]DATABASE!#REF!</definedName>
    <definedName name="ACwvu.OP." hidden="1">#REF!</definedName>
    <definedName name="AS2DocOpenMode" hidden="1">"AS2DocumentEdit"</definedName>
    <definedName name="BLPH2" localSheetId="3" hidden="1">'[2]Commercial Paper'!#REF!</definedName>
    <definedName name="BLPH2" hidden="1">'[2]Commercial Paper'!#REF!</definedName>
    <definedName name="BLPH3" localSheetId="3" hidden="1">'[2]Commercial Paper'!#REF!</definedName>
    <definedName name="BLPH3" hidden="1">'[2]Commercial Paper'!#REF!</definedName>
    <definedName name="BLPH4" localSheetId="3" hidden="1">'[2]Commercial Paper'!#REF!</definedName>
    <definedName name="BLPH4" hidden="1">'[2]Commercial Paper'!#REF!</definedName>
    <definedName name="BLPH5" localSheetId="3" hidden="1">'[2]Commercial Paper'!#REF!</definedName>
    <definedName name="BLPH5" hidden="1">'[2]Commercial Paper'!#REF!</definedName>
    <definedName name="BLPH6" localSheetId="3" hidden="1">'[2]Commercial Paper'!#REF!</definedName>
    <definedName name="BLPH6" hidden="1">'[2]Commercial Paper'!#REF!</definedName>
    <definedName name="dsfds" hidden="1">#REF!</definedName>
    <definedName name="er" localSheetId="2" hidden="1">{TRUE,TRUE,-1.25,-15.5,484.5,279.75,FALSE,FALSE,TRUE,TRUE,0,3,#N/A,1,#N/A,6.54545454545454,15.55,1,FALSE,FALSE,3,TRUE,1,FALSE,100,"Swvu.WP1.","ACwvu.WP1.",1,FALSE,FALSE,0.25,0.25,0.25,0.25,1,"","&amp;L&amp;D &amp;T NBW&amp;C&amp;P&amp;R&amp;F",FALSE,FALSE,FALSE,FALSE,1,100,#N/A,#N/A,FALSE,FALSE,#N/A,#N/A,FALSE,FALSE}</definedName>
    <definedName name="er" localSheetId="3" hidden="1">{TRUE,TRUE,-1.25,-15.5,484.5,279.75,FALSE,FALSE,TRUE,TRUE,0,3,#N/A,1,#N/A,6.54545454545454,15.55,1,FALSE,FALSE,3,TRUE,1,FALSE,100,"Swvu.WP1.","ACwvu.WP1.",1,FALSE,FALSE,0.25,0.25,0.25,0.25,1,"","&amp;L&amp;D &amp;T NBW&amp;C&amp;P&amp;R&amp;F",FALSE,FALSE,FALSE,FALSE,1,100,#N/A,#N/A,FALSE,FALSE,#N/A,#N/A,FALSE,FALSE}</definedName>
    <definedName name="er" localSheetId="1" hidden="1">{TRUE,TRUE,-1.25,-15.5,484.5,279.75,FALSE,FALSE,TRUE,TRUE,0,3,#N/A,1,#N/A,6.54545454545454,15.55,1,FALSE,FALSE,3,TRUE,1,FALSE,100,"Swvu.WP1.","ACwvu.WP1.",1,FALSE,FALSE,0.25,0.25,0.25,0.25,1,"","&amp;L&amp;D &amp;T NBW&amp;C&amp;P&amp;R&amp;F",FALSE,FALSE,FALSE,FALSE,1,100,#N/A,#N/A,FALSE,FALSE,#N/A,#N/A,FALSE,FALSE}</definedName>
    <definedName name="er" localSheetId="0" hidden="1">{TRUE,TRUE,-1.25,-15.5,484.5,279.75,FALSE,FALSE,TRUE,TRUE,0,3,#N/A,1,#N/A,6.54545454545454,15.55,1,FALSE,FALSE,3,TRUE,1,FALSE,100,"Swvu.WP1.","ACwvu.WP1.",1,FALSE,FALSE,0.25,0.25,0.25,0.25,1,"","&amp;L&amp;D &amp;T NBW&amp;C&amp;P&amp;R&amp;F",FALSE,FALSE,FALSE,FALSE,1,100,#N/A,#N/A,FALSE,FALSE,#N/A,#N/A,FALSE,FALSE}</definedName>
    <definedName name="er" hidden="1">{TRUE,TRUE,-1.25,-15.5,484.5,279.75,FALSE,FALSE,TRUE,TRUE,0,3,#N/A,1,#N/A,6.54545454545454,15.55,1,FALSE,FALSE,3,TRUE,1,FALSE,100,"Swvu.WP1.","ACwvu.WP1.",1,FALSE,FALSE,0.25,0.25,0.25,0.25,1,"","&amp;L&amp;D &amp;T NBW&amp;C&amp;P&amp;R&amp;F",FALSE,FALSE,FALSE,FALSE,1,100,#N/A,#N/A,FALSE,FALSE,#N/A,#N/A,FALSE,FALSE}</definedName>
    <definedName name="_xlnm.Print_Area" localSheetId="2">Closings!$A$1:$H$275</definedName>
    <definedName name="_xlnm.Print_Area" localSheetId="3">'Closings Grouped'!$A$1:$H$313</definedName>
    <definedName name="Swvu.DATABASE." localSheetId="3" hidden="1">[1]DATABASE!#REF!</definedName>
    <definedName name="Swvu.DATABASE." hidden="1">[1]DATABASE!#REF!</definedName>
    <definedName name="Swvu.OP." hidden="1">#REF!</definedName>
    <definedName name="TEST" localSheetId="2" hidden="1">{TRUE,TRUE,-1.25,-15.5,484.5,279.75,FALSE,FALSE,TRUE,TRUE,0,3,#N/A,1,#N/A,6.54545454545454,15.55,1,FALSE,FALSE,3,TRUE,1,FALSE,100,"Swvu.WP1.","ACwvu.WP1.",1,FALSE,FALSE,0.25,0.25,0.25,0.25,1,"","&amp;L&amp;D &amp;T NBW&amp;C&amp;P&amp;R&amp;F",FALSE,FALSE,FALSE,FALSE,1,100,#N/A,#N/A,FALSE,FALSE,#N/A,#N/A,FALSE,FALSE}</definedName>
    <definedName name="TEST" localSheetId="3" hidden="1">{TRUE,TRUE,-1.25,-15.5,484.5,279.75,FALSE,FALSE,TRUE,TRUE,0,3,#N/A,1,#N/A,6.54545454545454,15.55,1,FALSE,FALSE,3,TRUE,1,FALSE,100,"Swvu.WP1.","ACwvu.WP1.",1,FALSE,FALSE,0.25,0.25,0.25,0.25,1,"","&amp;L&amp;D &amp;T NBW&amp;C&amp;P&amp;R&amp;F",FALSE,FALSE,FALSE,FALSE,1,100,#N/A,#N/A,FALSE,FALSE,#N/A,#N/A,FALSE,FALSE}</definedName>
    <definedName name="TEST" localSheetId="1" hidden="1">{TRUE,TRUE,-1.25,-15.5,484.5,279.75,FALSE,FALSE,TRUE,TRUE,0,3,#N/A,1,#N/A,6.54545454545454,15.55,1,FALSE,FALSE,3,TRUE,1,FALSE,100,"Swvu.WP1.","ACwvu.WP1.",1,FALSE,FALSE,0.25,0.25,0.25,0.25,1,"","&amp;L&amp;D &amp;T NBW&amp;C&amp;P&amp;R&amp;F",FALSE,FALSE,FALSE,FALSE,1,100,#N/A,#N/A,FALSE,FALSE,#N/A,#N/A,FALSE,FALSE}</definedName>
    <definedName name="TEST" localSheetId="0" hidden="1">{TRUE,TRUE,-1.25,-15.5,484.5,279.75,FALSE,FALSE,TRUE,TRUE,0,3,#N/A,1,#N/A,6.54545454545454,15.55,1,FALSE,FALSE,3,TRUE,1,FALSE,100,"Swvu.WP1.","ACwvu.WP1.",1,FALSE,FALSE,0.25,0.25,0.25,0.25,1,"","&amp;L&amp;D &amp;T NBW&amp;C&amp;P&amp;R&amp;F",FALSE,FALSE,FALSE,FALSE,1,100,#N/A,#N/A,FALSE,FALSE,#N/A,#N/A,FALSE,FALSE}</definedName>
    <definedName name="TEST" hidden="1">{TRUE,TRUE,-1.25,-15.5,484.5,279.75,FALSE,FALSE,TRUE,TRUE,0,3,#N/A,1,#N/A,6.54545454545454,15.55,1,FALSE,FALSE,3,TRUE,1,FALSE,100,"Swvu.WP1.","ACwvu.WP1.",1,FALSE,FALSE,0.25,0.25,0.25,0.25,1,"","&amp;L&amp;D &amp;T NBW&amp;C&amp;P&amp;R&amp;F",FALSE,FALSE,FALSE,FALSE,1,100,#N/A,#N/A,FALSE,FALSE,#N/A,#N/A,FALSE,FALSE}</definedName>
    <definedName name="WORKCAPa" localSheetId="2" hidden="1">{"WCCWCLL",#N/A,FALSE,"Sheet3";"PP",#N/A,FALSE,"Sheet3";"MAT1",#N/A,FALSE,"Sheet3";"MAT2",#N/A,FALSE,"Sheet3"}</definedName>
    <definedName name="WORKCAPa" localSheetId="3" hidden="1">{"WCCWCLL",#N/A,FALSE,"Sheet3";"PP",#N/A,FALSE,"Sheet3";"MAT1",#N/A,FALSE,"Sheet3";"MAT2",#N/A,FALSE,"Sheet3"}</definedName>
    <definedName name="WORKCAPa" localSheetId="1" hidden="1">{"WCCWCLL",#N/A,FALSE,"Sheet3";"PP",#N/A,FALSE,"Sheet3";"MAT1",#N/A,FALSE,"Sheet3";"MAT2",#N/A,FALSE,"Sheet3"}</definedName>
    <definedName name="WORKCAPa" localSheetId="0" hidden="1">{"WCCWCLL",#N/A,FALSE,"Sheet3";"PP",#N/A,FALSE,"Sheet3";"MAT1",#N/A,FALSE,"Sheet3";"MAT2",#N/A,FALSE,"Sheet3"}</definedName>
    <definedName name="WORKCAPa" hidden="1">{"WCCWCLL",#N/A,FALSE,"Sheet3";"PP",#N/A,FALSE,"Sheet3";"MAT1",#N/A,FALSE,"Sheet3";"MAT2",#N/A,FALSE,"Sheet3"}</definedName>
    <definedName name="wrn.cwip." localSheetId="2" hidden="1">{"CWIP2",#N/A,FALSE,"CWIP";"CWIP3",#N/A,FALSE,"CWIP"}</definedName>
    <definedName name="wrn.cwip." localSheetId="3" hidden="1">{"CWIP2",#N/A,FALSE,"CWIP";"CWIP3",#N/A,FALSE,"CWIP"}</definedName>
    <definedName name="wrn.cwip." localSheetId="1" hidden="1">{"CWIP2",#N/A,FALSE,"CWIP";"CWIP3",#N/A,FALSE,"CWIP"}</definedName>
    <definedName name="wrn.cwip." localSheetId="0" hidden="1">{"CWIP2",#N/A,FALSE,"CWIP";"CWIP3",#N/A,FALSE,"CWIP"}</definedName>
    <definedName name="wrn.cwip." hidden="1">{"CWIP2",#N/A,FALSE,"CWIP";"CWIP3",#N/A,FALSE,"CWIP"}</definedName>
    <definedName name="wrn.cwipa" localSheetId="2" hidden="1">{"CWIP2",#N/A,FALSE,"CWIP";"CWIP3",#N/A,FALSE,"CWIP"}</definedName>
    <definedName name="wrn.cwipa" localSheetId="3" hidden="1">{"CWIP2",#N/A,FALSE,"CWIP";"CWIP3",#N/A,FALSE,"CWIP"}</definedName>
    <definedName name="wrn.cwipa" localSheetId="1" hidden="1">{"CWIP2",#N/A,FALSE,"CWIP";"CWIP3",#N/A,FALSE,"CWIP"}</definedName>
    <definedName name="wrn.cwipa" localSheetId="0" hidden="1">{"CWIP2",#N/A,FALSE,"CWIP";"CWIP3",#N/A,FALSE,"CWIP"}</definedName>
    <definedName name="wrn.cwipa" hidden="1">{"CWIP2",#N/A,FALSE,"CWIP";"CWIP3",#N/A,FALSE,"CWIP"}</definedName>
    <definedName name="wrn.Earnings._.Test." localSheetId="2"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3"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1"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0"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full._.print." localSheetId="2"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3"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1"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0"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matdtl." localSheetId="2" hidden="1">{"MATALL",#N/A,FALSE,"Sheet4";"matclass",#N/A,FALSE,"Sheet4"}</definedName>
    <definedName name="wrn.matdtl." localSheetId="3" hidden="1">{"MATALL",#N/A,FALSE,"Sheet4";"matclass",#N/A,FALSE,"Sheet4"}</definedName>
    <definedName name="wrn.matdtl." localSheetId="1" hidden="1">{"MATALL",#N/A,FALSE,"Sheet4";"matclass",#N/A,FALSE,"Sheet4"}</definedName>
    <definedName name="wrn.matdtl." localSheetId="0" hidden="1">{"MATALL",#N/A,FALSE,"Sheet4";"matclass",#N/A,FALSE,"Sheet4"}</definedName>
    <definedName name="wrn.matdtl." hidden="1">{"MATALL",#N/A,FALSE,"Sheet4";"matclass",#N/A,FALSE,"Sheet4"}</definedName>
    <definedName name="wrn.matdtla" localSheetId="2" hidden="1">{"MATALL",#N/A,FALSE,"Sheet4";"matclass",#N/A,FALSE,"Sheet4"}</definedName>
    <definedName name="wrn.matdtla" localSheetId="3" hidden="1">{"MATALL",#N/A,FALSE,"Sheet4";"matclass",#N/A,FALSE,"Sheet4"}</definedName>
    <definedName name="wrn.matdtla" localSheetId="1" hidden="1">{"MATALL",#N/A,FALSE,"Sheet4";"matclass",#N/A,FALSE,"Sheet4"}</definedName>
    <definedName name="wrn.matdtla" localSheetId="0" hidden="1">{"MATALL",#N/A,FALSE,"Sheet4";"matclass",#N/A,FALSE,"Sheet4"}</definedName>
    <definedName name="wrn.matdtla" hidden="1">{"MATALL",#N/A,FALSE,"Sheet4";"matclass",#N/A,FALSE,"Sheet4"}</definedName>
    <definedName name="wrn.PPJOURNAL._.ENTRY." localSheetId="2" hidden="1">{"PPDEFERREDBAL",#N/A,FALSE,"PRIOR PERIOD ADJMT";#N/A,#N/A,FALSE,"PRIOR PERIOD ADJMT";"PPJOURNALENTRY",#N/A,FALSE,"PRIOR PERIOD ADJMT"}</definedName>
    <definedName name="wrn.PPJOURNAL._.ENTRY." localSheetId="3" hidden="1">{"PPDEFERREDBAL",#N/A,FALSE,"PRIOR PERIOD ADJMT";#N/A,#N/A,FALSE,"PRIOR PERIOD ADJMT";"PPJOURNALENTRY",#N/A,FALSE,"PRIOR PERIOD ADJMT"}</definedName>
    <definedName name="wrn.PPJOURNAL._.ENTRY." localSheetId="1" hidden="1">{"PPDEFERREDBAL",#N/A,FALSE,"PRIOR PERIOD ADJMT";#N/A,#N/A,FALSE,"PRIOR PERIOD ADJMT";"PPJOURNALENTRY",#N/A,FALSE,"PRIOR PERIOD ADJMT"}</definedName>
    <definedName name="wrn.PPJOURNAL._.ENTRY." localSheetId="0" hidden="1">{"PPDEFERREDBAL",#N/A,FALSE,"PRIOR PERIOD ADJMT";#N/A,#N/A,FALSE,"PRIOR PERIOD ADJMT";"PPJOURNALENTRY",#N/A,FALSE,"PRIOR PERIOD ADJMT"}</definedName>
    <definedName name="wrn.PPJOURNAL._.ENTRY." hidden="1">{"PPDEFERREDBAL",#N/A,FALSE,"PRIOR PERIOD ADJMT";#N/A,#N/A,FALSE,"PRIOR PERIOD ADJMT";"PPJOURNALENTRY",#N/A,FALSE,"PRIOR PERIOD ADJMT"}</definedName>
    <definedName name="wrn.PRIOR._.PERIOD._.ADJMT." localSheetId="2" hidden="1">{#N/A,#N/A,FALSE,"PRIOR PERIOD ADJMT"}</definedName>
    <definedName name="wrn.PRIOR._.PERIOD._.ADJMT." localSheetId="3" hidden="1">{#N/A,#N/A,FALSE,"PRIOR PERIOD ADJMT"}</definedName>
    <definedName name="wrn.PRIOR._.PERIOD._.ADJMT." localSheetId="1" hidden="1">{#N/A,#N/A,FALSE,"PRIOR PERIOD ADJMT"}</definedName>
    <definedName name="wrn.PRIOR._.PERIOD._.ADJMT." localSheetId="0" hidden="1">{#N/A,#N/A,FALSE,"PRIOR PERIOD ADJMT"}</definedName>
    <definedName name="wrn.PRIOR._.PERIOD._.ADJMT." hidden="1">{#N/A,#N/A,FALSE,"PRIOR PERIOD ADJMT"}</definedName>
    <definedName name="wrn.Production." localSheetId="2" hidden="1">{"Production",#N/A,FALSE,"Electric O&amp;M Functionalization"}</definedName>
    <definedName name="wrn.Production." localSheetId="3" hidden="1">{"Production",#N/A,FALSE,"Electric O&amp;M Functionalization"}</definedName>
    <definedName name="wrn.Production." localSheetId="1" hidden="1">{"Production",#N/A,FALSE,"Electric O&amp;M Functionalization"}</definedName>
    <definedName name="wrn.Production." localSheetId="0" hidden="1">{"Production",#N/A,FALSE,"Electric O&amp;M Functionalization"}</definedName>
    <definedName name="wrn.Production." hidden="1">{"Production",#N/A,FALSE,"Electric O&amp;M Functionalization"}</definedName>
    <definedName name="wrn.Transmission." localSheetId="2" hidden="1">{"Transmission",#N/A,FALSE,"Electric O&amp;M Functionalization"}</definedName>
    <definedName name="wrn.Transmission." localSheetId="3" hidden="1">{"Transmission",#N/A,FALSE,"Electric O&amp;M Functionalization"}</definedName>
    <definedName name="wrn.Transmission." localSheetId="1" hidden="1">{"Transmission",#N/A,FALSE,"Electric O&amp;M Functionalization"}</definedName>
    <definedName name="wrn.Transmission." localSheetId="0" hidden="1">{"Transmission",#N/A,FALSE,"Electric O&amp;M Functionalization"}</definedName>
    <definedName name="wrn.Transmission." hidden="1">{"Transmission",#N/A,FALSE,"Electric O&amp;M Functionalization"}</definedName>
    <definedName name="wrn.WORKCAP." localSheetId="2" hidden="1">{"WCCWCLL",#N/A,FALSE,"Sheet3";"PP",#N/A,FALSE,"Sheet3";"MAT1",#N/A,FALSE,"Sheet3";"MAT2",#N/A,FALSE,"Sheet3"}</definedName>
    <definedName name="wrn.WORKCAP." localSheetId="3" hidden="1">{"WCCWCLL",#N/A,FALSE,"Sheet3";"PP",#N/A,FALSE,"Sheet3";"MAT1",#N/A,FALSE,"Sheet3";"MAT2",#N/A,FALSE,"Sheet3"}</definedName>
    <definedName name="wrn.WORKCAP." localSheetId="1" hidden="1">{"WCCWCLL",#N/A,FALSE,"Sheet3";"PP",#N/A,FALSE,"Sheet3";"MAT1",#N/A,FALSE,"Sheet3";"MAT2",#N/A,FALSE,"Sheet3"}</definedName>
    <definedName name="wrn.WORKCAP." localSheetId="0" hidden="1">{"WCCWCLL",#N/A,FALSE,"Sheet3";"PP",#N/A,FALSE,"Sheet3";"MAT1",#N/A,FALSE,"Sheet3";"MAT2",#N/A,FALSE,"Sheet3"}</definedName>
    <definedName name="wrn.WORKCAP." hidden="1">{"WCCWCLL",#N/A,FALSE,"Sheet3";"PP",#N/A,FALSE,"Sheet3";"MAT1",#N/A,FALSE,"Sheet3";"MAT2",#N/A,FALSE,"Sheet3"}</definedName>
    <definedName name="wvu.DATABASE." localSheetId="2"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DATABASE." localSheetId="3"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DATABASE." localSheetId="1"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DATABASE." localSheetId="0"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DATABASE."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OP." localSheetId="2"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OP." localSheetId="3"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OP." localSheetId="1"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OP." localSheetId="0"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OP."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WP1." localSheetId="2" hidden="1">{TRUE,TRUE,-1.25,-15.5,484.5,279.75,FALSE,FALSE,TRUE,TRUE,0,3,#N/A,1,#N/A,6.54545454545454,15.55,1,FALSE,FALSE,3,TRUE,1,FALSE,100,"Swvu.WP1.","ACwvu.WP1.",1,FALSE,FALSE,0.25,0.25,0.25,0.25,1,"","&amp;L&amp;D &amp;T NBW&amp;C&amp;P&amp;R&amp;F",FALSE,FALSE,FALSE,FALSE,1,100,#N/A,#N/A,FALSE,FALSE,#N/A,#N/A,FALSE,FALSE}</definedName>
    <definedName name="wvu.WP1." localSheetId="3" hidden="1">{TRUE,TRUE,-1.25,-15.5,484.5,279.75,FALSE,FALSE,TRUE,TRUE,0,3,#N/A,1,#N/A,6.54545454545454,15.55,1,FALSE,FALSE,3,TRUE,1,FALSE,100,"Swvu.WP1.","ACwvu.WP1.",1,FALSE,FALSE,0.25,0.25,0.25,0.25,1,"","&amp;L&amp;D &amp;T NBW&amp;C&amp;P&amp;R&amp;F",FALSE,FALSE,FALSE,FALSE,1,100,#N/A,#N/A,FALSE,FALSE,#N/A,#N/A,FALSE,FALSE}</definedName>
    <definedName name="wvu.WP1." localSheetId="1" hidden="1">{TRUE,TRUE,-1.25,-15.5,484.5,279.75,FALSE,FALSE,TRUE,TRUE,0,3,#N/A,1,#N/A,6.54545454545454,15.55,1,FALSE,FALSE,3,TRUE,1,FALSE,100,"Swvu.WP1.","ACwvu.WP1.",1,FALSE,FALSE,0.25,0.25,0.25,0.25,1,"","&amp;L&amp;D &amp;T NBW&amp;C&amp;P&amp;R&amp;F",FALSE,FALSE,FALSE,FALSE,1,100,#N/A,#N/A,FALSE,FALSE,#N/A,#N/A,FALSE,FALSE}</definedName>
    <definedName name="wvu.WP1." localSheetId="0" hidden="1">{TRUE,TRUE,-1.25,-15.5,484.5,279.75,FALSE,FALSE,TRUE,TRUE,0,3,#N/A,1,#N/A,6.54545454545454,15.55,1,FALSE,FALSE,3,TRUE,1,FALSE,100,"Swvu.WP1.","ACwvu.WP1.",1,FALSE,FALSE,0.25,0.25,0.25,0.25,1,"","&amp;L&amp;D &amp;T NBW&amp;C&amp;P&amp;R&amp;F",FALSE,FALSE,FALSE,FALSE,1,100,#N/A,#N/A,FALSE,FALSE,#N/A,#N/A,FALSE,FALSE}</definedName>
    <definedName name="wvu.WP1." hidden="1">{TRUE,TRUE,-1.25,-15.5,484.5,279.75,FALSE,FALSE,TRUE,TRUE,0,3,#N/A,1,#N/A,6.54545454545454,15.55,1,FALSE,FALSE,3,TRUE,1,FALSE,100,"Swvu.WP1.","ACwvu.WP1.",1,FALSE,FALSE,0.25,0.25,0.25,0.25,1,"","&amp;L&amp;D &amp;T NBW&amp;C&amp;P&amp;R&amp;F",FALSE,FALSE,FALSE,FALSE,1,100,#N/A,#N/A,FALSE,FALSE,#N/A,#N/A,FALSE,FALSE}</definedName>
  </definedNames>
  <calcPr calcId="145621"/>
</workbook>
</file>

<file path=xl/calcChain.xml><?xml version="1.0" encoding="utf-8"?>
<calcChain xmlns="http://schemas.openxmlformats.org/spreadsheetml/2006/main">
  <c r="D56" i="6" l="1"/>
  <c r="D55" i="6"/>
  <c r="D49" i="6"/>
  <c r="A290" i="10" l="1"/>
  <c r="A291" i="10" s="1"/>
  <c r="A292" i="10" s="1"/>
  <c r="A293" i="10" s="1"/>
  <c r="A294" i="10" s="1"/>
  <c r="A295" i="10" s="1"/>
  <c r="A296" i="10" s="1"/>
  <c r="A297" i="10" s="1"/>
  <c r="A298" i="10" s="1"/>
  <c r="A299" i="10" s="1"/>
  <c r="A300" i="10" s="1"/>
  <c r="A301" i="10" s="1"/>
  <c r="A302" i="10" s="1"/>
  <c r="A303" i="10" s="1"/>
  <c r="A304" i="10" s="1"/>
  <c r="A305" i="10" s="1"/>
  <c r="A306" i="10" s="1"/>
  <c r="A307" i="10" s="1"/>
  <c r="A308" i="10" s="1"/>
  <c r="A309" i="10" s="1"/>
  <c r="A310" i="10" s="1"/>
  <c r="A311" i="10" s="1"/>
  <c r="A312" i="10" s="1"/>
  <c r="A212" i="10"/>
  <c r="A213" i="10" s="1"/>
  <c r="A214" i="10" s="1"/>
  <c r="A215" i="10" s="1"/>
  <c r="A216" i="10" s="1"/>
  <c r="A217" i="10" s="1"/>
  <c r="A218" i="10" s="1"/>
  <c r="A219" i="10" s="1"/>
  <c r="A220" i="10" s="1"/>
  <c r="A221" i="10" s="1"/>
  <c r="A222" i="10" s="1"/>
  <c r="A223" i="10" s="1"/>
  <c r="A224" i="10" s="1"/>
  <c r="A225" i="10" s="1"/>
  <c r="A226" i="10" s="1"/>
  <c r="A227" i="10" s="1"/>
  <c r="A228" i="10" s="1"/>
  <c r="A229" i="10" s="1"/>
  <c r="A230" i="10" s="1"/>
  <c r="A231" i="10" s="1"/>
  <c r="A232" i="10" s="1"/>
  <c r="A233" i="10" s="1"/>
  <c r="A234" i="10" s="1"/>
  <c r="A235" i="10" s="1"/>
  <c r="A236" i="10" s="1"/>
  <c r="A237" i="10" s="1"/>
  <c r="A238" i="10" s="1"/>
  <c r="A239" i="10" s="1"/>
  <c r="A240" i="10" s="1"/>
  <c r="A241" i="10" s="1"/>
  <c r="A242" i="10" s="1"/>
  <c r="A243" i="10" s="1"/>
  <c r="A244" i="10" s="1"/>
  <c r="A245" i="10" s="1"/>
  <c r="A246" i="10" s="1"/>
  <c r="A247" i="10" s="1"/>
  <c r="A248" i="10" s="1"/>
  <c r="A249" i="10" s="1"/>
  <c r="A250" i="10" s="1"/>
  <c r="A251" i="10" s="1"/>
  <c r="A252" i="10" s="1"/>
  <c r="A253" i="10" s="1"/>
  <c r="A254" i="10" s="1"/>
  <c r="A255" i="10" s="1"/>
  <c r="A256" i="10" s="1"/>
  <c r="A257" i="10" s="1"/>
  <c r="A261" i="10" s="1"/>
  <c r="A262" i="10" s="1"/>
  <c r="A263" i="10" s="1"/>
  <c r="A264" i="10" s="1"/>
  <c r="A265" i="10" s="1"/>
  <c r="A266" i="10" s="1"/>
  <c r="A267" i="10" s="1"/>
  <c r="A268" i="10" s="1"/>
  <c r="A269" i="10" s="1"/>
  <c r="A270" i="10" s="1"/>
  <c r="A271" i="10" s="1"/>
  <c r="A272" i="10" s="1"/>
  <c r="A273" i="10" s="1"/>
  <c r="A274" i="10" s="1"/>
  <c r="A275" i="10" s="1"/>
  <c r="A276" i="10" s="1"/>
  <c r="A277" i="10" s="1"/>
  <c r="A278" i="10" s="1"/>
  <c r="A279" i="10" s="1"/>
  <c r="A280" i="10" s="1"/>
  <c r="A281" i="10" s="1"/>
  <c r="A282" i="10" s="1"/>
  <c r="A283" i="10" s="1"/>
  <c r="A284" i="10" s="1"/>
  <c r="A285" i="10" s="1"/>
  <c r="A286" i="10" s="1"/>
  <c r="A287" i="10" s="1"/>
  <c r="A288" i="10" s="1"/>
  <c r="A174" i="10"/>
  <c r="A175" i="10" s="1"/>
  <c r="A176" i="10" s="1"/>
  <c r="A177" i="10" s="1"/>
  <c r="A178" i="10" s="1"/>
  <c r="A179" i="10" s="1"/>
  <c r="A180" i="10" s="1"/>
  <c r="A181" i="10" s="1"/>
  <c r="A182" i="10" s="1"/>
  <c r="A183" i="10" s="1"/>
  <c r="A184" i="10" s="1"/>
  <c r="A185" i="10" s="1"/>
  <c r="A186" i="10" s="1"/>
  <c r="A187" i="10" s="1"/>
  <c r="A188" i="10" s="1"/>
  <c r="A189" i="10" s="1"/>
  <c r="A190" i="10" s="1"/>
  <c r="A191" i="10" s="1"/>
  <c r="A192" i="10" s="1"/>
  <c r="A193" i="10" s="1"/>
  <c r="A194" i="10" s="1"/>
  <c r="A195" i="10" s="1"/>
  <c r="A196" i="10" s="1"/>
  <c r="A197" i="10" s="1"/>
  <c r="A198" i="10" s="1"/>
  <c r="A199" i="10" s="1"/>
  <c r="A200" i="10" s="1"/>
  <c r="A201" i="10" s="1"/>
  <c r="A202" i="10" s="1"/>
  <c r="A203" i="10" s="1"/>
  <c r="A173" i="10"/>
  <c r="A167" i="10"/>
  <c r="A168" i="10" s="1"/>
  <c r="A153" i="10"/>
  <c r="A154" i="10" s="1"/>
  <c r="A155" i="10" s="1"/>
  <c r="A156" i="10" s="1"/>
  <c r="A157" i="10" s="1"/>
  <c r="A158" i="10" s="1"/>
  <c r="A159" i="10" s="1"/>
  <c r="A160" i="10" s="1"/>
  <c r="A161" i="10" s="1"/>
  <c r="A162" i="10" s="1"/>
  <c r="A163" i="10" s="1"/>
  <c r="A164" i="10" s="1"/>
  <c r="A148" i="10"/>
  <c r="A149" i="10" s="1"/>
  <c r="A150" i="10" s="1"/>
  <c r="A141" i="10"/>
  <c r="A142" i="10" s="1"/>
  <c r="A143" i="10" s="1"/>
  <c r="A140" i="10"/>
  <c r="A135" i="10"/>
  <c r="A136" i="10" s="1"/>
  <c r="A137" i="10" s="1"/>
  <c r="A128" i="10"/>
  <c r="A129" i="10" s="1"/>
  <c r="A130" i="10" s="1"/>
  <c r="A121" i="10"/>
  <c r="A122" i="10" s="1"/>
  <c r="A123" i="10" s="1"/>
  <c r="A116" i="10"/>
  <c r="A117" i="10" s="1"/>
  <c r="A118" i="10" s="1"/>
  <c r="A115" i="10"/>
  <c r="A111" i="10"/>
  <c r="A112" i="10" s="1"/>
  <c r="A107" i="10"/>
  <c r="A108" i="10" s="1"/>
  <c r="A100" i="10"/>
  <c r="A101" i="10" s="1"/>
  <c r="A102" i="10" s="1"/>
  <c r="A92" i="10"/>
  <c r="A93" i="10" s="1"/>
  <c r="A94" i="10" s="1"/>
  <c r="A95" i="10" s="1"/>
  <c r="A85" i="10"/>
  <c r="A86" i="10" s="1"/>
  <c r="A87" i="10" s="1"/>
  <c r="A88" i="10" s="1"/>
  <c r="A89" i="10" s="1"/>
  <c r="A73" i="10"/>
  <c r="A74" i="10" s="1"/>
  <c r="A75" i="10" s="1"/>
  <c r="A76" i="10" s="1"/>
  <c r="A77" i="10" s="1"/>
  <c r="A78" i="10" s="1"/>
  <c r="A79" i="10" s="1"/>
  <c r="A80" i="10" s="1"/>
  <c r="A65" i="10"/>
  <c r="A66" i="10" s="1"/>
  <c r="A67" i="10" s="1"/>
  <c r="A68" i="10" s="1"/>
  <c r="A69" i="10" s="1"/>
  <c r="A70" i="10" s="1"/>
  <c r="A54" i="10"/>
  <c r="A55" i="10" s="1"/>
  <c r="A56" i="10" s="1"/>
  <c r="A57" i="10" s="1"/>
  <c r="A58" i="10" s="1"/>
  <c r="A59" i="10" s="1"/>
  <c r="A60" i="10" s="1"/>
  <c r="A61" i="10" s="1"/>
  <c r="A62" i="10" s="1"/>
  <c r="A47" i="10"/>
  <c r="A48" i="10" s="1"/>
  <c r="A49" i="10" s="1"/>
  <c r="A50" i="10" s="1"/>
  <c r="A51" i="10" s="1"/>
  <c r="A38" i="10"/>
  <c r="A39" i="10" s="1"/>
  <c r="A40" i="10" s="1"/>
  <c r="A41" i="10" s="1"/>
  <c r="A42" i="10" s="1"/>
  <c r="A43" i="10" s="1"/>
  <c r="A44" i="10" s="1"/>
  <c r="A7" i="10"/>
  <c r="A8" i="10" s="1"/>
  <c r="A9" i="10" s="1"/>
  <c r="A10" i="10" s="1"/>
  <c r="A11" i="10" s="1"/>
  <c r="A12" i="10" s="1"/>
  <c r="A13" i="10" s="1"/>
  <c r="A14" i="10" s="1"/>
  <c r="A15" i="10" s="1"/>
  <c r="A16" i="10" s="1"/>
  <c r="A17" i="10" s="1"/>
  <c r="A18" i="10" s="1"/>
  <c r="A20" i="10" s="1"/>
  <c r="A21" i="10" s="1"/>
  <c r="A22" i="10" s="1"/>
  <c r="A23" i="10" s="1"/>
  <c r="A24" i="10" s="1"/>
  <c r="A25" i="10" s="1"/>
  <c r="A26" i="10" s="1"/>
  <c r="A27" i="10" s="1"/>
  <c r="A28" i="10" s="1"/>
  <c r="A29" i="10" s="1"/>
  <c r="A30" i="10" s="1"/>
  <c r="A31" i="10" s="1"/>
  <c r="A32" i="10" s="1"/>
  <c r="A33" i="10" s="1"/>
  <c r="A34" i="10" s="1"/>
  <c r="A35" i="10" s="1"/>
  <c r="D295" i="8" l="1"/>
  <c r="C104" i="6"/>
  <c r="C93" i="6"/>
  <c r="C89" i="6"/>
  <c r="C49" i="6" l="1"/>
  <c r="C23" i="6"/>
  <c r="C22" i="6" l="1"/>
  <c r="C18" i="6"/>
  <c r="D104" i="6"/>
  <c r="D98" i="6"/>
  <c r="C98" i="6"/>
  <c r="D97" i="6"/>
  <c r="C97" i="6"/>
  <c r="D96" i="6"/>
  <c r="C96" i="6"/>
  <c r="D93" i="6"/>
  <c r="D89" i="6"/>
  <c r="C88" i="6"/>
  <c r="D87" i="6"/>
  <c r="C87" i="6"/>
  <c r="D84" i="6"/>
  <c r="C84" i="6"/>
  <c r="D59" i="6"/>
  <c r="C59" i="6"/>
  <c r="D16" i="6"/>
  <c r="C16" i="6"/>
  <c r="D15" i="6"/>
  <c r="C15" i="6"/>
  <c r="D12" i="6"/>
  <c r="C12" i="6"/>
  <c r="D11" i="6"/>
  <c r="C11" i="6"/>
  <c r="D10" i="6"/>
  <c r="C10" i="6"/>
  <c r="C82" i="6"/>
  <c r="C75" i="6"/>
  <c r="C74" i="6"/>
  <c r="C73" i="6"/>
  <c r="C72" i="6"/>
  <c r="C71" i="6"/>
  <c r="C70" i="6"/>
  <c r="C69" i="6"/>
  <c r="C68" i="6"/>
  <c r="C67" i="6"/>
  <c r="C66" i="6"/>
  <c r="C65" i="6"/>
  <c r="C64" i="6"/>
  <c r="C63" i="6"/>
  <c r="C52" i="6"/>
  <c r="C48" i="6"/>
  <c r="C47" i="6"/>
  <c r="C46" i="6"/>
  <c r="C45" i="6"/>
  <c r="C44" i="6"/>
  <c r="C39" i="6"/>
  <c r="C38" i="6"/>
  <c r="C37" i="6"/>
  <c r="C36" i="6"/>
  <c r="C35" i="6"/>
  <c r="C34" i="6"/>
  <c r="C33" i="6"/>
  <c r="C32" i="6"/>
  <c r="C31" i="6"/>
  <c r="C30" i="6"/>
  <c r="C29" i="6"/>
  <c r="C28" i="6"/>
  <c r="C19" i="6"/>
  <c r="D300" i="8"/>
  <c r="D289" i="8"/>
  <c r="D288" i="8"/>
  <c r="D284" i="8"/>
  <c r="D281" i="8"/>
  <c r="D280" i="8"/>
  <c r="D279" i="8"/>
  <c r="D278" i="8"/>
  <c r="D277" i="8"/>
  <c r="D265" i="8"/>
  <c r="D264" i="8"/>
  <c r="D263" i="8"/>
  <c r="D257" i="8"/>
  <c r="D255" i="8"/>
  <c r="D253" i="8"/>
  <c r="D251" i="8"/>
  <c r="D250" i="8"/>
  <c r="D246" i="8"/>
  <c r="D244" i="8"/>
  <c r="D240" i="8"/>
  <c r="D239" i="8"/>
  <c r="D238" i="8"/>
  <c r="D237" i="8"/>
  <c r="D236" i="8"/>
  <c r="D232" i="8"/>
  <c r="D228" i="8"/>
  <c r="D227" i="8"/>
  <c r="D226" i="8"/>
  <c r="D213" i="8"/>
  <c r="D211" i="8"/>
  <c r="D208" i="8"/>
  <c r="D207" i="8"/>
  <c r="D205" i="8"/>
  <c r="D204" i="8"/>
  <c r="D201" i="8"/>
  <c r="D200" i="8"/>
  <c r="D195" i="8"/>
  <c r="D194" i="8"/>
  <c r="D193" i="8"/>
  <c r="D191" i="8"/>
  <c r="D186" i="8"/>
  <c r="D185" i="8"/>
  <c r="D184" i="8"/>
  <c r="D183" i="8"/>
  <c r="D182" i="8"/>
  <c r="D181" i="8"/>
  <c r="D175" i="8"/>
  <c r="D174" i="8"/>
  <c r="D173" i="8"/>
  <c r="D172" i="8"/>
  <c r="D171" i="8"/>
  <c r="D170" i="8"/>
  <c r="D169" i="8"/>
  <c r="D167" i="8"/>
  <c r="D150" i="8"/>
  <c r="D147" i="8"/>
  <c r="D146" i="8"/>
  <c r="D145" i="8"/>
  <c r="D144" i="8"/>
  <c r="D143" i="8"/>
  <c r="D142" i="8"/>
  <c r="D141" i="8"/>
  <c r="D138" i="8"/>
  <c r="D135" i="8"/>
  <c r="D134" i="8"/>
  <c r="D133" i="8"/>
  <c r="D132" i="8"/>
  <c r="D131" i="8"/>
  <c r="D130" i="8"/>
  <c r="D129" i="8"/>
  <c r="D128" i="8"/>
  <c r="D127" i="8"/>
  <c r="D124" i="8"/>
  <c r="D121" i="8"/>
  <c r="D120" i="8"/>
  <c r="D119" i="8"/>
  <c r="D118" i="8"/>
  <c r="D117" i="8"/>
  <c r="D113" i="8"/>
  <c r="D112" i="8"/>
  <c r="D111" i="8"/>
  <c r="D110" i="8"/>
  <c r="D109" i="8"/>
  <c r="D106" i="8"/>
  <c r="D103" i="8"/>
  <c r="D102" i="8"/>
  <c r="D101" i="8"/>
  <c r="D100" i="8"/>
  <c r="D99" i="8"/>
  <c r="D81" i="8"/>
  <c r="D79" i="8"/>
  <c r="D77" i="8"/>
  <c r="D74" i="8"/>
  <c r="D71" i="8"/>
  <c r="D68" i="8"/>
  <c r="D67" i="8"/>
  <c r="D61" i="8"/>
  <c r="D60" i="8"/>
  <c r="D57" i="8"/>
  <c r="D41" i="8"/>
  <c r="D39" i="8"/>
  <c r="D38" i="8"/>
  <c r="D37" i="8"/>
  <c r="D36" i="8"/>
  <c r="D21" i="8"/>
  <c r="D14" i="8"/>
  <c r="D13" i="8"/>
  <c r="D11" i="8"/>
  <c r="C76" i="6" l="1"/>
  <c r="E311" i="10" l="1"/>
  <c r="B311" i="10"/>
  <c r="E310" i="10"/>
  <c r="B310" i="10"/>
  <c r="E309" i="10"/>
  <c r="B309" i="10"/>
  <c r="E308" i="10"/>
  <c r="B308" i="10"/>
  <c r="E307" i="10"/>
  <c r="B307" i="10"/>
  <c r="E306" i="10"/>
  <c r="B306" i="10"/>
  <c r="E305" i="10"/>
  <c r="B305" i="10"/>
  <c r="E304" i="10"/>
  <c r="B304" i="10"/>
  <c r="E303" i="10"/>
  <c r="B303" i="10"/>
  <c r="E302" i="10"/>
  <c r="B302" i="10"/>
  <c r="E301" i="10"/>
  <c r="B301" i="10"/>
  <c r="E300" i="10"/>
  <c r="B300" i="10"/>
  <c r="E299" i="10"/>
  <c r="B299" i="10"/>
  <c r="E298" i="10"/>
  <c r="B298" i="10"/>
  <c r="E297" i="10"/>
  <c r="B297" i="10"/>
  <c r="E296" i="10"/>
  <c r="B296" i="10"/>
  <c r="E295" i="10"/>
  <c r="B295" i="10"/>
  <c r="E294" i="10"/>
  <c r="B294" i="10"/>
  <c r="E293" i="10"/>
  <c r="B293" i="10"/>
  <c r="E292" i="10"/>
  <c r="B292" i="10"/>
  <c r="E291" i="10"/>
  <c r="B291" i="10"/>
  <c r="E290" i="10"/>
  <c r="B290" i="10"/>
  <c r="E289" i="10"/>
  <c r="B289" i="10"/>
  <c r="E288" i="10"/>
  <c r="B288" i="10"/>
  <c r="E287" i="10"/>
  <c r="B287" i="10"/>
  <c r="E286" i="10"/>
  <c r="B286" i="10"/>
  <c r="E285" i="10"/>
  <c r="B285" i="10"/>
  <c r="E284" i="10"/>
  <c r="B284" i="10"/>
  <c r="E283" i="10"/>
  <c r="B283" i="10"/>
  <c r="E282" i="10"/>
  <c r="B282" i="10"/>
  <c r="E281" i="10"/>
  <c r="B281" i="10"/>
  <c r="E280" i="10"/>
  <c r="B280" i="10"/>
  <c r="E279" i="10"/>
  <c r="B279" i="10"/>
  <c r="E278" i="10"/>
  <c r="B278" i="10"/>
  <c r="E277" i="10"/>
  <c r="B277" i="10"/>
  <c r="E276" i="10"/>
  <c r="B276" i="10"/>
  <c r="E275" i="10"/>
  <c r="B275" i="10"/>
  <c r="E274" i="10"/>
  <c r="B274" i="10"/>
  <c r="E273" i="10"/>
  <c r="B273" i="10"/>
  <c r="E272" i="10"/>
  <c r="B272" i="10"/>
  <c r="E271" i="10"/>
  <c r="B271" i="10"/>
  <c r="E270" i="10"/>
  <c r="B270" i="10"/>
  <c r="E269" i="10"/>
  <c r="B269" i="10"/>
  <c r="E268" i="10"/>
  <c r="B268" i="10"/>
  <c r="E267" i="10"/>
  <c r="B267" i="10"/>
  <c r="E266" i="10"/>
  <c r="B266" i="10"/>
  <c r="E265" i="10"/>
  <c r="B265" i="10"/>
  <c r="E264" i="10"/>
  <c r="B264" i="10"/>
  <c r="E263" i="10"/>
  <c r="B263" i="10"/>
  <c r="E262" i="10"/>
  <c r="B262" i="10"/>
  <c r="E261" i="10"/>
  <c r="B261" i="10"/>
  <c r="E257" i="10"/>
  <c r="B257" i="10"/>
  <c r="E256" i="10"/>
  <c r="B256" i="10"/>
  <c r="E255" i="10"/>
  <c r="B255" i="10"/>
  <c r="E254" i="10"/>
  <c r="B254" i="10"/>
  <c r="E253" i="10"/>
  <c r="B253" i="10"/>
  <c r="E252" i="10"/>
  <c r="B252" i="10"/>
  <c r="E251" i="10"/>
  <c r="B251" i="10"/>
  <c r="E250" i="10"/>
  <c r="B250" i="10"/>
  <c r="E249" i="10"/>
  <c r="B249" i="10"/>
  <c r="E248" i="10"/>
  <c r="B248" i="10"/>
  <c r="E247" i="10"/>
  <c r="B247" i="10"/>
  <c r="E246" i="10"/>
  <c r="B246" i="10"/>
  <c r="E245" i="10"/>
  <c r="B245" i="10"/>
  <c r="E244" i="10"/>
  <c r="B244" i="10"/>
  <c r="E243" i="10"/>
  <c r="B243" i="10"/>
  <c r="E242" i="10"/>
  <c r="B242" i="10"/>
  <c r="E241" i="10"/>
  <c r="B241" i="10"/>
  <c r="E240" i="10"/>
  <c r="B240" i="10"/>
  <c r="E239" i="10"/>
  <c r="B239" i="10"/>
  <c r="E238" i="10"/>
  <c r="B238" i="10"/>
  <c r="E237" i="10"/>
  <c r="B237" i="10"/>
  <c r="E236" i="10"/>
  <c r="B236" i="10"/>
  <c r="E235" i="10"/>
  <c r="B235" i="10"/>
  <c r="E234" i="10"/>
  <c r="B234" i="10"/>
  <c r="E233" i="10"/>
  <c r="B233" i="10"/>
  <c r="E232" i="10"/>
  <c r="B232" i="10"/>
  <c r="E231" i="10"/>
  <c r="B231" i="10"/>
  <c r="E230" i="10"/>
  <c r="B230" i="10"/>
  <c r="E229" i="10"/>
  <c r="B229" i="10"/>
  <c r="E228" i="10"/>
  <c r="B228" i="10"/>
  <c r="E227" i="10"/>
  <c r="B227" i="10"/>
  <c r="E226" i="10"/>
  <c r="B226" i="10"/>
  <c r="E225" i="10"/>
  <c r="B225" i="10"/>
  <c r="E224" i="10"/>
  <c r="B224" i="10"/>
  <c r="E223" i="10"/>
  <c r="B223" i="10"/>
  <c r="E222" i="10"/>
  <c r="B222" i="10"/>
  <c r="E221" i="10"/>
  <c r="B221" i="10"/>
  <c r="E220" i="10"/>
  <c r="B220" i="10"/>
  <c r="E219" i="10"/>
  <c r="B219" i="10"/>
  <c r="E218" i="10"/>
  <c r="B218" i="10"/>
  <c r="E217" i="10"/>
  <c r="B217" i="10"/>
  <c r="E216" i="10"/>
  <c r="B216" i="10"/>
  <c r="E215" i="10"/>
  <c r="B215" i="10"/>
  <c r="E214" i="10"/>
  <c r="B214" i="10"/>
  <c r="E213" i="10"/>
  <c r="B213" i="10"/>
  <c r="E212" i="10"/>
  <c r="B212" i="10"/>
  <c r="E211" i="10"/>
  <c r="B211" i="10"/>
  <c r="H61" i="10"/>
  <c r="G61" i="10" s="1"/>
  <c r="E61" i="10"/>
  <c r="B61" i="10"/>
  <c r="H60" i="10"/>
  <c r="G60" i="10" s="1"/>
  <c r="E60" i="10"/>
  <c r="B60" i="10"/>
  <c r="H17" i="10"/>
  <c r="F17" i="10" s="1"/>
  <c r="E17" i="10"/>
  <c r="B17" i="10"/>
  <c r="H149" i="10"/>
  <c r="F149" i="10" s="1"/>
  <c r="E149" i="10"/>
  <c r="B149" i="10"/>
  <c r="H203" i="10"/>
  <c r="G203" i="10" s="1"/>
  <c r="E203" i="10"/>
  <c r="B203" i="10"/>
  <c r="E202" i="10"/>
  <c r="B202" i="10"/>
  <c r="E201" i="10"/>
  <c r="B201" i="10"/>
  <c r="E200" i="10"/>
  <c r="B200" i="10"/>
  <c r="H199" i="10"/>
  <c r="E199" i="10"/>
  <c r="B199" i="10"/>
  <c r="H38" i="10"/>
  <c r="F38" i="10" s="1"/>
  <c r="E38" i="10"/>
  <c r="B38" i="10"/>
  <c r="H198" i="10"/>
  <c r="E198" i="10"/>
  <c r="B198" i="10"/>
  <c r="H197" i="10"/>
  <c r="F197" i="10" s="1"/>
  <c r="E197" i="10"/>
  <c r="B197" i="10"/>
  <c r="H196" i="10"/>
  <c r="F196" i="10" s="1"/>
  <c r="E196" i="10"/>
  <c r="B196" i="10"/>
  <c r="E195" i="10"/>
  <c r="B195" i="10"/>
  <c r="E194" i="10"/>
  <c r="B194" i="10"/>
  <c r="H94" i="10"/>
  <c r="G94" i="10" s="1"/>
  <c r="E94" i="10"/>
  <c r="B94" i="10"/>
  <c r="H193" i="10"/>
  <c r="G193" i="10" s="1"/>
  <c r="E193" i="10"/>
  <c r="B193" i="10"/>
  <c r="H16" i="10"/>
  <c r="F16" i="10" s="1"/>
  <c r="E16" i="10"/>
  <c r="B16" i="10"/>
  <c r="E192" i="10"/>
  <c r="B192" i="10"/>
  <c r="H59" i="10"/>
  <c r="G59" i="10" s="1"/>
  <c r="E59" i="10"/>
  <c r="B59" i="10"/>
  <c r="E191" i="10"/>
  <c r="B191" i="10"/>
  <c r="H190" i="10"/>
  <c r="G190" i="10" s="1"/>
  <c r="E190" i="10"/>
  <c r="B190" i="10"/>
  <c r="H79" i="10"/>
  <c r="G79" i="10" s="1"/>
  <c r="E79" i="10"/>
  <c r="B79" i="10"/>
  <c r="E189" i="10"/>
  <c r="B189" i="10"/>
  <c r="H101" i="10"/>
  <c r="G101" i="10" s="1"/>
  <c r="E101" i="10"/>
  <c r="B101" i="10"/>
  <c r="E188" i="10"/>
  <c r="B188" i="10"/>
  <c r="H78" i="10"/>
  <c r="F78" i="10" s="1"/>
  <c r="E78" i="10"/>
  <c r="B78" i="10"/>
  <c r="H167" i="10"/>
  <c r="G167" i="10" s="1"/>
  <c r="E167" i="10"/>
  <c r="B167" i="10"/>
  <c r="H77" i="10"/>
  <c r="G77" i="10" s="1"/>
  <c r="E77" i="10"/>
  <c r="B77" i="10"/>
  <c r="E187" i="10"/>
  <c r="B187" i="10"/>
  <c r="H186" i="10"/>
  <c r="F186" i="10" s="1"/>
  <c r="E186" i="10"/>
  <c r="B186" i="10"/>
  <c r="H185" i="10"/>
  <c r="G185" i="10" s="1"/>
  <c r="E185" i="10"/>
  <c r="B185" i="10"/>
  <c r="H166" i="10"/>
  <c r="G166" i="10" s="1"/>
  <c r="E166" i="10"/>
  <c r="B166" i="10"/>
  <c r="H69" i="10"/>
  <c r="G69" i="10" s="1"/>
  <c r="E69" i="10"/>
  <c r="B69" i="10"/>
  <c r="E184" i="10"/>
  <c r="B184" i="10"/>
  <c r="H100" i="10"/>
  <c r="G100" i="10" s="1"/>
  <c r="E100" i="10"/>
  <c r="B100" i="10"/>
  <c r="H15" i="10"/>
  <c r="G15" i="10" s="1"/>
  <c r="E15" i="10"/>
  <c r="B15" i="10"/>
  <c r="E183" i="10"/>
  <c r="B183" i="10"/>
  <c r="H31" i="10"/>
  <c r="G31" i="10" s="1"/>
  <c r="E31" i="10"/>
  <c r="B31" i="10"/>
  <c r="H14" i="10"/>
  <c r="G14" i="10" s="1"/>
  <c r="E14" i="10"/>
  <c r="B14" i="10"/>
  <c r="H182" i="10"/>
  <c r="E182" i="10"/>
  <c r="B182" i="10"/>
  <c r="H181" i="10"/>
  <c r="G181" i="10" s="1"/>
  <c r="E181" i="10"/>
  <c r="B181" i="10"/>
  <c r="H180" i="10"/>
  <c r="E180" i="10"/>
  <c r="B180" i="10"/>
  <c r="H30" i="10"/>
  <c r="G30" i="10" s="1"/>
  <c r="E30" i="10"/>
  <c r="B30" i="10"/>
  <c r="H179" i="10"/>
  <c r="G179" i="10" s="1"/>
  <c r="E179" i="10"/>
  <c r="B179" i="10"/>
  <c r="E178" i="10"/>
  <c r="B178" i="10"/>
  <c r="E177" i="10"/>
  <c r="B177" i="10"/>
  <c r="H29" i="10"/>
  <c r="F29" i="10" s="1"/>
  <c r="E29" i="10"/>
  <c r="B29" i="10"/>
  <c r="H176" i="10"/>
  <c r="G176" i="10" s="1"/>
  <c r="E176" i="10"/>
  <c r="B176" i="10"/>
  <c r="E175" i="10"/>
  <c r="B175" i="10"/>
  <c r="H107" i="10"/>
  <c r="F107" i="10" s="1"/>
  <c r="E107" i="10"/>
  <c r="B107" i="10"/>
  <c r="H174" i="10"/>
  <c r="E174" i="10"/>
  <c r="B174" i="10"/>
  <c r="H13" i="10"/>
  <c r="F13" i="10" s="1"/>
  <c r="E13" i="10"/>
  <c r="B13" i="10"/>
  <c r="E173" i="10"/>
  <c r="B173" i="10"/>
  <c r="H12" i="10"/>
  <c r="G12" i="10" s="1"/>
  <c r="E12" i="10"/>
  <c r="B12" i="10"/>
  <c r="H136" i="10"/>
  <c r="F136" i="10" s="1"/>
  <c r="E136" i="10"/>
  <c r="B136" i="10"/>
  <c r="H11" i="10"/>
  <c r="G11" i="10" s="1"/>
  <c r="E11" i="10"/>
  <c r="B11" i="10"/>
  <c r="H34" i="10"/>
  <c r="G34" i="10" s="1"/>
  <c r="E34" i="10"/>
  <c r="B34" i="10"/>
  <c r="E172" i="10"/>
  <c r="B172" i="10"/>
  <c r="H28" i="10"/>
  <c r="G28" i="10" s="1"/>
  <c r="E28" i="10"/>
  <c r="B28" i="10"/>
  <c r="H43" i="10"/>
  <c r="G43" i="10" s="1"/>
  <c r="E43" i="10"/>
  <c r="B43" i="10"/>
  <c r="H129" i="10"/>
  <c r="G129" i="10" s="1"/>
  <c r="E129" i="10"/>
  <c r="B129" i="10"/>
  <c r="H42" i="10"/>
  <c r="F42" i="10" s="1"/>
  <c r="E42" i="10"/>
  <c r="B42" i="10"/>
  <c r="H27" i="10"/>
  <c r="G27" i="10" s="1"/>
  <c r="E27" i="10"/>
  <c r="B27" i="10"/>
  <c r="H10" i="10"/>
  <c r="G10" i="10" s="1"/>
  <c r="E10" i="10"/>
  <c r="B10" i="10"/>
  <c r="H76" i="10"/>
  <c r="F76" i="10" s="1"/>
  <c r="E76" i="10"/>
  <c r="B76" i="10"/>
  <c r="H148" i="10"/>
  <c r="F148" i="10" s="1"/>
  <c r="E148" i="10"/>
  <c r="B148" i="10"/>
  <c r="H164" i="10"/>
  <c r="G164" i="10" s="1"/>
  <c r="E164" i="10"/>
  <c r="B164" i="10"/>
  <c r="H33" i="10"/>
  <c r="G33" i="10" s="1"/>
  <c r="E33" i="10"/>
  <c r="B33" i="10"/>
  <c r="H41" i="10"/>
  <c r="G41" i="10" s="1"/>
  <c r="E41" i="10"/>
  <c r="B41" i="10"/>
  <c r="H75" i="10"/>
  <c r="F75" i="10" s="1"/>
  <c r="E75" i="10"/>
  <c r="B75" i="10"/>
  <c r="H93" i="10"/>
  <c r="G93" i="10" s="1"/>
  <c r="E93" i="10"/>
  <c r="B93" i="10"/>
  <c r="H26" i="10"/>
  <c r="G26" i="10" s="1"/>
  <c r="E26" i="10"/>
  <c r="B26" i="10"/>
  <c r="H163" i="10"/>
  <c r="F163" i="10" s="1"/>
  <c r="E163" i="10"/>
  <c r="B163" i="10"/>
  <c r="E162" i="10"/>
  <c r="B162" i="10"/>
  <c r="H74" i="10"/>
  <c r="G74" i="10" s="1"/>
  <c r="E74" i="10"/>
  <c r="B74" i="10"/>
  <c r="H9" i="10"/>
  <c r="F9" i="10" s="1"/>
  <c r="E9" i="10"/>
  <c r="B9" i="10"/>
  <c r="H58" i="10"/>
  <c r="F58" i="10" s="1"/>
  <c r="E58" i="10"/>
  <c r="B58" i="10"/>
  <c r="H25" i="10"/>
  <c r="G25" i="10" s="1"/>
  <c r="E25" i="10"/>
  <c r="B25" i="10"/>
  <c r="H40" i="10"/>
  <c r="F40" i="10" s="1"/>
  <c r="E40" i="10"/>
  <c r="B40" i="10"/>
  <c r="H57" i="10"/>
  <c r="G57" i="10" s="1"/>
  <c r="E57" i="10"/>
  <c r="B57" i="10"/>
  <c r="E161" i="10"/>
  <c r="B161" i="10"/>
  <c r="H160" i="10"/>
  <c r="F160" i="10" s="1"/>
  <c r="E160" i="10"/>
  <c r="B160" i="10"/>
  <c r="E159" i="10"/>
  <c r="B159" i="10"/>
  <c r="H147" i="10"/>
  <c r="G147" i="10" s="1"/>
  <c r="E147" i="10"/>
  <c r="B147" i="10"/>
  <c r="E158" i="10"/>
  <c r="B158" i="10"/>
  <c r="H122" i="10"/>
  <c r="F122" i="10" s="1"/>
  <c r="E122" i="10"/>
  <c r="B122" i="10"/>
  <c r="H87" i="10"/>
  <c r="G87" i="10" s="1"/>
  <c r="E87" i="10"/>
  <c r="B87" i="10"/>
  <c r="H86" i="10"/>
  <c r="F86" i="10" s="1"/>
  <c r="E86" i="10"/>
  <c r="B86" i="10"/>
  <c r="E157" i="10"/>
  <c r="B157" i="10"/>
  <c r="H111" i="10"/>
  <c r="G111" i="10" s="1"/>
  <c r="E111" i="10"/>
  <c r="B111" i="10"/>
  <c r="H128" i="10"/>
  <c r="G128" i="10" s="1"/>
  <c r="E128" i="10"/>
  <c r="B128" i="10"/>
  <c r="E156" i="10"/>
  <c r="B156" i="10"/>
  <c r="H68" i="10"/>
  <c r="G68" i="10" s="1"/>
  <c r="E68" i="10"/>
  <c r="B68" i="10"/>
  <c r="H24" i="10"/>
  <c r="G24" i="10" s="1"/>
  <c r="E24" i="10"/>
  <c r="B24" i="10"/>
  <c r="H135" i="10"/>
  <c r="G135" i="10" s="1"/>
  <c r="E135" i="10"/>
  <c r="B135" i="10"/>
  <c r="E155" i="10"/>
  <c r="B155" i="10"/>
  <c r="E154" i="10"/>
  <c r="B154" i="10"/>
  <c r="H56" i="10"/>
  <c r="F56" i="10" s="1"/>
  <c r="E56" i="10"/>
  <c r="B56" i="10"/>
  <c r="H121" i="10"/>
  <c r="G121" i="10" s="1"/>
  <c r="E121" i="10"/>
  <c r="B121" i="10"/>
  <c r="H67" i="10"/>
  <c r="G67" i="10" s="1"/>
  <c r="E67" i="10"/>
  <c r="B67" i="10"/>
  <c r="H153" i="10"/>
  <c r="F153" i="10" s="1"/>
  <c r="E153" i="10"/>
  <c r="B153" i="10"/>
  <c r="H23" i="10"/>
  <c r="F23" i="10" s="1"/>
  <c r="E23" i="10"/>
  <c r="B23" i="10"/>
  <c r="H88" i="10"/>
  <c r="G88" i="10" s="1"/>
  <c r="E88" i="10"/>
  <c r="B88" i="10"/>
  <c r="H32" i="10"/>
  <c r="G32" i="10" s="1"/>
  <c r="E32" i="10"/>
  <c r="B32" i="10"/>
  <c r="E152" i="10"/>
  <c r="B152" i="10"/>
  <c r="E145" i="10"/>
  <c r="B145" i="10"/>
  <c r="H73" i="10"/>
  <c r="G73" i="10" s="1"/>
  <c r="E73" i="10"/>
  <c r="B73" i="10"/>
  <c r="H66" i="10"/>
  <c r="F66" i="10" s="1"/>
  <c r="E66" i="10"/>
  <c r="B66" i="10"/>
  <c r="H134" i="10"/>
  <c r="G134" i="10" s="1"/>
  <c r="E134" i="10"/>
  <c r="B134" i="10"/>
  <c r="H143" i="10"/>
  <c r="F143" i="10" s="1"/>
  <c r="E143" i="10"/>
  <c r="B143" i="10"/>
  <c r="H50" i="10"/>
  <c r="F50" i="10" s="1"/>
  <c r="E50" i="10"/>
  <c r="B50" i="10"/>
  <c r="H49" i="10"/>
  <c r="F49" i="10" s="1"/>
  <c r="E49" i="10"/>
  <c r="B49" i="10"/>
  <c r="E142" i="10"/>
  <c r="B142" i="10"/>
  <c r="H48" i="10"/>
  <c r="F48" i="10" s="1"/>
  <c r="E48" i="10"/>
  <c r="B48" i="10"/>
  <c r="H47" i="10"/>
  <c r="F47" i="10" s="1"/>
  <c r="E47" i="10"/>
  <c r="B47" i="10"/>
  <c r="H55" i="10"/>
  <c r="G55" i="10" s="1"/>
  <c r="E55" i="10"/>
  <c r="B55" i="10"/>
  <c r="H120" i="10"/>
  <c r="G120" i="10" s="1"/>
  <c r="E120" i="10"/>
  <c r="B120" i="10"/>
  <c r="H127" i="10"/>
  <c r="F127" i="10" s="1"/>
  <c r="E127" i="10"/>
  <c r="B127" i="10"/>
  <c r="E141" i="10"/>
  <c r="B141" i="10"/>
  <c r="E140" i="10"/>
  <c r="B140" i="10"/>
  <c r="H22" i="10"/>
  <c r="F22" i="10" s="1"/>
  <c r="E22" i="10"/>
  <c r="B22" i="10"/>
  <c r="E139" i="10"/>
  <c r="B139" i="10"/>
  <c r="H65" i="10"/>
  <c r="F65" i="10" s="1"/>
  <c r="E65" i="10"/>
  <c r="B65" i="10"/>
  <c r="H132" i="10"/>
  <c r="E132" i="10"/>
  <c r="B132" i="10"/>
  <c r="E125" i="10"/>
  <c r="B125" i="10"/>
  <c r="H85" i="10"/>
  <c r="G85" i="10" s="1"/>
  <c r="E85" i="10"/>
  <c r="B85" i="10"/>
  <c r="H92" i="10"/>
  <c r="G92" i="10" s="1"/>
  <c r="E92" i="10"/>
  <c r="B92" i="10"/>
  <c r="H118" i="10"/>
  <c r="G118" i="10" s="1"/>
  <c r="E118" i="10"/>
  <c r="B118" i="10"/>
  <c r="H117" i="10"/>
  <c r="E117" i="10"/>
  <c r="B117" i="10"/>
  <c r="H110" i="10"/>
  <c r="G110" i="10" s="1"/>
  <c r="E110" i="10"/>
  <c r="B110" i="10"/>
  <c r="E116" i="10"/>
  <c r="B116" i="10"/>
  <c r="H91" i="10"/>
  <c r="G91" i="10" s="1"/>
  <c r="E91" i="10"/>
  <c r="B91" i="10"/>
  <c r="E115" i="10"/>
  <c r="B115" i="10"/>
  <c r="G114" i="10"/>
  <c r="E114" i="10"/>
  <c r="B114" i="10"/>
  <c r="H21" i="10"/>
  <c r="F21" i="10" s="1"/>
  <c r="E21" i="10"/>
  <c r="B21" i="10"/>
  <c r="H106" i="10"/>
  <c r="G106" i="10" s="1"/>
  <c r="E106" i="10"/>
  <c r="B106" i="10"/>
  <c r="H54" i="10"/>
  <c r="F54" i="10" s="1"/>
  <c r="E54" i="10"/>
  <c r="B54" i="10"/>
  <c r="H39" i="10"/>
  <c r="F39" i="10" s="1"/>
  <c r="E39" i="10"/>
  <c r="B39" i="10"/>
  <c r="H84" i="10"/>
  <c r="F84" i="10" s="1"/>
  <c r="E84" i="10"/>
  <c r="B84" i="10"/>
  <c r="H8" i="10"/>
  <c r="G8" i="10" s="1"/>
  <c r="E8" i="10"/>
  <c r="B8" i="10"/>
  <c r="E104" i="10"/>
  <c r="B104" i="10"/>
  <c r="H7" i="10"/>
  <c r="F7" i="10" s="1"/>
  <c r="E7" i="10"/>
  <c r="B7" i="10"/>
  <c r="H99" i="10"/>
  <c r="G99" i="10" s="1"/>
  <c r="E99" i="10"/>
  <c r="B99" i="10"/>
  <c r="H53" i="10"/>
  <c r="F53" i="10" s="1"/>
  <c r="E53" i="10"/>
  <c r="B53" i="10"/>
  <c r="E97" i="10"/>
  <c r="B97" i="10"/>
  <c r="H20" i="10"/>
  <c r="G20" i="10" s="1"/>
  <c r="E20" i="10"/>
  <c r="B20" i="10"/>
  <c r="H72" i="10"/>
  <c r="G72" i="10" s="1"/>
  <c r="E72" i="10"/>
  <c r="B72" i="10"/>
  <c r="H64" i="10"/>
  <c r="F64" i="10" s="1"/>
  <c r="E64" i="10"/>
  <c r="B64" i="10"/>
  <c r="H6" i="10"/>
  <c r="F6" i="10" s="1"/>
  <c r="E6" i="10"/>
  <c r="B6" i="10"/>
  <c r="H37" i="10"/>
  <c r="G37" i="10" s="1"/>
  <c r="E37" i="10"/>
  <c r="B37" i="10"/>
  <c r="H46" i="10"/>
  <c r="F46" i="10" s="1"/>
  <c r="E46" i="10"/>
  <c r="B46" i="10"/>
  <c r="E273" i="9"/>
  <c r="B273" i="9"/>
  <c r="E272" i="9"/>
  <c r="B272" i="9"/>
  <c r="E271" i="9"/>
  <c r="B271" i="9"/>
  <c r="E270" i="9"/>
  <c r="B270" i="9"/>
  <c r="E269" i="9"/>
  <c r="B269" i="9"/>
  <c r="E268" i="9"/>
  <c r="B268" i="9"/>
  <c r="E267" i="9"/>
  <c r="B267" i="9"/>
  <c r="E266" i="9"/>
  <c r="B266" i="9"/>
  <c r="E265" i="9"/>
  <c r="B265" i="9"/>
  <c r="E264" i="9"/>
  <c r="B264" i="9"/>
  <c r="E263" i="9"/>
  <c r="B263" i="9"/>
  <c r="E262" i="9"/>
  <c r="B262" i="9"/>
  <c r="E261" i="9"/>
  <c r="B261" i="9"/>
  <c r="E260" i="9"/>
  <c r="B260" i="9"/>
  <c r="E259" i="9"/>
  <c r="B259" i="9"/>
  <c r="E258" i="9"/>
  <c r="B258" i="9"/>
  <c r="E257" i="9"/>
  <c r="B257" i="9"/>
  <c r="E256" i="9"/>
  <c r="B256" i="9"/>
  <c r="E255" i="9"/>
  <c r="B255" i="9"/>
  <c r="E254" i="9"/>
  <c r="B254" i="9"/>
  <c r="E253" i="9"/>
  <c r="B253" i="9"/>
  <c r="E252" i="9"/>
  <c r="B252" i="9"/>
  <c r="E251" i="9"/>
  <c r="B251" i="9"/>
  <c r="E244" i="9"/>
  <c r="B244" i="9"/>
  <c r="E243" i="9"/>
  <c r="B243" i="9"/>
  <c r="E242" i="9"/>
  <c r="B242" i="9"/>
  <c r="E241" i="9"/>
  <c r="B241" i="9"/>
  <c r="E240" i="9"/>
  <c r="B240" i="9"/>
  <c r="E239" i="9"/>
  <c r="B239" i="9"/>
  <c r="E238" i="9"/>
  <c r="B238" i="9"/>
  <c r="E237" i="9"/>
  <c r="B237" i="9"/>
  <c r="E236" i="9"/>
  <c r="B236" i="9"/>
  <c r="E235" i="9"/>
  <c r="B235" i="9"/>
  <c r="E234" i="9"/>
  <c r="B234" i="9"/>
  <c r="E233" i="9"/>
  <c r="B233" i="9"/>
  <c r="E232" i="9"/>
  <c r="B232" i="9"/>
  <c r="E231" i="9"/>
  <c r="B231" i="9"/>
  <c r="E230" i="9"/>
  <c r="B230" i="9"/>
  <c r="E229" i="9"/>
  <c r="B229" i="9"/>
  <c r="E228" i="9"/>
  <c r="B228" i="9"/>
  <c r="E227" i="9"/>
  <c r="B227" i="9"/>
  <c r="E226" i="9"/>
  <c r="B226" i="9"/>
  <c r="E225" i="9"/>
  <c r="B225" i="9"/>
  <c r="E224" i="9"/>
  <c r="B224" i="9"/>
  <c r="E223" i="9"/>
  <c r="B223" i="9"/>
  <c r="E222" i="9"/>
  <c r="B222" i="9"/>
  <c r="E221" i="9"/>
  <c r="B221" i="9"/>
  <c r="E220" i="9"/>
  <c r="B220" i="9"/>
  <c r="E219" i="9"/>
  <c r="B219" i="9"/>
  <c r="E218" i="9"/>
  <c r="B218" i="9"/>
  <c r="E217" i="9"/>
  <c r="B217" i="9"/>
  <c r="E216" i="9"/>
  <c r="B216" i="9"/>
  <c r="E215" i="9"/>
  <c r="B215" i="9"/>
  <c r="E214" i="9"/>
  <c r="B214" i="9"/>
  <c r="E213" i="9"/>
  <c r="B213" i="9"/>
  <c r="E212" i="9"/>
  <c r="B212" i="9"/>
  <c r="E211" i="9"/>
  <c r="B211" i="9"/>
  <c r="E210" i="9"/>
  <c r="B210" i="9"/>
  <c r="E209" i="9"/>
  <c r="B209" i="9"/>
  <c r="E208" i="9"/>
  <c r="B208" i="9"/>
  <c r="E207" i="9"/>
  <c r="B207" i="9"/>
  <c r="E206" i="9"/>
  <c r="B206" i="9"/>
  <c r="E205" i="9"/>
  <c r="B205" i="9"/>
  <c r="E204" i="9"/>
  <c r="B204" i="9"/>
  <c r="E203" i="9"/>
  <c r="B203" i="9"/>
  <c r="E202" i="9"/>
  <c r="B202" i="9"/>
  <c r="E201" i="9"/>
  <c r="B201" i="9"/>
  <c r="E200" i="9"/>
  <c r="B200" i="9"/>
  <c r="E199" i="9"/>
  <c r="B199" i="9"/>
  <c r="E198" i="9"/>
  <c r="B198" i="9"/>
  <c r="E197" i="9"/>
  <c r="B197" i="9"/>
  <c r="E196" i="9"/>
  <c r="B196" i="9"/>
  <c r="E195" i="9"/>
  <c r="B195" i="9"/>
  <c r="E194" i="9"/>
  <c r="B194" i="9"/>
  <c r="E193" i="9"/>
  <c r="B193" i="9"/>
  <c r="E192" i="9"/>
  <c r="B192" i="9"/>
  <c r="E191" i="9"/>
  <c r="B191" i="9"/>
  <c r="E190" i="9"/>
  <c r="B190" i="9"/>
  <c r="E189" i="9"/>
  <c r="B189" i="9"/>
  <c r="E188" i="9"/>
  <c r="B188" i="9"/>
  <c r="E187" i="9"/>
  <c r="B187" i="9"/>
  <c r="E186" i="9"/>
  <c r="B186" i="9"/>
  <c r="E185" i="9"/>
  <c r="B185" i="9"/>
  <c r="E184" i="9"/>
  <c r="B184" i="9"/>
  <c r="E183" i="9"/>
  <c r="B183" i="9"/>
  <c r="E182" i="9"/>
  <c r="B182" i="9"/>
  <c r="E181" i="9"/>
  <c r="B181" i="9"/>
  <c r="E180" i="9"/>
  <c r="B180" i="9"/>
  <c r="E179" i="9"/>
  <c r="B179" i="9"/>
  <c r="E178" i="9"/>
  <c r="B178" i="9"/>
  <c r="E177" i="9"/>
  <c r="B177" i="9"/>
  <c r="E176" i="9"/>
  <c r="B176" i="9"/>
  <c r="E175" i="9"/>
  <c r="B175" i="9"/>
  <c r="E174" i="9"/>
  <c r="B174" i="9"/>
  <c r="A174" i="9"/>
  <c r="A175" i="9" s="1"/>
  <c r="A176" i="9" s="1"/>
  <c r="A177" i="9" s="1"/>
  <c r="A178" i="9" s="1"/>
  <c r="A179" i="9" s="1"/>
  <c r="A180" i="9" s="1"/>
  <c r="A181" i="9" s="1"/>
  <c r="A182" i="9" s="1"/>
  <c r="A183" i="9" s="1"/>
  <c r="A184" i="9" s="1"/>
  <c r="A185" i="9" s="1"/>
  <c r="A186" i="9" s="1"/>
  <c r="A187" i="9" s="1"/>
  <c r="A188" i="9" s="1"/>
  <c r="A189" i="9" s="1"/>
  <c r="A190" i="9" s="1"/>
  <c r="A191" i="9" s="1"/>
  <c r="A192" i="9" s="1"/>
  <c r="A193" i="9" s="1"/>
  <c r="A194" i="9" s="1"/>
  <c r="A195" i="9" s="1"/>
  <c r="A196" i="9" s="1"/>
  <c r="A197" i="9" s="1"/>
  <c r="A198" i="9" s="1"/>
  <c r="A199" i="9" s="1"/>
  <c r="A200" i="9" s="1"/>
  <c r="A201" i="9" s="1"/>
  <c r="A202" i="9" s="1"/>
  <c r="A203" i="9" s="1"/>
  <c r="A204" i="9" s="1"/>
  <c r="A205" i="9" s="1"/>
  <c r="A206" i="9" s="1"/>
  <c r="A207" i="9" s="1"/>
  <c r="A208" i="9" s="1"/>
  <c r="A209" i="9" s="1"/>
  <c r="A210" i="9" s="1"/>
  <c r="A211" i="9" s="1"/>
  <c r="A212" i="9" s="1"/>
  <c r="A213" i="9" s="1"/>
  <c r="A214" i="9" s="1"/>
  <c r="A215" i="9" s="1"/>
  <c r="A216" i="9" s="1"/>
  <c r="A217" i="9" s="1"/>
  <c r="A218" i="9" s="1"/>
  <c r="A219" i="9" s="1"/>
  <c r="A220" i="9" s="1"/>
  <c r="A221" i="9" s="1"/>
  <c r="A222" i="9" s="1"/>
  <c r="A223" i="9" s="1"/>
  <c r="A224" i="9" s="1"/>
  <c r="A225" i="9" s="1"/>
  <c r="A226" i="9" s="1"/>
  <c r="A227" i="9" s="1"/>
  <c r="A228" i="9" s="1"/>
  <c r="A229" i="9" s="1"/>
  <c r="A230" i="9" s="1"/>
  <c r="A231" i="9" s="1"/>
  <c r="A232" i="9" s="1"/>
  <c r="A233" i="9" s="1"/>
  <c r="A234" i="9" s="1"/>
  <c r="A235" i="9" s="1"/>
  <c r="A236" i="9" s="1"/>
  <c r="A237" i="9" s="1"/>
  <c r="A238" i="9" s="1"/>
  <c r="A239" i="9" s="1"/>
  <c r="A240" i="9" s="1"/>
  <c r="A241" i="9" s="1"/>
  <c r="A242" i="9" s="1"/>
  <c r="A243" i="9" s="1"/>
  <c r="A244" i="9" s="1"/>
  <c r="A251" i="9" s="1"/>
  <c r="A252" i="9" s="1"/>
  <c r="A253" i="9" s="1"/>
  <c r="A254" i="9" s="1"/>
  <c r="A255" i="9" s="1"/>
  <c r="A256" i="9" s="1"/>
  <c r="A257" i="9" s="1"/>
  <c r="A258" i="9" s="1"/>
  <c r="A259" i="9" s="1"/>
  <c r="A260" i="9" s="1"/>
  <c r="A261" i="9" s="1"/>
  <c r="A262" i="9" s="1"/>
  <c r="A263" i="9" s="1"/>
  <c r="A264" i="9" s="1"/>
  <c r="A265" i="9" s="1"/>
  <c r="A266" i="9" s="1"/>
  <c r="A267" i="9" s="1"/>
  <c r="A268" i="9" s="1"/>
  <c r="A269" i="9" s="1"/>
  <c r="A270" i="9" s="1"/>
  <c r="A271" i="9" s="1"/>
  <c r="A272" i="9" s="1"/>
  <c r="A273" i="9" s="1"/>
  <c r="E173" i="9"/>
  <c r="B173" i="9"/>
  <c r="E172" i="9"/>
  <c r="B172" i="9"/>
  <c r="E171" i="9"/>
  <c r="B171" i="9"/>
  <c r="A171" i="9"/>
  <c r="A172" i="9" s="1"/>
  <c r="A173" i="9" s="1"/>
  <c r="E170" i="9"/>
  <c r="B170" i="9"/>
  <c r="H162" i="9"/>
  <c r="E162" i="9"/>
  <c r="B162" i="9"/>
  <c r="H161" i="9"/>
  <c r="G161" i="9" s="1"/>
  <c r="F161" i="9"/>
  <c r="E161" i="9"/>
  <c r="B161" i="9"/>
  <c r="H160" i="9"/>
  <c r="G160" i="9"/>
  <c r="F160" i="9"/>
  <c r="E160" i="9"/>
  <c r="B160" i="9"/>
  <c r="H159" i="9"/>
  <c r="F159" i="9" s="1"/>
  <c r="G159" i="9"/>
  <c r="E159" i="9"/>
  <c r="B159" i="9"/>
  <c r="H158" i="9"/>
  <c r="E158" i="9"/>
  <c r="B158" i="9"/>
  <c r="E157" i="9"/>
  <c r="B157" i="9"/>
  <c r="E156" i="9"/>
  <c r="B156" i="9"/>
  <c r="E155" i="9"/>
  <c r="B155" i="9"/>
  <c r="H154" i="9"/>
  <c r="E154" i="9"/>
  <c r="B154" i="9"/>
  <c r="H153" i="9"/>
  <c r="F153" i="9" s="1"/>
  <c r="G153" i="9"/>
  <c r="E153" i="9"/>
  <c r="B153" i="9"/>
  <c r="H152" i="9"/>
  <c r="E152" i="9"/>
  <c r="B152" i="9"/>
  <c r="H151" i="9"/>
  <c r="F151" i="9" s="1"/>
  <c r="G151" i="9"/>
  <c r="E151" i="9"/>
  <c r="B151" i="9"/>
  <c r="H150" i="9"/>
  <c r="F150" i="9" s="1"/>
  <c r="E150" i="9"/>
  <c r="B150" i="9"/>
  <c r="E149" i="9"/>
  <c r="B149" i="9"/>
  <c r="E148" i="9"/>
  <c r="B148" i="9"/>
  <c r="H147" i="9"/>
  <c r="E147" i="9"/>
  <c r="B147" i="9"/>
  <c r="H146" i="9"/>
  <c r="G146" i="9"/>
  <c r="F146" i="9"/>
  <c r="E146" i="9"/>
  <c r="B146" i="9"/>
  <c r="H145" i="9"/>
  <c r="F145" i="9" s="1"/>
  <c r="G145" i="9"/>
  <c r="E145" i="9"/>
  <c r="B145" i="9"/>
  <c r="E144" i="9"/>
  <c r="B144" i="9"/>
  <c r="H143" i="9"/>
  <c r="G143" i="9"/>
  <c r="F143" i="9"/>
  <c r="E143" i="9"/>
  <c r="B143" i="9"/>
  <c r="E142" i="9"/>
  <c r="B142" i="9"/>
  <c r="H141" i="9"/>
  <c r="E141" i="9"/>
  <c r="B141" i="9"/>
  <c r="H140" i="9"/>
  <c r="G140" i="9" s="1"/>
  <c r="E140" i="9"/>
  <c r="B140" i="9"/>
  <c r="E139" i="9"/>
  <c r="B139" i="9"/>
  <c r="H138" i="9"/>
  <c r="E138" i="9"/>
  <c r="B138" i="9"/>
  <c r="E137" i="9"/>
  <c r="B137" i="9"/>
  <c r="H136" i="9"/>
  <c r="F136" i="9" s="1"/>
  <c r="E136" i="9"/>
  <c r="B136" i="9"/>
  <c r="H135" i="9"/>
  <c r="G135" i="9" s="1"/>
  <c r="E135" i="9"/>
  <c r="B135" i="9"/>
  <c r="H134" i="9"/>
  <c r="E134" i="9"/>
  <c r="B134" i="9"/>
  <c r="E133" i="9"/>
  <c r="B133" i="9"/>
  <c r="H132" i="9"/>
  <c r="F132" i="9" s="1"/>
  <c r="E132" i="9"/>
  <c r="B132" i="9"/>
  <c r="H131" i="9"/>
  <c r="E131" i="9"/>
  <c r="B131" i="9"/>
  <c r="H130" i="9"/>
  <c r="G130" i="9"/>
  <c r="E130" i="9"/>
  <c r="B130" i="9"/>
  <c r="H129" i="9"/>
  <c r="F129" i="9" s="1"/>
  <c r="G129" i="9"/>
  <c r="E129" i="9"/>
  <c r="B129" i="9"/>
  <c r="E128" i="9"/>
  <c r="B128" i="9"/>
  <c r="H127" i="9"/>
  <c r="E127" i="9"/>
  <c r="B127" i="9"/>
  <c r="H126" i="9"/>
  <c r="G126" i="9"/>
  <c r="F126" i="9"/>
  <c r="E126" i="9"/>
  <c r="B126" i="9"/>
  <c r="E125" i="9"/>
  <c r="B125" i="9"/>
  <c r="H124" i="9"/>
  <c r="E124" i="9"/>
  <c r="B124" i="9"/>
  <c r="H123" i="9"/>
  <c r="F123" i="9" s="1"/>
  <c r="G123" i="9"/>
  <c r="E123" i="9"/>
  <c r="B123" i="9"/>
  <c r="H122" i="9"/>
  <c r="E122" i="9"/>
  <c r="B122" i="9"/>
  <c r="H121" i="9"/>
  <c r="F121" i="9" s="1"/>
  <c r="G121" i="9"/>
  <c r="E121" i="9"/>
  <c r="B121" i="9"/>
  <c r="H120" i="9"/>
  <c r="E120" i="9"/>
  <c r="B120" i="9"/>
  <c r="H119" i="9"/>
  <c r="F119" i="9" s="1"/>
  <c r="G119" i="9"/>
  <c r="E119" i="9"/>
  <c r="B119" i="9"/>
  <c r="H118" i="9"/>
  <c r="G118" i="9" s="1"/>
  <c r="E118" i="9"/>
  <c r="B118" i="9"/>
  <c r="E117" i="9"/>
  <c r="B117" i="9"/>
  <c r="E116" i="9"/>
  <c r="B116" i="9"/>
  <c r="H115" i="9"/>
  <c r="F115" i="9" s="1"/>
  <c r="E115" i="9"/>
  <c r="B115" i="9"/>
  <c r="H114" i="9"/>
  <c r="E114" i="9"/>
  <c r="B114" i="9"/>
  <c r="E113" i="9"/>
  <c r="B113" i="9"/>
  <c r="H112" i="9"/>
  <c r="F112" i="9" s="1"/>
  <c r="G112" i="9"/>
  <c r="E112" i="9"/>
  <c r="B112" i="9"/>
  <c r="H111" i="9"/>
  <c r="E111" i="9"/>
  <c r="B111" i="9"/>
  <c r="H110" i="9"/>
  <c r="F110" i="9" s="1"/>
  <c r="E110" i="9"/>
  <c r="B110" i="9"/>
  <c r="E109" i="9"/>
  <c r="B109" i="9"/>
  <c r="H108" i="9"/>
  <c r="G108" i="9"/>
  <c r="F108" i="9"/>
  <c r="E108" i="9"/>
  <c r="B108" i="9"/>
  <c r="H107" i="9"/>
  <c r="F107" i="9" s="1"/>
  <c r="G107" i="9"/>
  <c r="E107" i="9"/>
  <c r="B107" i="9"/>
  <c r="H106" i="9"/>
  <c r="E106" i="9"/>
  <c r="B106" i="9"/>
  <c r="H105" i="9"/>
  <c r="G105" i="9"/>
  <c r="F105" i="9"/>
  <c r="E105" i="9"/>
  <c r="B105" i="9"/>
  <c r="E104" i="9"/>
  <c r="B104" i="9"/>
  <c r="H103" i="9"/>
  <c r="E103" i="9"/>
  <c r="B103" i="9"/>
  <c r="H102" i="9"/>
  <c r="F102" i="9" s="1"/>
  <c r="G102" i="9"/>
  <c r="E102" i="9"/>
  <c r="B102" i="9"/>
  <c r="H101" i="9"/>
  <c r="G101" i="9" s="1"/>
  <c r="E101" i="9"/>
  <c r="B101" i="9"/>
  <c r="H100" i="9"/>
  <c r="F100" i="9" s="1"/>
  <c r="E100" i="9"/>
  <c r="B100" i="9"/>
  <c r="H99" i="9"/>
  <c r="E99" i="9"/>
  <c r="B99" i="9"/>
  <c r="H98" i="9"/>
  <c r="F98" i="9" s="1"/>
  <c r="G98" i="9"/>
  <c r="E98" i="9"/>
  <c r="B98" i="9"/>
  <c r="H97" i="9"/>
  <c r="G97" i="9" s="1"/>
  <c r="E97" i="9"/>
  <c r="B97" i="9"/>
  <c r="H96" i="9"/>
  <c r="F96" i="9" s="1"/>
  <c r="G96" i="9"/>
  <c r="E96" i="9"/>
  <c r="B96" i="9"/>
  <c r="H95" i="9"/>
  <c r="E95" i="9"/>
  <c r="B95" i="9"/>
  <c r="H94" i="9"/>
  <c r="G94" i="9" s="1"/>
  <c r="E94" i="9"/>
  <c r="B94" i="9"/>
  <c r="H93" i="9"/>
  <c r="G93" i="9"/>
  <c r="F93" i="9"/>
  <c r="E93" i="9"/>
  <c r="B93" i="9"/>
  <c r="H92" i="9"/>
  <c r="F92" i="9" s="1"/>
  <c r="E92" i="9"/>
  <c r="B92" i="9"/>
  <c r="H91" i="9"/>
  <c r="E91" i="9"/>
  <c r="B91" i="9"/>
  <c r="H90" i="9"/>
  <c r="G90" i="9" s="1"/>
  <c r="E90" i="9"/>
  <c r="B90" i="9"/>
  <c r="H89" i="9"/>
  <c r="G89" i="9"/>
  <c r="F89" i="9"/>
  <c r="E89" i="9"/>
  <c r="B89" i="9"/>
  <c r="E88" i="9"/>
  <c r="B88" i="9"/>
  <c r="H87" i="9"/>
  <c r="G87" i="9" s="1"/>
  <c r="E87" i="9"/>
  <c r="B87" i="9"/>
  <c r="H81" i="9"/>
  <c r="G81" i="9"/>
  <c r="F81" i="9"/>
  <c r="E81" i="9"/>
  <c r="B81" i="9"/>
  <c r="H80" i="9"/>
  <c r="F80" i="9" s="1"/>
  <c r="G80" i="9"/>
  <c r="E80" i="9"/>
  <c r="B80" i="9"/>
  <c r="H79" i="9"/>
  <c r="E79" i="9"/>
  <c r="B79" i="9"/>
  <c r="H78" i="9"/>
  <c r="G78" i="9"/>
  <c r="F78" i="9"/>
  <c r="E78" i="9"/>
  <c r="B78" i="9"/>
  <c r="H77" i="9"/>
  <c r="G77" i="9"/>
  <c r="F77" i="9"/>
  <c r="E77" i="9"/>
  <c r="B77" i="9"/>
  <c r="E76" i="9"/>
  <c r="B76" i="9"/>
  <c r="H75" i="9"/>
  <c r="G75" i="9"/>
  <c r="F75" i="9"/>
  <c r="E75" i="9"/>
  <c r="B75" i="9"/>
  <c r="E74" i="9"/>
  <c r="B74" i="9"/>
  <c r="H73" i="9"/>
  <c r="E73" i="9"/>
  <c r="B73" i="9"/>
  <c r="E72" i="9"/>
  <c r="B72" i="9"/>
  <c r="H71" i="9"/>
  <c r="F71" i="9" s="1"/>
  <c r="E71" i="9"/>
  <c r="B71" i="9"/>
  <c r="H70" i="9"/>
  <c r="E70" i="9"/>
  <c r="B70" i="9"/>
  <c r="H69" i="9"/>
  <c r="F69" i="9" s="1"/>
  <c r="G69" i="9"/>
  <c r="E69" i="9"/>
  <c r="B69" i="9"/>
  <c r="E68" i="9"/>
  <c r="B68" i="9"/>
  <c r="H67" i="9"/>
  <c r="E67" i="9"/>
  <c r="B67" i="9"/>
  <c r="H66" i="9"/>
  <c r="G66" i="9"/>
  <c r="F66" i="9"/>
  <c r="E66" i="9"/>
  <c r="B66" i="9"/>
  <c r="E65" i="9"/>
  <c r="B65" i="9"/>
  <c r="H64" i="9"/>
  <c r="E64" i="9"/>
  <c r="B64" i="9"/>
  <c r="H63" i="9"/>
  <c r="F63" i="9" s="1"/>
  <c r="G63" i="9"/>
  <c r="E63" i="9"/>
  <c r="B63" i="9"/>
  <c r="H62" i="9"/>
  <c r="G62" i="9" s="1"/>
  <c r="E62" i="9"/>
  <c r="B62" i="9"/>
  <c r="E61" i="9"/>
  <c r="B61" i="9"/>
  <c r="E60" i="9"/>
  <c r="B60" i="9"/>
  <c r="H59" i="9"/>
  <c r="F59" i="9" s="1"/>
  <c r="G59" i="9"/>
  <c r="E59" i="9"/>
  <c r="B59" i="9"/>
  <c r="H58" i="9"/>
  <c r="G58" i="9" s="1"/>
  <c r="F58" i="9"/>
  <c r="E58" i="9"/>
  <c r="B58" i="9"/>
  <c r="H57" i="9"/>
  <c r="F57" i="9" s="1"/>
  <c r="G57" i="9"/>
  <c r="E57" i="9"/>
  <c r="B57" i="9"/>
  <c r="H56" i="9"/>
  <c r="G56" i="9" s="1"/>
  <c r="E56" i="9"/>
  <c r="B56" i="9"/>
  <c r="H55" i="9"/>
  <c r="F55" i="9" s="1"/>
  <c r="E55" i="9"/>
  <c r="B55" i="9"/>
  <c r="H54" i="9"/>
  <c r="G54" i="9" s="1"/>
  <c r="E54" i="9"/>
  <c r="B54" i="9"/>
  <c r="H53" i="9"/>
  <c r="G53" i="9" s="1"/>
  <c r="E53" i="9"/>
  <c r="B53" i="9"/>
  <c r="E52" i="9"/>
  <c r="B52" i="9"/>
  <c r="E51" i="9"/>
  <c r="B51" i="9"/>
  <c r="H50" i="9"/>
  <c r="G50" i="9" s="1"/>
  <c r="E50" i="9"/>
  <c r="B50" i="9"/>
  <c r="H49" i="9"/>
  <c r="F49" i="9" s="1"/>
  <c r="E49" i="9"/>
  <c r="B49" i="9"/>
  <c r="H48" i="9"/>
  <c r="G48" i="9" s="1"/>
  <c r="E48" i="9"/>
  <c r="B48" i="9"/>
  <c r="H47" i="9"/>
  <c r="G47" i="9" s="1"/>
  <c r="E47" i="9"/>
  <c r="B47" i="9"/>
  <c r="H46" i="9"/>
  <c r="G46" i="9" s="1"/>
  <c r="F46" i="9"/>
  <c r="E46" i="9"/>
  <c r="B46" i="9"/>
  <c r="H45" i="9"/>
  <c r="F45" i="9" s="1"/>
  <c r="G45" i="9"/>
  <c r="E45" i="9"/>
  <c r="B45" i="9"/>
  <c r="E44" i="9"/>
  <c r="B44" i="9"/>
  <c r="H43" i="9"/>
  <c r="F43" i="9" s="1"/>
  <c r="G43" i="9"/>
  <c r="E43" i="9"/>
  <c r="B43" i="9"/>
  <c r="H42" i="9"/>
  <c r="F42" i="9" s="1"/>
  <c r="E42" i="9"/>
  <c r="B42" i="9"/>
  <c r="H41" i="9"/>
  <c r="G41" i="9" s="1"/>
  <c r="E41" i="9"/>
  <c r="B41" i="9"/>
  <c r="H40" i="9"/>
  <c r="G40" i="9"/>
  <c r="F40" i="9"/>
  <c r="E40" i="9"/>
  <c r="B40" i="9"/>
  <c r="H39" i="9"/>
  <c r="F39" i="9" s="1"/>
  <c r="G39" i="9"/>
  <c r="E39" i="9"/>
  <c r="B39" i="9"/>
  <c r="E38" i="9"/>
  <c r="B38" i="9"/>
  <c r="E37" i="9"/>
  <c r="B37" i="9"/>
  <c r="H36" i="9"/>
  <c r="F36" i="9" s="1"/>
  <c r="E36" i="9"/>
  <c r="B36" i="9"/>
  <c r="E35" i="9"/>
  <c r="B35" i="9"/>
  <c r="H34" i="9"/>
  <c r="G34" i="9" s="1"/>
  <c r="E34" i="9"/>
  <c r="B34" i="9"/>
  <c r="H33" i="9"/>
  <c r="E33" i="9"/>
  <c r="B33" i="9"/>
  <c r="E32" i="9"/>
  <c r="B32" i="9"/>
  <c r="H31" i="9"/>
  <c r="G31" i="9" s="1"/>
  <c r="E31" i="9"/>
  <c r="B31" i="9"/>
  <c r="H30" i="9"/>
  <c r="G30" i="9" s="1"/>
  <c r="E30" i="9"/>
  <c r="B30" i="9"/>
  <c r="H29" i="9"/>
  <c r="G29" i="9"/>
  <c r="F29" i="9"/>
  <c r="E29" i="9"/>
  <c r="B29" i="9"/>
  <c r="H28" i="9"/>
  <c r="E28" i="9"/>
  <c r="B28" i="9"/>
  <c r="H27" i="9"/>
  <c r="G27" i="9"/>
  <c r="F27" i="9"/>
  <c r="E27" i="9"/>
  <c r="B27" i="9"/>
  <c r="E26" i="9"/>
  <c r="B26" i="9"/>
  <c r="H25" i="9"/>
  <c r="G25" i="9" s="1"/>
  <c r="E25" i="9"/>
  <c r="B25" i="9"/>
  <c r="E24" i="9"/>
  <c r="B24" i="9"/>
  <c r="G23" i="9"/>
  <c r="E23" i="9"/>
  <c r="B23" i="9"/>
  <c r="H22" i="9"/>
  <c r="F22" i="9" s="1"/>
  <c r="E22" i="9"/>
  <c r="B22" i="9"/>
  <c r="H21" i="9"/>
  <c r="G21" i="9" s="1"/>
  <c r="E21" i="9"/>
  <c r="B21" i="9"/>
  <c r="H20" i="9"/>
  <c r="G20" i="9" s="1"/>
  <c r="E20" i="9"/>
  <c r="B20" i="9"/>
  <c r="H19" i="9"/>
  <c r="F19" i="9" s="1"/>
  <c r="G19" i="9"/>
  <c r="E19" i="9"/>
  <c r="B19" i="9"/>
  <c r="H18" i="9"/>
  <c r="F18" i="9" s="1"/>
  <c r="E18" i="9"/>
  <c r="B18" i="9"/>
  <c r="H17" i="9"/>
  <c r="G17" i="9" s="1"/>
  <c r="E17" i="9"/>
  <c r="B17" i="9"/>
  <c r="E16" i="9"/>
  <c r="B16" i="9"/>
  <c r="H15" i="9"/>
  <c r="F15" i="9" s="1"/>
  <c r="E15" i="9"/>
  <c r="B15" i="9"/>
  <c r="H14" i="9"/>
  <c r="G14" i="9" s="1"/>
  <c r="E14" i="9"/>
  <c r="B14" i="9"/>
  <c r="H13" i="9"/>
  <c r="F13" i="9" s="1"/>
  <c r="G13" i="9"/>
  <c r="E13" i="9"/>
  <c r="B13" i="9"/>
  <c r="E12" i="9"/>
  <c r="B12" i="9"/>
  <c r="H11" i="9"/>
  <c r="G11" i="9" s="1"/>
  <c r="F11" i="9"/>
  <c r="E11" i="9"/>
  <c r="B11" i="9"/>
  <c r="H10" i="9"/>
  <c r="G10" i="9"/>
  <c r="F10" i="9"/>
  <c r="E10" i="9"/>
  <c r="B10" i="9"/>
  <c r="H9" i="9"/>
  <c r="G9" i="9" s="1"/>
  <c r="F9" i="9"/>
  <c r="E9" i="9"/>
  <c r="B9" i="9"/>
  <c r="H8" i="9"/>
  <c r="F8" i="9" s="1"/>
  <c r="G8" i="9"/>
  <c r="E8" i="9"/>
  <c r="B8" i="9"/>
  <c r="H7" i="9"/>
  <c r="G7" i="9" s="1"/>
  <c r="F7" i="9"/>
  <c r="E7" i="9"/>
  <c r="B7" i="9"/>
  <c r="H6" i="9"/>
  <c r="F6" i="9" s="1"/>
  <c r="G6" i="9"/>
  <c r="E6" i="9"/>
  <c r="B6" i="9"/>
  <c r="F299" i="8"/>
  <c r="F298" i="8"/>
  <c r="F297" i="8"/>
  <c r="F295" i="8"/>
  <c r="E289" i="8"/>
  <c r="E288" i="8"/>
  <c r="F288" i="8" s="1"/>
  <c r="E284" i="8"/>
  <c r="E282" i="8"/>
  <c r="E286" i="8" s="1"/>
  <c r="E281" i="8"/>
  <c r="F281" i="8"/>
  <c r="E280" i="8"/>
  <c r="F280" i="8"/>
  <c r="E279" i="8"/>
  <c r="F279" i="8"/>
  <c r="E278" i="8"/>
  <c r="E277" i="8"/>
  <c r="F277" i="8"/>
  <c r="E265" i="8"/>
  <c r="E264" i="8"/>
  <c r="D266" i="8"/>
  <c r="E263" i="8"/>
  <c r="E257" i="8"/>
  <c r="E255" i="8"/>
  <c r="F255" i="8"/>
  <c r="F253" i="8"/>
  <c r="E253" i="8"/>
  <c r="E251" i="8"/>
  <c r="E250" i="8"/>
  <c r="E246" i="8"/>
  <c r="E244" i="8"/>
  <c r="E241" i="8"/>
  <c r="E240" i="8"/>
  <c r="F240" i="8"/>
  <c r="F239" i="8"/>
  <c r="E239" i="8"/>
  <c r="F238" i="8"/>
  <c r="E238" i="8"/>
  <c r="E237" i="8"/>
  <c r="F237" i="8"/>
  <c r="E236" i="8"/>
  <c r="F236" i="8"/>
  <c r="E232" i="8"/>
  <c r="E228" i="8"/>
  <c r="F228" i="8"/>
  <c r="E227" i="8"/>
  <c r="E226" i="8"/>
  <c r="E213" i="8"/>
  <c r="E211" i="8"/>
  <c r="E208" i="8"/>
  <c r="E207" i="8"/>
  <c r="E205" i="8"/>
  <c r="E204" i="8"/>
  <c r="F204" i="8"/>
  <c r="E201" i="8"/>
  <c r="E200" i="8"/>
  <c r="E195" i="8"/>
  <c r="E194" i="8"/>
  <c r="F194" i="8" s="1"/>
  <c r="E193" i="8"/>
  <c r="E192" i="8"/>
  <c r="F192" i="8" s="1"/>
  <c r="E191" i="8"/>
  <c r="E196" i="8" s="1"/>
  <c r="E187" i="8"/>
  <c r="E186" i="8"/>
  <c r="E185" i="8"/>
  <c r="E184" i="8"/>
  <c r="E183" i="8"/>
  <c r="E182" i="8"/>
  <c r="E181" i="8"/>
  <c r="B181" i="8"/>
  <c r="F180" i="8"/>
  <c r="E176" i="8"/>
  <c r="E175" i="8"/>
  <c r="E174" i="8"/>
  <c r="E173" i="8"/>
  <c r="E172" i="8"/>
  <c r="E171" i="8"/>
  <c r="F171" i="8"/>
  <c r="E170" i="8"/>
  <c r="E169" i="8"/>
  <c r="E167" i="8"/>
  <c r="E178" i="8" s="1"/>
  <c r="E150" i="8"/>
  <c r="E147" i="8"/>
  <c r="E146" i="8"/>
  <c r="E145" i="8"/>
  <c r="E144" i="8"/>
  <c r="E143" i="8"/>
  <c r="E142" i="8"/>
  <c r="E141" i="8"/>
  <c r="E138" i="8"/>
  <c r="E135" i="8"/>
  <c r="E134" i="8"/>
  <c r="E133" i="8"/>
  <c r="E132" i="8"/>
  <c r="E131" i="8"/>
  <c r="E130" i="8"/>
  <c r="E129" i="8"/>
  <c r="E128" i="8"/>
  <c r="E127" i="8"/>
  <c r="E124" i="8"/>
  <c r="E121" i="8"/>
  <c r="E120" i="8"/>
  <c r="E119" i="8"/>
  <c r="E118" i="8"/>
  <c r="E117" i="8"/>
  <c r="E113" i="8"/>
  <c r="E112" i="8"/>
  <c r="E111" i="8"/>
  <c r="F111" i="8"/>
  <c r="E110" i="8"/>
  <c r="E109" i="8"/>
  <c r="F109" i="8"/>
  <c r="E106" i="8"/>
  <c r="E103" i="8"/>
  <c r="E102" i="8"/>
  <c r="E101" i="8"/>
  <c r="F101" i="8"/>
  <c r="E100" i="8"/>
  <c r="E99" i="8"/>
  <c r="E81" i="8"/>
  <c r="E79" i="8"/>
  <c r="E77" i="8"/>
  <c r="E74" i="8"/>
  <c r="E71" i="8"/>
  <c r="E68" i="8"/>
  <c r="E67" i="8"/>
  <c r="E61" i="8"/>
  <c r="E60" i="8"/>
  <c r="E62" i="8" s="1"/>
  <c r="E57" i="8"/>
  <c r="E41" i="8"/>
  <c r="F41" i="8"/>
  <c r="E39" i="8"/>
  <c r="F39" i="8" s="1"/>
  <c r="E38" i="8"/>
  <c r="E37" i="8"/>
  <c r="F37" i="8" s="1"/>
  <c r="E36" i="8"/>
  <c r="E21" i="8"/>
  <c r="F16" i="8"/>
  <c r="F15" i="8"/>
  <c r="E14" i="8"/>
  <c r="A14" i="8"/>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A39" i="8" s="1"/>
  <c r="A40" i="8" s="1"/>
  <c r="A41" i="8" s="1"/>
  <c r="A42" i="8" s="1"/>
  <c r="A43" i="8" s="1"/>
  <c r="A44" i="8" s="1"/>
  <c r="A45" i="8" s="1"/>
  <c r="A46" i="8" s="1"/>
  <c r="A47" i="8" s="1"/>
  <c r="A48" i="8" s="1"/>
  <c r="A49" i="8" s="1"/>
  <c r="A50" i="8" s="1"/>
  <c r="A51" i="8" s="1"/>
  <c r="A52" i="8" s="1"/>
  <c r="A53" i="8" s="1"/>
  <c r="A54" i="8" s="1"/>
  <c r="A55" i="8" s="1"/>
  <c r="A56" i="8" s="1"/>
  <c r="A57" i="8" s="1"/>
  <c r="A58" i="8" s="1"/>
  <c r="A59" i="8" s="1"/>
  <c r="A60" i="8" s="1"/>
  <c r="A61" i="8" s="1"/>
  <c r="A62" i="8" s="1"/>
  <c r="A63" i="8" s="1"/>
  <c r="A64" i="8" s="1"/>
  <c r="E13" i="8"/>
  <c r="F13" i="8"/>
  <c r="A13" i="8"/>
  <c r="A12" i="8"/>
  <c r="E11" i="8"/>
  <c r="E18" i="8" s="1"/>
  <c r="E24" i="8" s="1"/>
  <c r="E25" i="8" s="1"/>
  <c r="D22" i="6"/>
  <c r="D19" i="6"/>
  <c r="D18" i="6"/>
  <c r="E163" i="9" l="1"/>
  <c r="F20" i="9"/>
  <c r="F47" i="9"/>
  <c r="F53" i="9"/>
  <c r="F25" i="9"/>
  <c r="F30" i="9"/>
  <c r="F87" i="9"/>
  <c r="F90" i="9"/>
  <c r="F94" i="9"/>
  <c r="F97" i="9"/>
  <c r="F101" i="9"/>
  <c r="F118" i="9"/>
  <c r="F140" i="9"/>
  <c r="F34" i="9"/>
  <c r="F48" i="9"/>
  <c r="G49" i="9"/>
  <c r="F54" i="9"/>
  <c r="G55" i="9"/>
  <c r="F56" i="9"/>
  <c r="G132" i="9"/>
  <c r="G136" i="9"/>
  <c r="E274" i="9"/>
  <c r="E35" i="10"/>
  <c r="F36" i="8"/>
  <c r="F99" i="8"/>
  <c r="F117" i="8"/>
  <c r="F131" i="8"/>
  <c r="D259" i="8"/>
  <c r="D258" i="8" s="1"/>
  <c r="F200" i="8"/>
  <c r="F241" i="8"/>
  <c r="F250" i="8"/>
  <c r="F265" i="8"/>
  <c r="D282" i="8"/>
  <c r="F119" i="8"/>
  <c r="F201" i="8"/>
  <c r="F251" i="8"/>
  <c r="F264" i="8"/>
  <c r="F38" i="8"/>
  <c r="F289" i="8"/>
  <c r="E51" i="10"/>
  <c r="E80" i="10"/>
  <c r="E62" i="10"/>
  <c r="E108" i="10"/>
  <c r="E130" i="10"/>
  <c r="E70" i="10"/>
  <c r="E150" i="10"/>
  <c r="E89" i="10"/>
  <c r="E95" i="10"/>
  <c r="E123" i="10"/>
  <c r="E44" i="10"/>
  <c r="E102" i="10"/>
  <c r="E112" i="10"/>
  <c r="E137" i="10"/>
  <c r="E168" i="10"/>
  <c r="E18" i="10"/>
  <c r="G160" i="10"/>
  <c r="G17" i="10"/>
  <c r="F60" i="10"/>
  <c r="G16" i="10"/>
  <c r="F193" i="10"/>
  <c r="F26" i="10"/>
  <c r="F101" i="10"/>
  <c r="F8" i="10"/>
  <c r="G84" i="10"/>
  <c r="F118" i="10"/>
  <c r="F92" i="10"/>
  <c r="G48" i="10"/>
  <c r="G143" i="10"/>
  <c r="F134" i="10"/>
  <c r="G66" i="10"/>
  <c r="F73" i="10"/>
  <c r="F32" i="10"/>
  <c r="G53" i="10"/>
  <c r="F99" i="10"/>
  <c r="G7" i="10"/>
  <c r="F135" i="10"/>
  <c r="G78" i="10"/>
  <c r="F59" i="10"/>
  <c r="F128" i="10"/>
  <c r="F129" i="10"/>
  <c r="F181" i="10"/>
  <c r="F91" i="10"/>
  <c r="F34" i="10"/>
  <c r="F179" i="10"/>
  <c r="G64" i="10"/>
  <c r="G153" i="10"/>
  <c r="F67" i="10"/>
  <c r="G86" i="10"/>
  <c r="F87" i="10"/>
  <c r="G122" i="10"/>
  <c r="G40" i="10"/>
  <c r="F25" i="10"/>
  <c r="G58" i="10"/>
  <c r="F11" i="10"/>
  <c r="G136" i="10"/>
  <c r="F12" i="10"/>
  <c r="F30" i="10"/>
  <c r="G196" i="10"/>
  <c r="G46" i="10"/>
  <c r="G54" i="10"/>
  <c r="F106" i="10"/>
  <c r="G21" i="10"/>
  <c r="F110" i="10"/>
  <c r="F85" i="10"/>
  <c r="F120" i="10"/>
  <c r="F43" i="10"/>
  <c r="F14" i="10"/>
  <c r="F93" i="10"/>
  <c r="G75" i="10"/>
  <c r="F41" i="10"/>
  <c r="F28" i="10"/>
  <c r="F69" i="10"/>
  <c r="F94" i="10"/>
  <c r="F61" i="10"/>
  <c r="F74" i="10"/>
  <c r="F33" i="10"/>
  <c r="F10" i="10"/>
  <c r="F15" i="10"/>
  <c r="F185" i="10"/>
  <c r="G186" i="10"/>
  <c r="F79" i="10"/>
  <c r="F164" i="10"/>
  <c r="G148" i="10"/>
  <c r="F27" i="10"/>
  <c r="G42" i="10"/>
  <c r="G13" i="10"/>
  <c r="F176" i="10"/>
  <c r="G29" i="10"/>
  <c r="F100" i="10"/>
  <c r="F203" i="10"/>
  <c r="G149" i="10"/>
  <c r="G22" i="10"/>
  <c r="F55" i="10"/>
  <c r="G47" i="10"/>
  <c r="F121" i="10"/>
  <c r="G56" i="10"/>
  <c r="F111" i="10"/>
  <c r="F72" i="10"/>
  <c r="F24" i="10"/>
  <c r="F57" i="10"/>
  <c r="F20" i="10"/>
  <c r="G65" i="10"/>
  <c r="G50" i="10"/>
  <c r="F37" i="10"/>
  <c r="G6" i="10"/>
  <c r="G39" i="10"/>
  <c r="G127" i="10"/>
  <c r="G49" i="10"/>
  <c r="F88" i="10"/>
  <c r="G23" i="10"/>
  <c r="F68" i="10"/>
  <c r="F147" i="10"/>
  <c r="G9" i="10"/>
  <c r="G163" i="10"/>
  <c r="G76" i="10"/>
  <c r="G107" i="10"/>
  <c r="F31" i="10"/>
  <c r="F77" i="10"/>
  <c r="F190" i="10"/>
  <c r="G197" i="10"/>
  <c r="G38" i="10"/>
  <c r="E312" i="10"/>
  <c r="F50" i="9"/>
  <c r="F62" i="9"/>
  <c r="G67" i="9"/>
  <c r="F67" i="9"/>
  <c r="G99" i="9"/>
  <c r="F99" i="9"/>
  <c r="G134" i="9"/>
  <c r="F134" i="9"/>
  <c r="G138" i="9"/>
  <c r="F138" i="9"/>
  <c r="G147" i="9"/>
  <c r="F147" i="9"/>
  <c r="F17" i="9"/>
  <c r="G18" i="9"/>
  <c r="F31" i="9"/>
  <c r="G36" i="9"/>
  <c r="G71" i="9"/>
  <c r="G79" i="9"/>
  <c r="F79" i="9"/>
  <c r="G92" i="9"/>
  <c r="G103" i="9"/>
  <c r="F103" i="9"/>
  <c r="G110" i="9"/>
  <c r="G115" i="9"/>
  <c r="G127" i="9"/>
  <c r="F127" i="9"/>
  <c r="G158" i="9"/>
  <c r="F158" i="9"/>
  <c r="G162" i="9"/>
  <c r="F162" i="9"/>
  <c r="G64" i="9"/>
  <c r="F64" i="9"/>
  <c r="G70" i="9"/>
  <c r="F70" i="9"/>
  <c r="G91" i="9"/>
  <c r="F91" i="9"/>
  <c r="G114" i="9"/>
  <c r="F114" i="9"/>
  <c r="G141" i="9"/>
  <c r="F141" i="9"/>
  <c r="F14" i="9"/>
  <c r="G15" i="9"/>
  <c r="F21" i="9"/>
  <c r="G22" i="9"/>
  <c r="F41" i="9"/>
  <c r="G42" i="9"/>
  <c r="G73" i="9"/>
  <c r="F73" i="9"/>
  <c r="G95" i="9"/>
  <c r="F95" i="9"/>
  <c r="G100" i="9"/>
  <c r="G106" i="9"/>
  <c r="F106" i="9"/>
  <c r="G124" i="9"/>
  <c r="F124" i="9"/>
  <c r="G131" i="9"/>
  <c r="F131" i="9"/>
  <c r="G150" i="9"/>
  <c r="A65" i="8"/>
  <c r="A66" i="8" s="1"/>
  <c r="A67" i="8" s="1"/>
  <c r="A68" i="8" s="1"/>
  <c r="A69" i="8" s="1"/>
  <c r="A70" i="8" s="1"/>
  <c r="A71" i="8" s="1"/>
  <c r="A72" i="8" s="1"/>
  <c r="A73" i="8" s="1"/>
  <c r="A74" i="8" s="1"/>
  <c r="A75" i="8" s="1"/>
  <c r="A76" i="8" s="1"/>
  <c r="A77" i="8" s="1"/>
  <c r="A78" i="8" s="1"/>
  <c r="A79" i="8" s="1"/>
  <c r="A80" i="8" s="1"/>
  <c r="A81" i="8" s="1"/>
  <c r="A82" i="8" s="1"/>
  <c r="A83" i="8" s="1"/>
  <c r="A84" i="8" s="1"/>
  <c r="A85" i="8" s="1"/>
  <c r="A86" i="8" s="1"/>
  <c r="A87" i="8" s="1"/>
  <c r="A88" i="8" s="1"/>
  <c r="A89" i="8" s="1"/>
  <c r="A90" i="8" s="1"/>
  <c r="A91" i="8" s="1"/>
  <c r="A92" i="8" s="1"/>
  <c r="A93" i="8" s="1"/>
  <c r="A94" i="8" s="1"/>
  <c r="A95" i="8" s="1"/>
  <c r="A96" i="8" s="1"/>
  <c r="A97" i="8" s="1"/>
  <c r="A98" i="8" s="1"/>
  <c r="A99" i="8" s="1"/>
  <c r="B83" i="8"/>
  <c r="E64" i="8"/>
  <c r="E83" i="8" s="1"/>
  <c r="E104" i="8"/>
  <c r="F14" i="8"/>
  <c r="E114" i="8"/>
  <c r="E27" i="8"/>
  <c r="F266" i="8"/>
  <c r="E122" i="8"/>
  <c r="E209" i="8"/>
  <c r="E215" i="8"/>
  <c r="E266" i="8"/>
  <c r="F263" i="8"/>
  <c r="F278" i="8"/>
  <c r="F282" i="8" s="1"/>
  <c r="E136" i="8"/>
  <c r="E148" i="8"/>
  <c r="E152" i="8" s="1"/>
  <c r="F141" i="8"/>
  <c r="F205" i="8"/>
  <c r="E229" i="8"/>
  <c r="D241" i="8"/>
  <c r="D254" i="8"/>
  <c r="E259" i="8"/>
  <c r="F257" i="8"/>
  <c r="F259" i="8" s="1"/>
  <c r="E291" i="8"/>
  <c r="D82" i="6"/>
  <c r="D69" i="6"/>
  <c r="E205" i="10" l="1"/>
  <c r="E30" i="8"/>
  <c r="E33" i="8" s="1"/>
  <c r="E29" i="8"/>
  <c r="E32" i="8" s="1"/>
  <c r="A100" i="8"/>
  <c r="E254" i="8"/>
  <c r="F254" i="8" s="1"/>
  <c r="E256" i="8"/>
  <c r="F256" i="8" s="1"/>
  <c r="E258" i="8"/>
  <c r="F258" i="8" s="1"/>
  <c r="D75" i="6"/>
  <c r="D71" i="6"/>
  <c r="D72" i="6"/>
  <c r="D73" i="6"/>
  <c r="D74" i="6"/>
  <c r="D70" i="6"/>
  <c r="D64" i="6"/>
  <c r="D65" i="6"/>
  <c r="D66" i="6"/>
  <c r="D67" i="6"/>
  <c r="D68" i="6"/>
  <c r="D63" i="6"/>
  <c r="D52" i="6"/>
  <c r="D47" i="6"/>
  <c r="D48" i="6"/>
  <c r="E47" i="6"/>
  <c r="E48" i="6"/>
  <c r="D46" i="6"/>
  <c r="D45" i="6"/>
  <c r="D44" i="6"/>
  <c r="D39" i="6"/>
  <c r="D38" i="6"/>
  <c r="D37" i="6"/>
  <c r="D36" i="6"/>
  <c r="D32" i="6"/>
  <c r="D33" i="6"/>
  <c r="D34" i="6"/>
  <c r="D35" i="6"/>
  <c r="D31" i="6"/>
  <c r="D30" i="6"/>
  <c r="D29" i="6"/>
  <c r="D28" i="6"/>
  <c r="E82" i="6"/>
  <c r="A101" i="8" l="1"/>
  <c r="A102" i="8" s="1"/>
  <c r="A103" i="8" s="1"/>
  <c r="B226" i="8"/>
  <c r="A104" i="8" l="1"/>
  <c r="A105" i="8" s="1"/>
  <c r="A106" i="8" s="1"/>
  <c r="A107" i="8" s="1"/>
  <c r="A108" i="8" s="1"/>
  <c r="A109" i="8" s="1"/>
  <c r="B104" i="8"/>
  <c r="A110" i="8" l="1"/>
  <c r="A111" i="8" s="1"/>
  <c r="A112" i="8" s="1"/>
  <c r="A113" i="8" s="1"/>
  <c r="A114" i="8" s="1"/>
  <c r="A115" i="8" s="1"/>
  <c r="A116" i="8" s="1"/>
  <c r="A117" i="8" s="1"/>
  <c r="A118" i="8" l="1"/>
  <c r="A119" i="8" s="1"/>
  <c r="A120" i="8" s="1"/>
  <c r="A121" i="8" s="1"/>
  <c r="A122" i="8" s="1"/>
  <c r="B114" i="8"/>
  <c r="B122" i="8" l="1"/>
  <c r="A123" i="8"/>
  <c r="A124" i="8" s="1"/>
  <c r="A125" i="8" s="1"/>
  <c r="A126" i="8" s="1"/>
  <c r="A127" i="8" s="1"/>
  <c r="A128" i="8" l="1"/>
  <c r="A129" i="8" s="1"/>
  <c r="A130" i="8" s="1"/>
  <c r="A131" i="8" s="1"/>
  <c r="A132" i="8" s="1"/>
  <c r="A133" i="8" s="1"/>
  <c r="A134" i="8" s="1"/>
  <c r="A135" i="8" s="1"/>
  <c r="A136" i="8" s="1"/>
  <c r="A137" i="8" l="1"/>
  <c r="A138" i="8" s="1"/>
  <c r="A139" i="8" s="1"/>
  <c r="A140" i="8" s="1"/>
  <c r="A141" i="8" s="1"/>
  <c r="B136" i="8"/>
  <c r="A142" i="8" l="1"/>
  <c r="A143" i="8" s="1"/>
  <c r="A144" i="8" s="1"/>
  <c r="A145" i="8" s="1"/>
  <c r="A146" i="8" s="1"/>
  <c r="A147" i="8" s="1"/>
  <c r="A148" i="8" s="1"/>
  <c r="A149" i="8" l="1"/>
  <c r="A150" i="8" s="1"/>
  <c r="A151" i="8" s="1"/>
  <c r="A152" i="8" s="1"/>
  <c r="B152" i="8"/>
  <c r="B148" i="8"/>
  <c r="A153" i="8" l="1"/>
  <c r="A154" i="8" s="1"/>
  <c r="A155" i="8" s="1"/>
  <c r="A156" i="8" s="1"/>
  <c r="A157" i="8" s="1"/>
  <c r="A158" i="8" s="1"/>
  <c r="A159" i="8" s="1"/>
  <c r="A160" i="8" s="1"/>
  <c r="A161" i="8" s="1"/>
  <c r="A162" i="8" s="1"/>
  <c r="A163" i="8" s="1"/>
  <c r="A164" i="8" s="1"/>
  <c r="A165" i="8" s="1"/>
  <c r="A166" i="8" s="1"/>
  <c r="A167" i="8" s="1"/>
  <c r="A168" i="8" l="1"/>
  <c r="A169" i="8" s="1"/>
  <c r="A170" i="8" s="1"/>
  <c r="A171" i="8" s="1"/>
  <c r="A172" i="8" s="1"/>
  <c r="A173" i="8" s="1"/>
  <c r="A174" i="8" s="1"/>
  <c r="A175" i="8" s="1"/>
  <c r="A176" i="8" s="1"/>
  <c r="A177" i="8" s="1"/>
  <c r="A178" i="8" s="1"/>
  <c r="B178" i="8" l="1"/>
  <c r="A179" i="8"/>
  <c r="A180" i="8" s="1"/>
  <c r="A181" i="8" s="1"/>
  <c r="A182" i="8" l="1"/>
  <c r="A183" i="8" s="1"/>
  <c r="A184" i="8" s="1"/>
  <c r="A185" i="8" s="1"/>
  <c r="A186" i="8" s="1"/>
  <c r="A187" i="8" s="1"/>
  <c r="B187" i="8"/>
  <c r="A188" i="8" l="1"/>
  <c r="A189" i="8" s="1"/>
  <c r="A190" i="8" s="1"/>
  <c r="A191" i="8" s="1"/>
  <c r="A192" i="8" l="1"/>
  <c r="A193" i="8" s="1"/>
  <c r="A194" i="8" s="1"/>
  <c r="A195" i="8" s="1"/>
  <c r="A196" i="8" s="1"/>
  <c r="A197" i="8" l="1"/>
  <c r="A198" i="8" s="1"/>
  <c r="A199" i="8" s="1"/>
  <c r="A200" i="8" s="1"/>
  <c r="A201" i="8" s="1"/>
  <c r="B196" i="8"/>
  <c r="A202" i="8" l="1"/>
  <c r="A203" i="8" s="1"/>
  <c r="A204" i="8" s="1"/>
  <c r="B208" i="8" l="1"/>
  <c r="A205" i="8"/>
  <c r="A206" i="8" s="1"/>
  <c r="A207" i="8" s="1"/>
  <c r="A208" i="8" l="1"/>
  <c r="A209" i="8" s="1"/>
  <c r="A210" i="8" l="1"/>
  <c r="A211" i="8" s="1"/>
  <c r="B215" i="8"/>
  <c r="B209" i="8"/>
  <c r="A212" i="8" l="1"/>
  <c r="A213" i="8" s="1"/>
  <c r="A214" i="8" s="1"/>
  <c r="A215" i="8" s="1"/>
  <c r="A216" i="8" s="1"/>
  <c r="A217" i="8" s="1"/>
  <c r="A218" i="8" s="1"/>
  <c r="A219" i="8" s="1"/>
  <c r="A220" i="8" s="1"/>
  <c r="A221" i="8" s="1"/>
  <c r="A222" i="8" s="1"/>
  <c r="A223" i="8" s="1"/>
  <c r="A224" i="8" s="1"/>
  <c r="A225" i="8" s="1"/>
  <c r="A226" i="8" s="1"/>
  <c r="B207" i="8"/>
  <c r="A227" i="8" l="1"/>
  <c r="A228" i="8" s="1"/>
  <c r="A229" i="8" s="1"/>
  <c r="A230" i="8" l="1"/>
  <c r="A231" i="8" s="1"/>
  <c r="A232" i="8" s="1"/>
  <c r="A233" i="8" s="1"/>
  <c r="A234" i="8" s="1"/>
  <c r="A235" i="8" s="1"/>
  <c r="A236" i="8" s="1"/>
  <c r="B232" i="8"/>
  <c r="B229" i="8"/>
  <c r="A237" i="8" l="1"/>
  <c r="A238" i="8" s="1"/>
  <c r="A239" i="8" s="1"/>
  <c r="A240" i="8" s="1"/>
  <c r="A241" i="8" s="1"/>
  <c r="A242" i="8" s="1"/>
  <c r="A243" i="8" s="1"/>
  <c r="A244" i="8" s="1"/>
  <c r="A245" i="8" s="1"/>
  <c r="A246" i="8" s="1"/>
  <c r="A247" i="8" s="1"/>
  <c r="A248" i="8" s="1"/>
  <c r="A249" i="8" s="1"/>
  <c r="A250" i="8" s="1"/>
  <c r="A251" i="8" s="1"/>
  <c r="A252" i="8" s="1"/>
  <c r="A253" i="8" s="1"/>
  <c r="B259" i="8" l="1"/>
  <c r="A254" i="8"/>
  <c r="A255" i="8" s="1"/>
  <c r="A256" i="8" s="1"/>
  <c r="A257" i="8" s="1"/>
  <c r="A258" i="8" s="1"/>
  <c r="A259" i="8" s="1"/>
  <c r="A260" i="8" s="1"/>
  <c r="A261" i="8" s="1"/>
  <c r="A262" i="8" s="1"/>
  <c r="A263" i="8" s="1"/>
  <c r="B241" i="8"/>
  <c r="B266" i="8" l="1"/>
  <c r="A264" i="8"/>
  <c r="A265" i="8" s="1"/>
  <c r="A266" i="8" s="1"/>
  <c r="A267" i="8" l="1"/>
  <c r="A268" i="8" s="1"/>
  <c r="A269" i="8" s="1"/>
  <c r="A270" i="8" s="1"/>
  <c r="A271" i="8" s="1"/>
  <c r="A272" i="8" s="1"/>
  <c r="A273" i="8" s="1"/>
  <c r="A274" i="8" s="1"/>
  <c r="A275" i="8" s="1"/>
  <c r="A276" i="8" s="1"/>
  <c r="A277" i="8" s="1"/>
  <c r="A278" i="8" s="1"/>
  <c r="A279" i="8" s="1"/>
  <c r="A280" i="8" s="1"/>
  <c r="A281" i="8" s="1"/>
  <c r="A282" i="8" s="1"/>
  <c r="A283" i="8" s="1"/>
  <c r="A284" i="8" s="1"/>
  <c r="A285" i="8" s="1"/>
  <c r="A286" i="8" s="1"/>
  <c r="A287" i="8" s="1"/>
  <c r="A288" i="8" s="1"/>
  <c r="A289" i="8" s="1"/>
  <c r="A290" i="8" s="1"/>
  <c r="A291" i="8" s="1"/>
  <c r="A292" i="8" s="1"/>
  <c r="A293" i="8" s="1"/>
  <c r="A294" i="8" s="1"/>
  <c r="A295" i="8" s="1"/>
  <c r="A296" i="8" s="1"/>
  <c r="A297" i="8" s="1"/>
  <c r="A298" i="8" s="1"/>
  <c r="A299" i="8" s="1"/>
  <c r="A300" i="8" s="1"/>
  <c r="B211" i="8"/>
  <c r="E73" i="6" l="1"/>
  <c r="C79" i="6"/>
  <c r="C78" i="6"/>
  <c r="E69" i="6"/>
  <c r="E38" i="6"/>
  <c r="E34" i="6"/>
  <c r="C55" i="6"/>
  <c r="D80" i="6"/>
  <c r="D79" i="6"/>
  <c r="D78" i="6"/>
  <c r="D81" i="6"/>
  <c r="E65" i="6"/>
  <c r="E63" i="6"/>
  <c r="E45" i="6"/>
  <c r="E37" i="6"/>
  <c r="E36" i="6"/>
  <c r="E35" i="6"/>
  <c r="E29" i="6"/>
  <c r="D24" i="6"/>
  <c r="D20" i="6"/>
  <c r="A14" i="6"/>
  <c r="A15" i="6"/>
  <c r="A16" i="6" s="1"/>
  <c r="A17" i="6" s="1"/>
  <c r="A18" i="6" s="1"/>
  <c r="A19" i="6" s="1"/>
  <c r="A20" i="6" s="1"/>
  <c r="A21" i="6" s="1"/>
  <c r="A22" i="6" s="1"/>
  <c r="A23" i="6" s="1"/>
  <c r="A24" i="6" s="1"/>
  <c r="A26" i="6" s="1"/>
  <c r="A27" i="6" s="1"/>
  <c r="A28" i="6" s="1"/>
  <c r="A29" i="6" s="1"/>
  <c r="A30" i="6" s="1"/>
  <c r="A31" i="6" s="1"/>
  <c r="A32" i="6" s="1"/>
  <c r="A33" i="6" s="1"/>
  <c r="A34" i="6" s="1"/>
  <c r="A35" i="6" s="1"/>
  <c r="A36" i="6" s="1"/>
  <c r="A37" i="6" s="1"/>
  <c r="A38" i="6" s="1"/>
  <c r="A39" i="6" s="1"/>
  <c r="A41" i="6" s="1"/>
  <c r="A43" i="6" s="1"/>
  <c r="A44" i="6" s="1"/>
  <c r="A45" i="6" s="1"/>
  <c r="A46" i="6" s="1"/>
  <c r="A49" i="6" s="1"/>
  <c r="A51" i="6" s="1"/>
  <c r="A52" i="6" s="1"/>
  <c r="A54" i="6" s="1"/>
  <c r="A55" i="6" s="1"/>
  <c r="A56" i="6" s="1"/>
  <c r="A58" i="6" s="1"/>
  <c r="A59" i="6" s="1"/>
  <c r="A60" i="6" s="1"/>
  <c r="A62" i="6" s="1"/>
  <c r="A63" i="6" s="1"/>
  <c r="A64" i="6" s="1"/>
  <c r="A65" i="6" s="1"/>
  <c r="A66" i="6" s="1"/>
  <c r="A67" i="6" s="1"/>
  <c r="A68" i="6" s="1"/>
  <c r="A69" i="6" s="1"/>
  <c r="A70" i="6" s="1"/>
  <c r="A71" i="6" s="1"/>
  <c r="A72" i="6" s="1"/>
  <c r="A73" i="6" s="1"/>
  <c r="A74" i="6" s="1"/>
  <c r="A75" i="6" s="1"/>
  <c r="A76" i="6" s="1"/>
  <c r="A78" i="6" s="1"/>
  <c r="A79" i="6" s="1"/>
  <c r="A80" i="6" s="1"/>
  <c r="A81" i="6" s="1"/>
  <c r="A83" i="6" s="1"/>
  <c r="A84" i="6" s="1"/>
  <c r="A85" i="6" s="1"/>
  <c r="A87" i="6" s="1"/>
  <c r="A88" i="6" s="1"/>
  <c r="A89" i="6" s="1"/>
  <c r="A90" i="6" s="1"/>
  <c r="A91" i="6" s="1"/>
  <c r="A93" i="6" s="1"/>
  <c r="A95" i="6" s="1"/>
  <c r="A96" i="6" s="1"/>
  <c r="A97" i="6" s="1"/>
  <c r="A98" i="6" s="1"/>
  <c r="A99" i="6" s="1"/>
  <c r="A100" i="6" s="1"/>
  <c r="A101" i="6" s="1"/>
  <c r="A103" i="6" s="1"/>
  <c r="A104" i="6" s="1"/>
  <c r="A105" i="6" s="1"/>
  <c r="C81" i="6"/>
  <c r="E81" i="6" s="1"/>
  <c r="E30" i="6"/>
  <c r="E52" i="6"/>
  <c r="E28" i="6"/>
  <c r="E32" i="6"/>
  <c r="E44" i="6"/>
  <c r="E64" i="6"/>
  <c r="D76" i="6"/>
  <c r="D83" i="6" s="1"/>
  <c r="E72" i="6"/>
  <c r="E31" i="6"/>
  <c r="E39" i="6"/>
  <c r="E66" i="6"/>
  <c r="E78" i="6"/>
  <c r="E74" i="6"/>
  <c r="D41" i="6"/>
  <c r="D54" i="6" s="1"/>
  <c r="E67" i="6"/>
  <c r="E33" i="6"/>
  <c r="E68" i="6"/>
  <c r="E79" i="6"/>
  <c r="C80" i="6"/>
  <c r="E80" i="6"/>
  <c r="E71" i="6"/>
  <c r="E75" i="6"/>
  <c r="C41" i="6"/>
  <c r="E70" i="6"/>
  <c r="C56" i="6"/>
  <c r="E56" i="6" s="1"/>
  <c r="E46" i="6"/>
  <c r="D105" i="6"/>
  <c r="E104" i="6"/>
  <c r="E98" i="6"/>
  <c r="E88" i="6"/>
  <c r="C83" i="6" l="1"/>
  <c r="E49" i="6"/>
  <c r="D58" i="6"/>
  <c r="D60" i="6" s="1"/>
  <c r="E55" i="6"/>
  <c r="D85" i="6"/>
  <c r="D91" i="6" s="1"/>
  <c r="E76" i="6"/>
  <c r="E83" i="6" s="1"/>
  <c r="C54" i="6"/>
  <c r="E54" i="6" s="1"/>
  <c r="E41" i="6"/>
  <c r="E58" i="6" l="1"/>
  <c r="D100" i="6"/>
  <c r="C58" i="6"/>
  <c r="D101" i="6" l="1"/>
  <c r="E18" i="6" l="1"/>
  <c r="F227" i="8" l="1"/>
  <c r="F147" i="8" l="1"/>
  <c r="E97" i="6"/>
  <c r="D286" i="8"/>
  <c r="F284" i="8"/>
  <c r="E11" i="6"/>
  <c r="F61" i="8"/>
  <c r="E22" i="6"/>
  <c r="F226" i="8" l="1"/>
  <c r="F229" i="8" s="1"/>
  <c r="D229" i="8"/>
  <c r="F21" i="8"/>
  <c r="F286" i="8"/>
  <c r="D291" i="8"/>
  <c r="F291" i="8" s="1"/>
  <c r="C100" i="6" l="1"/>
  <c r="E96" i="6"/>
  <c r="F232" i="8"/>
  <c r="F300" i="8"/>
  <c r="F183" i="8" l="1"/>
  <c r="F182" i="8"/>
  <c r="F132" i="8"/>
  <c r="F138" i="8"/>
  <c r="F134" i="8"/>
  <c r="F133" i="8"/>
  <c r="F146" i="8"/>
  <c r="F167" i="8"/>
  <c r="F175" i="8"/>
  <c r="C60" i="6"/>
  <c r="E60" i="6" s="1"/>
  <c r="F135" i="8"/>
  <c r="F150" i="8"/>
  <c r="F173" i="8"/>
  <c r="F184" i="8"/>
  <c r="F213" i="8"/>
  <c r="F172" i="8"/>
  <c r="C101" i="6"/>
  <c r="E101" i="6" s="1"/>
  <c r="E100" i="6"/>
  <c r="F100" i="8" l="1"/>
  <c r="E16" i="6"/>
  <c r="E93" i="6"/>
  <c r="E89" i="6"/>
  <c r="E15" i="6"/>
  <c r="F142" i="8"/>
  <c r="F244" i="8"/>
  <c r="F110" i="8"/>
  <c r="F181" i="8"/>
  <c r="F246" i="8" l="1"/>
  <c r="F118" i="8"/>
  <c r="F113" i="8" l="1"/>
  <c r="F174" i="8"/>
  <c r="F186" i="8"/>
  <c r="F103" i="8"/>
  <c r="F145" i="8"/>
  <c r="E23" i="6"/>
  <c r="E24" i="6" s="1"/>
  <c r="C24" i="6"/>
  <c r="C20" i="6"/>
  <c r="E19" i="6"/>
  <c r="E20" i="6" s="1"/>
  <c r="F191" i="8" l="1"/>
  <c r="F112" i="8"/>
  <c r="F114" i="8" s="1"/>
  <c r="D114" i="8"/>
  <c r="E10" i="6"/>
  <c r="F121" i="8"/>
  <c r="F102" i="8"/>
  <c r="F104" i="8" s="1"/>
  <c r="D104" i="8"/>
  <c r="F169" i="8"/>
  <c r="F185" i="8"/>
  <c r="F187" i="8" s="1"/>
  <c r="D187" i="8"/>
  <c r="C105" i="6"/>
  <c r="E105" i="6" s="1"/>
  <c r="C85" i="6"/>
  <c r="F60" i="8"/>
  <c r="F62" i="8" s="1"/>
  <c r="D62" i="8"/>
  <c r="E85" i="6" l="1"/>
  <c r="F120" i="8"/>
  <c r="F122" i="8" s="1"/>
  <c r="D122" i="8"/>
  <c r="F106" i="8"/>
  <c r="F129" i="8" l="1"/>
  <c r="F130" i="8"/>
  <c r="F128" i="8"/>
  <c r="F195" i="8"/>
  <c r="F144" i="8"/>
  <c r="F124" i="8"/>
  <c r="F193" i="8" l="1"/>
  <c r="F196" i="8" s="1"/>
  <c r="D196" i="8"/>
  <c r="F143" i="8"/>
  <c r="F148" i="8" s="1"/>
  <c r="D148" i="8"/>
  <c r="F170" i="8"/>
  <c r="F176" i="8" s="1"/>
  <c r="F178" i="8" s="1"/>
  <c r="D176" i="8"/>
  <c r="D178" i="8" s="1"/>
  <c r="E87" i="6" l="1"/>
  <c r="E91" i="6" s="1"/>
  <c r="C91" i="6"/>
  <c r="F208" i="8"/>
  <c r="D136" i="8"/>
  <c r="D152" i="8" s="1"/>
  <c r="F127" i="8"/>
  <c r="F136" i="8" s="1"/>
  <c r="F152" i="8" s="1"/>
  <c r="F211" i="8" l="1"/>
  <c r="F207" i="8" l="1"/>
  <c r="F209" i="8" s="1"/>
  <c r="F215" i="8" s="1"/>
  <c r="D209" i="8"/>
  <c r="D215" i="8" s="1"/>
  <c r="F57" i="8" l="1"/>
  <c r="D64" i="8"/>
  <c r="F64" i="8" s="1"/>
  <c r="F74" i="8" l="1"/>
  <c r="F77" i="8"/>
  <c r="F71" i="8"/>
  <c r="F67" i="8"/>
  <c r="F68" i="8" l="1"/>
  <c r="F79" i="8" l="1"/>
  <c r="E12" i="6" l="1"/>
  <c r="F81" i="8"/>
  <c r="F83" i="8" s="1"/>
  <c r="D83" i="8"/>
  <c r="D18" i="8" l="1"/>
  <c r="D24" i="8" s="1"/>
  <c r="F11" i="8"/>
  <c r="F18" i="8" s="1"/>
  <c r="D27" i="8" l="1"/>
  <c r="D25" i="8"/>
  <c r="F25" i="8" s="1"/>
  <c r="F24" i="8"/>
  <c r="D30" i="8" l="1"/>
  <c r="F27" i="8"/>
  <c r="D29" i="8"/>
  <c r="D33" i="8" l="1"/>
  <c r="F33" i="8" s="1"/>
  <c r="F30" i="8"/>
  <c r="D32" i="8"/>
  <c r="F32" i="8" s="1"/>
  <c r="F29" i="8"/>
</calcChain>
</file>

<file path=xl/sharedStrings.xml><?xml version="1.0" encoding="utf-8"?>
<sst xmlns="http://schemas.openxmlformats.org/spreadsheetml/2006/main" count="902" uniqueCount="493">
  <si>
    <t xml:space="preserve"> </t>
  </si>
  <si>
    <t>Change</t>
  </si>
  <si>
    <t>Line</t>
  </si>
  <si>
    <t>Allocated</t>
  </si>
  <si>
    <t>No.</t>
  </si>
  <si>
    <t>Amount</t>
  </si>
  <si>
    <t xml:space="preserve">REVENUE CREDITS </t>
  </si>
  <si>
    <t xml:space="preserve">  Account No. 454</t>
  </si>
  <si>
    <t xml:space="preserve">DIVISOR </t>
  </si>
  <si>
    <t>Annual Cost ($/kW/Yr)</t>
  </si>
  <si>
    <t xml:space="preserve">Network &amp; P-to-P Rate ($/kW/Mo) </t>
  </si>
  <si>
    <t>RATE BASE:</t>
  </si>
  <si>
    <t>GROSS PLANT IN SERVICE</t>
  </si>
  <si>
    <t xml:space="preserve">  Production</t>
  </si>
  <si>
    <t xml:space="preserve">  Transmission</t>
  </si>
  <si>
    <t xml:space="preserve">  Distribution</t>
  </si>
  <si>
    <t>ACCUMULATED DEPRECIATION &amp; AMORTIZATION</t>
  </si>
  <si>
    <t xml:space="preserve">  Production - Depreciation</t>
  </si>
  <si>
    <t xml:space="preserve">  Transmission - Depreciation</t>
  </si>
  <si>
    <t xml:space="preserve">  Distribution - Depreciation</t>
  </si>
  <si>
    <t xml:space="preserve">  General  - Depreciation</t>
  </si>
  <si>
    <t>NET PLANT IN SERVICE</t>
  </si>
  <si>
    <t xml:space="preserve">  Production </t>
  </si>
  <si>
    <t xml:space="preserve">  Transmission </t>
  </si>
  <si>
    <t xml:space="preserve">  Distribution </t>
  </si>
  <si>
    <t xml:space="preserve">  Account No. 281 (enter negative)</t>
  </si>
  <si>
    <t xml:space="preserve">  Account No. 282 (enter negative)</t>
  </si>
  <si>
    <t xml:space="preserve">  Account No. 283 (enter negative)</t>
  </si>
  <si>
    <t xml:space="preserve">  Account No. 190 </t>
  </si>
  <si>
    <t xml:space="preserve">  Account No. 255 (enter negative)</t>
  </si>
  <si>
    <t xml:space="preserve">LAND HELD FOR FUTURE USE </t>
  </si>
  <si>
    <t xml:space="preserve">  CWC  </t>
  </si>
  <si>
    <t xml:space="preserve">  A&amp;G</t>
  </si>
  <si>
    <t>DEPRECIATION &amp; AMORTIZATION EXPENSE</t>
  </si>
  <si>
    <t xml:space="preserve">  General </t>
  </si>
  <si>
    <t xml:space="preserve">  LABOR RELATED</t>
  </si>
  <si>
    <t xml:space="preserve">          Payroll</t>
  </si>
  <si>
    <t xml:space="preserve">  PLANT RELATED</t>
  </si>
  <si>
    <t xml:space="preserve">         Property</t>
  </si>
  <si>
    <t xml:space="preserve">         Franchise</t>
  </si>
  <si>
    <t xml:space="preserve">INCOME TAXES          </t>
  </si>
  <si>
    <t xml:space="preserve">     T=1 - {[(1 - SIT) * (1 - FIT)] / (1 - SIT * FIT * p)} =</t>
  </si>
  <si>
    <t xml:space="preserve">     CIT=(T/1-T) * (1-(WCLTD/R)) =</t>
  </si>
  <si>
    <t>TP=</t>
  </si>
  <si>
    <t>WAGES &amp; SALARY ALLOCATOR   (W&amp;S)</t>
  </si>
  <si>
    <t xml:space="preserve">  Other</t>
  </si>
  <si>
    <t>RETURN (R)</t>
  </si>
  <si>
    <t>%</t>
  </si>
  <si>
    <t>Weighted</t>
  </si>
  <si>
    <t>PRIOR YEAR TRUE UP ADJUSTMENT</t>
  </si>
  <si>
    <t>INTEREST ON PRIOR YEAR TRUE UP ADJUSTMENT</t>
  </si>
  <si>
    <t xml:space="preserve">  Transmission Network Load</t>
  </si>
  <si>
    <t xml:space="preserve">  General</t>
  </si>
  <si>
    <t xml:space="preserve">  Intangible</t>
  </si>
  <si>
    <t xml:space="preserve">     Plus Acct 924 Property Insurance</t>
  </si>
  <si>
    <t xml:space="preserve">     Plus Acct 928 Transmission Specific</t>
  </si>
  <si>
    <t xml:space="preserve">     Plus Acct 928 Transmission Allocated</t>
  </si>
  <si>
    <t xml:space="preserve">     Plus Transmission Safety and Siting Advertising</t>
  </si>
  <si>
    <t xml:space="preserve">  Plus Pre-Funded AFUDC Amortization</t>
  </si>
  <si>
    <t xml:space="preserve">  Plus Recovery of Abandoned Incentive Plant</t>
  </si>
  <si>
    <t xml:space="preserve">  Plus Recovery of Extraordinary Property Loss</t>
  </si>
  <si>
    <t xml:space="preserve">         Other - Texas Use</t>
  </si>
  <si>
    <t>Less Generator Step-up facilities</t>
  </si>
  <si>
    <t>Less Radial Line facilities</t>
  </si>
  <si>
    <t xml:space="preserve">  Regional Market</t>
  </si>
  <si>
    <t xml:space="preserve">  Transmission Wages &amp; Salary Allocated Amount Based on TP Allocator</t>
  </si>
  <si>
    <t xml:space="preserve">  Transmission Wages &amp; Salary Allocator</t>
  </si>
  <si>
    <t xml:space="preserve">  Long Term Interest</t>
  </si>
  <si>
    <t xml:space="preserve">  Preferred Dividends</t>
  </si>
  <si>
    <t>NET REVENUE REQUIREMENT (w/o incentives)</t>
  </si>
  <si>
    <t xml:space="preserve">  Annual Rate</t>
  </si>
  <si>
    <t xml:space="preserve">  Monthly Rate</t>
  </si>
  <si>
    <t>NET PLANT CARRYING CHARGE (w/o incentives)</t>
  </si>
  <si>
    <t>GROSS PLANT CARRYING CHARGE (w/o incentives)</t>
  </si>
  <si>
    <t>NET PLANT CARRYING CHARGE, W/O DEPRECIATION (w/o incentives)</t>
  </si>
  <si>
    <t>NET PLANT CARRYING CHARGE, W/O DEPRECIATION, INCOME TAXES AND RETURN</t>
  </si>
  <si>
    <t>ADDITIONAL REVENUE REQUIREMENT (w/incentives)</t>
  </si>
  <si>
    <t>LESS SPP Base Plan Upgrade Revenue Requirement</t>
  </si>
  <si>
    <t>RATES</t>
  </si>
  <si>
    <t>Weekly Point to Point On and Off Peak</t>
  </si>
  <si>
    <t>Daily Point to Point On Peak</t>
  </si>
  <si>
    <t>Daily Point to Point Off Peak</t>
  </si>
  <si>
    <t>Hourly Point to Point On Peak</t>
  </si>
  <si>
    <t>Hourly Point to Point Off Peak</t>
  </si>
  <si>
    <t>Southwestern Public Service Company</t>
  </si>
  <si>
    <t>Total Revenue Credits</t>
  </si>
  <si>
    <t>METER CHARGE</t>
  </si>
  <si>
    <t xml:space="preserve">  Number of Delivery Points</t>
  </si>
  <si>
    <t xml:space="preserve">  Monthly Meter Charge ($ per delivery point)</t>
  </si>
  <si>
    <t xml:space="preserve">  Annual Meter Charge ($ per delivery point)</t>
  </si>
  <si>
    <t xml:space="preserve">  Account No. 107</t>
  </si>
  <si>
    <t xml:space="preserve">  Unamortized Balance of Abandoned Incentive Plant</t>
  </si>
  <si>
    <t xml:space="preserve">  Unamortized Balance of Extraordinary Property Loss</t>
  </si>
  <si>
    <t>BALANCE OF NETWORK CREDITS</t>
  </si>
  <si>
    <t>A &amp; G Subtotal</t>
  </si>
  <si>
    <t>INTEREST ON NETWORK CREDITS</t>
  </si>
  <si>
    <t xml:space="preserve">ADJUSTMENTS TO RATE BASE </t>
  </si>
  <si>
    <t>WORKING CAPITAL</t>
  </si>
  <si>
    <t>OPERATIONS &amp; MAINTENANCE EXPENSE</t>
  </si>
  <si>
    <t>TAXES OTHER THAN INCOME TAXES</t>
  </si>
  <si>
    <t>Amortized Investment Tax Credit (266.8f) (enter negative)</t>
  </si>
  <si>
    <t xml:space="preserve">       where WCLTD=(page 4, line 167) and R= (page 4, line 170)</t>
  </si>
  <si>
    <t xml:space="preserve">       and FIT, SIT &amp; p are as given in Note M.</t>
  </si>
  <si>
    <t xml:space="preserve">      1 / (1 - T)  = (from line 123)</t>
  </si>
  <si>
    <t>TRANSMISSION PLANT INCLUDED IN OATT TRANSMISSION RATE</t>
  </si>
  <si>
    <t xml:space="preserve">  Long Term Debt</t>
  </si>
  <si>
    <t xml:space="preserve">  Preferred Stock</t>
  </si>
  <si>
    <t xml:space="preserve">  Common Stock</t>
  </si>
  <si>
    <t>GROSS PLANT ALLOCATOR</t>
  </si>
  <si>
    <t>NET PLANT ALLOCATOR</t>
  </si>
  <si>
    <t>Projected</t>
  </si>
  <si>
    <t>PRIOR PERIOD CORRECTION TRUE UP ADJUSTMENT</t>
  </si>
  <si>
    <t>INTEREST ON PRIOR PERIOD CORRECTION TRUE UP ADJUSTMENT</t>
  </si>
  <si>
    <t>PROJECTED REVENUE REQUIREMENT (w/o incentives) from formula line 141</t>
  </si>
  <si>
    <t xml:space="preserve">  Materials &amp; Supplies - Transmission</t>
  </si>
  <si>
    <t xml:space="preserve">  Materials &amp; Supplies - Other</t>
  </si>
  <si>
    <t xml:space="preserve">  Prepayments Plant Related</t>
  </si>
  <si>
    <t xml:space="preserve">  Prepayments Labor Related</t>
  </si>
  <si>
    <t xml:space="preserve">  Prepayments Transmission Related</t>
  </si>
  <si>
    <t>PROJECTED REVENUE REQUIREMENT WITH TRUE UP &amp; PRIOR PERIOD CORR</t>
  </si>
  <si>
    <t xml:space="preserve">  Revenue Requirement</t>
  </si>
  <si>
    <t xml:space="preserve">  Account No. 456.1</t>
  </si>
  <si>
    <t>RADIAL LINE CHARGE DIRECTLY BILLED</t>
  </si>
  <si>
    <t xml:space="preserve">  Intangible - Amortization</t>
  </si>
  <si>
    <t xml:space="preserve">  Net Pre-Funded AFUDC on CWIP included in Rate Base (enter negative)</t>
  </si>
  <si>
    <t xml:space="preserve">  Prepayments Other Not Allocated</t>
  </si>
  <si>
    <t xml:space="preserve">     Plus Acct 930.2 Transmission Specific</t>
  </si>
  <si>
    <t xml:space="preserve">     Plus Acct 930.2 Transmission Allocated</t>
  </si>
  <si>
    <t xml:space="preserve">  Intangible Amortization</t>
  </si>
  <si>
    <t>Schedule 1 Variance Analysis</t>
  </si>
  <si>
    <t>Total Load Dispatch and Scheduling (Account 561)</t>
  </si>
  <si>
    <t>Total 561 Costs for Projected Schedule 1 ARR</t>
  </si>
  <si>
    <t>Less:  Schedule 1 Point to Point Projected Revenues</t>
  </si>
  <si>
    <t>Projected Schedule 1 ARR Without True-up Adjustments</t>
  </si>
  <si>
    <t>Prior Year True-up Adjustment</t>
  </si>
  <si>
    <t>Interest On Prior Year True-up Adjustment</t>
  </si>
  <si>
    <t>Projected Schedule 1 ARR</t>
  </si>
  <si>
    <t>Schedule 1 Rate Calculations</t>
  </si>
  <si>
    <t>mW</t>
  </si>
  <si>
    <t>EXPENSE, TAXES, RETURN &amp; REVENUE</t>
  </si>
  <si>
    <t>REQUIREMENTS CALCULATION:</t>
  </si>
  <si>
    <t>SUPPORTING CALCULATIONS:</t>
  </si>
  <si>
    <t>Monthly Point to Point Rate in $/kW - Month</t>
  </si>
  <si>
    <t>Weekly Point to Point Rate in $/kW - Weekly</t>
  </si>
  <si>
    <t>Daily Point to Point Rate in $/kW - Day</t>
  </si>
  <si>
    <t>Hourly Point to Point Rate in $/mW - Hourly</t>
  </si>
  <si>
    <t>Less:  Load Dispatch - Scheduling, System Control and Dispatch Services-Acct. 561.4</t>
  </si>
  <si>
    <t>Less:  Transmission Service Studies-Acct. 561.6</t>
  </si>
  <si>
    <t>Less:  Generation Interconnection Studies-Acct. 561.7</t>
  </si>
  <si>
    <t>Less:  Load Dispatch - Reliability, Planning &amp; Standards Development Services-Acct. 561.8</t>
  </si>
  <si>
    <t>Projected Average 12-Mo. Demand</t>
  </si>
  <si>
    <t xml:space="preserve">  Long Term Debt Capitalization Percentage</t>
  </si>
  <si>
    <t xml:space="preserve">  Common Stock Capitalization Percentage</t>
  </si>
  <si>
    <t xml:space="preserve">  Preferred Stock Capitalization Percentage</t>
  </si>
  <si>
    <t>Parent</t>
  </si>
  <si>
    <t>Parent Description</t>
  </si>
  <si>
    <t>Year</t>
  </si>
  <si>
    <t>Total</t>
  </si>
  <si>
    <t>NTC</t>
  </si>
  <si>
    <t>PID</t>
  </si>
  <si>
    <t>UID</t>
  </si>
  <si>
    <t>PROJECTED REVENUE REQUIREMENT (from formula line 46)</t>
  </si>
  <si>
    <t xml:space="preserve">W/S = </t>
  </si>
  <si>
    <t>Interim</t>
  </si>
  <si>
    <t>Detailed Variance Analysis</t>
  </si>
  <si>
    <t>Revised</t>
  </si>
  <si>
    <t>Annual Update</t>
  </si>
  <si>
    <t>Increase/</t>
  </si>
  <si>
    <t>Additional</t>
  </si>
  <si>
    <t>(Decrease)</t>
  </si>
  <si>
    <t>Information</t>
  </si>
  <si>
    <t>Revenue Credits:</t>
  </si>
  <si>
    <t>Account No. 454 - Rents from Electric Property</t>
  </si>
  <si>
    <t>Account No. 456.1 - Revenue Credits</t>
  </si>
  <si>
    <t>SPP Base Plan Upgrade Revenue Requirement</t>
  </si>
  <si>
    <t>Rate Base:</t>
  </si>
  <si>
    <t>Transmission Plant in Service - Gross</t>
  </si>
  <si>
    <t>Transmission Accumulated Depreciation - Credit</t>
  </si>
  <si>
    <t>Acct. 282 - Accumulated Deferred Income Taxes -Credit</t>
  </si>
  <si>
    <t>Liberalized Depreciation - 100% Transmission Related</t>
  </si>
  <si>
    <t>Liberalized Depreciation - Plant &amp; Labor Related - Allocated</t>
  </si>
  <si>
    <t>Acct. 282 Total</t>
  </si>
  <si>
    <t>Acct. 190 - Accumulated Deferred Income Taxes - Debit</t>
  </si>
  <si>
    <t>Basis Difference - 100% Transmission Related</t>
  </si>
  <si>
    <t>Basis Difference &amp; Other Items Plant and Labor Related Allocated</t>
  </si>
  <si>
    <t>Acct. 190 Total</t>
  </si>
  <si>
    <t>Expense:</t>
  </si>
  <si>
    <t>Transmission Operations:</t>
  </si>
  <si>
    <t>Acct. 560 - Supervision &amp; Engineering</t>
  </si>
  <si>
    <t>Acct. 561.1 - Load Dispatching - Reliability</t>
  </si>
  <si>
    <t>Acct. 561.2 - Load Dispatching - Monitor &amp; Operate Transmission System</t>
  </si>
  <si>
    <t>Acct. 561.4 - Scheduling, System Control &amp; Dispatch Services</t>
  </si>
  <si>
    <t>Acct. 561.5 - Reliability, Planning &amp; Standards Development</t>
  </si>
  <si>
    <t>Acct. 561.6 - Transmission Service Studies</t>
  </si>
  <si>
    <t>Acct. 561.7 - Generation Interconnection Studies</t>
  </si>
  <si>
    <t>Acct. 561.8 - Reliability, Planning &amp; Standards Development Services</t>
  </si>
  <si>
    <t>Acct. 562 - Station Expenses</t>
  </si>
  <si>
    <t>Acct. 563 - Overhead Line Expenses</t>
  </si>
  <si>
    <t>Acct. 566 - Miscellaneous Transmission Expenses</t>
  </si>
  <si>
    <t>Acct. 567 - Rents</t>
  </si>
  <si>
    <t>Sub-total Operations (without Account 565)</t>
  </si>
  <si>
    <t>Transmission Maintenance:</t>
  </si>
  <si>
    <t>Acct. 568 - Supervision &amp; Engineering</t>
  </si>
  <si>
    <t>Acct. 570 - Station Equipment</t>
  </si>
  <si>
    <t>Acct. 571 - Overhead Lines</t>
  </si>
  <si>
    <t>Sub-total Maintenance</t>
  </si>
  <si>
    <t>Transmission O&amp;M Expense Adjustment:</t>
  </si>
  <si>
    <t>Eliminate Eddy County HVDC transmission O&amp;M expense</t>
  </si>
  <si>
    <t>Subtotal Operations, Maintenance &amp; Expense Adjustment</t>
  </si>
  <si>
    <t>Less all 561 account amounts</t>
  </si>
  <si>
    <t>Add back accounts 561.6 &amp; 561.7</t>
  </si>
  <si>
    <t>Total Transmission</t>
  </si>
  <si>
    <t>TP Allocator</t>
  </si>
  <si>
    <t>Transmission Total</t>
  </si>
  <si>
    <t>Administrative &amp; General:</t>
  </si>
  <si>
    <t>Acct. 920 - Administrative &amp; General Salaries</t>
  </si>
  <si>
    <t>Acct. 921 - Office Supplies &amp; Expense</t>
  </si>
  <si>
    <t>Acct. 922 - (Less) Administrative Expense Transferred</t>
  </si>
  <si>
    <t>Acct. 923 - Outside Services Employed</t>
  </si>
  <si>
    <t>Acct. 924 - Property Insurance</t>
  </si>
  <si>
    <t>Acct. 925 - Injury &amp; Damages</t>
  </si>
  <si>
    <t>Acct. 926 - Employee Pensions &amp; Benefits</t>
  </si>
  <si>
    <t>Acct. 928 - Regulatory Commission Expenses</t>
  </si>
  <si>
    <t>Acct. 929 - (Less) Duplicate Charges-Cr.</t>
  </si>
  <si>
    <t>Acct. 930.1 - General Advertising Expenses</t>
  </si>
  <si>
    <t>Acct. 930.2 - Miscellaneous General Expenses</t>
  </si>
  <si>
    <t>Acct. 931 - Rents</t>
  </si>
  <si>
    <t>Acct. 935 -  Maintenance of General Plant</t>
  </si>
  <si>
    <t>Sub-total Administrative &amp; General</t>
  </si>
  <si>
    <t>Less Acct. 928</t>
  </si>
  <si>
    <t>Less Acct. 930.1</t>
  </si>
  <si>
    <t>Less Acct. 930.2</t>
  </si>
  <si>
    <t>Less Acct. 924</t>
  </si>
  <si>
    <t>Balance of A&amp;G</t>
  </si>
  <si>
    <t>W/S Allocator</t>
  </si>
  <si>
    <t>Plus GP Allocated Acct. 924 - Property Insurance</t>
  </si>
  <si>
    <t>Plus W/S Allocated Acct. 930.2 - Misc. General Expenses</t>
  </si>
  <si>
    <t>Administrative &amp; General Total</t>
  </si>
  <si>
    <t>Transmission Depreciation &amp; Amortization Expense</t>
  </si>
  <si>
    <t>Transmission Plant Included in OATT &amp; TP Allocator:</t>
  </si>
  <si>
    <t>Total Transmission Plant</t>
  </si>
  <si>
    <t>Less Radial Line Facilities</t>
  </si>
  <si>
    <t>Total Transmission Plant Included in OATT</t>
  </si>
  <si>
    <t>Wages &amp; Salary Allocator:</t>
  </si>
  <si>
    <t>Transmission with TP Allocator</t>
  </si>
  <si>
    <t>IA Tariff Fund SPS</t>
  </si>
  <si>
    <t>SPS 2016 S&amp;E Sub</t>
  </si>
  <si>
    <t>SPS 2016 NM S&amp;E Sub</t>
  </si>
  <si>
    <t>T-75 Structure</t>
  </si>
  <si>
    <t>BS-Fcst-BD-SW-EL-S</t>
  </si>
  <si>
    <t>SPS E Corp Sec Furn</t>
  </si>
  <si>
    <t>Mechanical</t>
  </si>
  <si>
    <t>Electrical</t>
  </si>
  <si>
    <t>Acct. 573 - Miscellaneous Transmission Plant</t>
  </si>
  <si>
    <t>Eliminate Eddy County HVDC transmission A&amp;G expense</t>
  </si>
  <si>
    <t>Acct. 572 - Underground Lines</t>
  </si>
  <si>
    <t>Capitan-Price-Chave</t>
  </si>
  <si>
    <t xml:space="preserve">L Ridge-Sage Brush </t>
  </si>
  <si>
    <t>Carlisle to Wolffor</t>
  </si>
  <si>
    <t>China Draw-Wood Dra</t>
  </si>
  <si>
    <t>Randall County Inte</t>
  </si>
  <si>
    <t>Portales Interchang</t>
  </si>
  <si>
    <t>Roosevelt County Su</t>
  </si>
  <si>
    <t>115Line Mustang-She</t>
  </si>
  <si>
    <t>V21_Quahada 115kV R</t>
  </si>
  <si>
    <t>Carlisle to Woffort</t>
  </si>
  <si>
    <t>SPS Physical Securi</t>
  </si>
  <si>
    <t>Ponderosa-Custer Mt</t>
  </si>
  <si>
    <t>L Ridge Sub 115kV C</t>
  </si>
  <si>
    <t>Shell Substation Su</t>
  </si>
  <si>
    <t>Graham Intg-Add 115</t>
  </si>
  <si>
    <t>Market St.-Portales</t>
  </si>
  <si>
    <t xml:space="preserve">OXAG To RDRN 115kV </t>
  </si>
  <si>
    <t xml:space="preserve">Pringle Substation </t>
  </si>
  <si>
    <t>TargaCardinal Recon</t>
  </si>
  <si>
    <t>SPS 2016 S&amp;E B 230k</t>
  </si>
  <si>
    <t>South Georgia - Ran</t>
  </si>
  <si>
    <t xml:space="preserve">Carlisle 230/115kV </t>
  </si>
  <si>
    <t>Eddy Co. 230/115 Xf</t>
  </si>
  <si>
    <t>Potash Jct 230kV Ca</t>
  </si>
  <si>
    <t>Custer Mt 115kV Sub</t>
  </si>
  <si>
    <t>Facil UpgSub Ancill</t>
  </si>
  <si>
    <t>Custer Mt-Whitten R</t>
  </si>
  <si>
    <t>W Draw 115kV Sub /C</t>
  </si>
  <si>
    <t>Deaf Smith 230kV Br</t>
  </si>
  <si>
    <t>South Portales-Mark</t>
  </si>
  <si>
    <t xml:space="preserve">TX/NM Border-Hobbs </t>
  </si>
  <si>
    <t>345kV Term at Cross</t>
  </si>
  <si>
    <t xml:space="preserve">North Loving 115kV </t>
  </si>
  <si>
    <t>Yoakum-TX/NM Border</t>
  </si>
  <si>
    <t>Mustang Sub Sub Por</t>
  </si>
  <si>
    <t>Chaves-Price-Capita</t>
  </si>
  <si>
    <t>SPS Major Line Refu</t>
  </si>
  <si>
    <t>Price-Chaves 115 kV</t>
  </si>
  <si>
    <t xml:space="preserve">Lea Co. Plains Sw. </t>
  </si>
  <si>
    <t>115kV Line Tap to S</t>
  </si>
  <si>
    <t>China Draw 115kV Su</t>
  </si>
  <si>
    <t>T-66 Reterm Line</t>
  </si>
  <si>
    <t>SPS 2016 ELR Breake</t>
  </si>
  <si>
    <t>Market St. Substati</t>
  </si>
  <si>
    <t>Ponderosa 115kV Sub</t>
  </si>
  <si>
    <t>Market St Sub Greyh</t>
  </si>
  <si>
    <t xml:space="preserve">OPIE 3_Hobbs-Kiowa </t>
  </si>
  <si>
    <t>W-39 Reterm at Wood</t>
  </si>
  <si>
    <t>Yoakum -TX Statelin</t>
  </si>
  <si>
    <t xml:space="preserve">Denver City 115 kV </t>
  </si>
  <si>
    <t>SPS Trans Switch Re</t>
  </si>
  <si>
    <t>Soncy Dist. Transfo</t>
  </si>
  <si>
    <t>Roosevelt T33 Termi</t>
  </si>
  <si>
    <t>Hopi Breaker Instal</t>
  </si>
  <si>
    <t>SPS Unserviceable B</t>
  </si>
  <si>
    <t>N Loving-China Draw</t>
  </si>
  <si>
    <t>South Georgia Subst</t>
  </si>
  <si>
    <t>New Sw and Tap to B</t>
  </si>
  <si>
    <t>W37 Road Runner Re-</t>
  </si>
  <si>
    <t>W37 Whitten Re-Term</t>
  </si>
  <si>
    <t>TUCO-Yoakum 345kV R</t>
  </si>
  <si>
    <t>South Springlake-T2</t>
  </si>
  <si>
    <t xml:space="preserve">New Amherst - Lamb </t>
  </si>
  <si>
    <t>Demo V64 Springlake</t>
  </si>
  <si>
    <t>NE Hereford- New Ce</t>
  </si>
  <si>
    <t>Riverview Relay Upg</t>
  </si>
  <si>
    <t>Yoakum-Shell Reterm</t>
  </si>
  <si>
    <t>WIPP Sub Relay Mods</t>
  </si>
  <si>
    <t xml:space="preserve">Denver City -Shell </t>
  </si>
  <si>
    <t xml:space="preserve">Carl-Wolf LPL Line </t>
  </si>
  <si>
    <t>W-77 Randall Co.-Ca</t>
  </si>
  <si>
    <t>TX - 2016 - Unservi</t>
  </si>
  <si>
    <t xml:space="preserve">Spearman # 1 Relay </t>
  </si>
  <si>
    <t>Kilgore-South Porta</t>
  </si>
  <si>
    <t>NEFTarga 115 Recond</t>
  </si>
  <si>
    <t>East Plant Relay Su</t>
  </si>
  <si>
    <t>Potash Sub Rly Mods</t>
  </si>
  <si>
    <t>Market St.-South Po</t>
  </si>
  <si>
    <t>Harrington Relay Up</t>
  </si>
  <si>
    <t>Bailey  Co-New Amhe</t>
  </si>
  <si>
    <t>Osage Substation</t>
  </si>
  <si>
    <t>Carl-Wolf Sundown R</t>
  </si>
  <si>
    <t>Oasis T-32 Relay Up</t>
  </si>
  <si>
    <t>T38 WIPP Re-Term_UI</t>
  </si>
  <si>
    <t xml:space="preserve">Kiowa-North Loving </t>
  </si>
  <si>
    <t>T38 Potash Re-Term_</t>
  </si>
  <si>
    <t>Roosevelt T-33 Rela</t>
  </si>
  <si>
    <t>Blackhawk Relay Upg</t>
  </si>
  <si>
    <t>Kilgore-Portales Re</t>
  </si>
  <si>
    <t>Carl-Wolf K-02 Rete</t>
  </si>
  <si>
    <t>69kV Line Tap to So</t>
  </si>
  <si>
    <t>Carl-Wolf Lubbock S</t>
  </si>
  <si>
    <t>T07_Pringle 115kV R</t>
  </si>
  <si>
    <t>Carl-Wolf K-10 Rete</t>
  </si>
  <si>
    <t>Crosby-Blanco Reter</t>
  </si>
  <si>
    <t>Grahm Intg. -Reterm</t>
  </si>
  <si>
    <t>T06_Pringle 115kV R</t>
  </si>
  <si>
    <t>Oasis Relay Upgrade</t>
  </si>
  <si>
    <t xml:space="preserve">Oasis T32 Terminal </t>
  </si>
  <si>
    <t xml:space="preserve">Cap Bank Upgrade - </t>
  </si>
  <si>
    <t>Rocky Point Y59 Loa</t>
  </si>
  <si>
    <t>Hitchland 2nd 250 M</t>
  </si>
  <si>
    <t>Oasis-Portales T-32</t>
  </si>
  <si>
    <t>Crosby Relay Upgrad</t>
  </si>
  <si>
    <t>Bushland 230kV (2K0</t>
  </si>
  <si>
    <t>Potter 230kV K59 Su</t>
  </si>
  <si>
    <t>Carl-Wolf Tuco Rela</t>
  </si>
  <si>
    <t xml:space="preserve">Roosevelt-Portales </t>
  </si>
  <si>
    <t>Carl-Wolf K-24 Rete</t>
  </si>
  <si>
    <t>PCA Terminal Upgrad</t>
  </si>
  <si>
    <t>Line ELR SPS 2016 L</t>
  </si>
  <si>
    <t>Red Bluff W39 Termi</t>
  </si>
  <si>
    <t>Floyd Relay Upgrade</t>
  </si>
  <si>
    <t>Wreckout Rebuild T2</t>
  </si>
  <si>
    <t xml:space="preserve">Canyon East-Canyon </t>
  </si>
  <si>
    <t>Novus Wind IV - Hit</t>
  </si>
  <si>
    <t>Floyd-Blanco Reterm</t>
  </si>
  <si>
    <t>T-73 Rework  Line</t>
  </si>
  <si>
    <t>Frio Draw Land</t>
  </si>
  <si>
    <t>Quahada Terminal Up</t>
  </si>
  <si>
    <t>New Ink Basin 230/1</t>
  </si>
  <si>
    <t>V-43 Structure Repl</t>
  </si>
  <si>
    <t>Wolfforth to Grassl</t>
  </si>
  <si>
    <t>Tule Creek Land</t>
  </si>
  <si>
    <t>115 ROW ROW Portion</t>
  </si>
  <si>
    <t>Dougherty Land</t>
  </si>
  <si>
    <t>Osage Retermination</t>
  </si>
  <si>
    <t>Monument-Byrd ROW</t>
  </si>
  <si>
    <t>Springlake Sub. Con</t>
  </si>
  <si>
    <t>Eddy Co Intg, 230kV</t>
  </si>
  <si>
    <t xml:space="preserve">Walkemeyer 345/115 </t>
  </si>
  <si>
    <t>Whitten Sub Termina</t>
  </si>
  <si>
    <t>Bensing 115/12.47KV</t>
  </si>
  <si>
    <t>Finney Sub Land</t>
  </si>
  <si>
    <t>Locket Land</t>
  </si>
  <si>
    <t>China Draw-Yeso Hil</t>
  </si>
  <si>
    <t>V13 Tap to W Little</t>
  </si>
  <si>
    <t>PCA_115KV ROW</t>
  </si>
  <si>
    <t xml:space="preserve">Cardinal-Targa Tap </t>
  </si>
  <si>
    <t>Targa Cardinal Sub</t>
  </si>
  <si>
    <t>Lost Draw Land</t>
  </si>
  <si>
    <t>Work and Asset Phas</t>
  </si>
  <si>
    <t xml:space="preserve">Amarillo Tower New </t>
  </si>
  <si>
    <t>Roswell SC Renovati</t>
  </si>
  <si>
    <t>TX-DIST Fleet New U</t>
  </si>
  <si>
    <t>Fleet New Units 201</t>
  </si>
  <si>
    <t>Purch Sub Frame Rel</t>
  </si>
  <si>
    <t>Purch NS T&amp;D Networ</t>
  </si>
  <si>
    <t>Diagnostic Center P</t>
  </si>
  <si>
    <t>NM-Dist Sub Communi</t>
  </si>
  <si>
    <t xml:space="preserve">Purch Corp Network </t>
  </si>
  <si>
    <t>Purch SPS Gold Elit</t>
  </si>
  <si>
    <t>Security Tech Refre</t>
  </si>
  <si>
    <t>Purch Corp Frame Re</t>
  </si>
  <si>
    <t>TX-Dist Electric To</t>
  </si>
  <si>
    <t>Purch Scada Synchro</t>
  </si>
  <si>
    <t>Corp Net Core Routi</t>
  </si>
  <si>
    <t>Interval Complex Bi</t>
  </si>
  <si>
    <t>SPS-Dist Sub Commun</t>
  </si>
  <si>
    <t>2013 Wireless HW SP</t>
  </si>
  <si>
    <t>NM-DIST Fleet New U</t>
  </si>
  <si>
    <t>WAM Mobility HW-SPS</t>
  </si>
  <si>
    <t>2017 IT INFS Networ</t>
  </si>
  <si>
    <t>IrthNet Damage Prev</t>
  </si>
  <si>
    <t>Sharepoint 2013 Ph2</t>
  </si>
  <si>
    <t>2016 Tool Blanket T</t>
  </si>
  <si>
    <t xml:space="preserve">NOC Integration SW </t>
  </si>
  <si>
    <t>2017 Planned PC SPS</t>
  </si>
  <si>
    <t>Demand Response Man</t>
  </si>
  <si>
    <t>L Ridge 115kV Sub C</t>
  </si>
  <si>
    <t xml:space="preserve">Graham-Install 2nd </t>
  </si>
  <si>
    <t>Install Ponderosa #</t>
  </si>
  <si>
    <t xml:space="preserve">Shell Sub Comm Sub </t>
  </si>
  <si>
    <t xml:space="preserve">TX-Dist Subs Tools </t>
  </si>
  <si>
    <t>Wood Draw 115kV Sub</t>
  </si>
  <si>
    <t>Security Projects -</t>
  </si>
  <si>
    <t>Roosevelt Comm</t>
  </si>
  <si>
    <t>Amarillo Tower Furn</t>
  </si>
  <si>
    <t>Carl-Wolf Wolfforth</t>
  </si>
  <si>
    <t>Carl-Wolf Carisle C</t>
  </si>
  <si>
    <t>Cust Care Agent Scr</t>
  </si>
  <si>
    <t>Misc Building Proje</t>
  </si>
  <si>
    <t xml:space="preserve">GMS0C-Pur Vehicles </t>
  </si>
  <si>
    <t>Purch Electric Grid</t>
  </si>
  <si>
    <t>2017 Unplanned PC R</t>
  </si>
  <si>
    <t>Verint Workforce SW</t>
  </si>
  <si>
    <t>Unbudgeted Emergenc</t>
  </si>
  <si>
    <t>NM-Dist Electric To</t>
  </si>
  <si>
    <t>Purch NS Metering N</t>
  </si>
  <si>
    <t>2017 Planned MDT Re</t>
  </si>
  <si>
    <t>Federated Record SW</t>
  </si>
  <si>
    <t>SPS Energy Manageme</t>
  </si>
  <si>
    <t>Blanco Comm</t>
  </si>
  <si>
    <t>SPS Sub COM</t>
  </si>
  <si>
    <t>Mapframe Fieldsmart</t>
  </si>
  <si>
    <t>Sonvy Communication</t>
  </si>
  <si>
    <t>Customer Care Start</t>
  </si>
  <si>
    <t>Mustang Communicati</t>
  </si>
  <si>
    <t>Customer Data Reque</t>
  </si>
  <si>
    <t>SPS Training Center</t>
  </si>
  <si>
    <t xml:space="preserve">Circuit Management </t>
  </si>
  <si>
    <t xml:space="preserve">2017 EMS Work/Hdwr </t>
  </si>
  <si>
    <t>2017 Storage Refres</t>
  </si>
  <si>
    <t>SPS COM Tools (BU 8</t>
  </si>
  <si>
    <t>Office Furn &amp; Equip</t>
  </si>
  <si>
    <t>XEMA Micro SW SPS</t>
  </si>
  <si>
    <t>Asset Data Warehous</t>
  </si>
  <si>
    <t>Eddy Co. Xfmr #1 Co</t>
  </si>
  <si>
    <t>Building Renovation</t>
  </si>
  <si>
    <t xml:space="preserve">Marketing Campaign </t>
  </si>
  <si>
    <t>Multi Site Customer</t>
  </si>
  <si>
    <t>MRAS/ARCS Consolida</t>
  </si>
  <si>
    <t xml:space="preserve">ESB Environment SW </t>
  </si>
  <si>
    <t>2016 EMS Infrastruc</t>
  </si>
  <si>
    <t>2017 Planned Server</t>
  </si>
  <si>
    <t>ARCS Replacement SW</t>
  </si>
  <si>
    <t>SPS Ops Engineering</t>
  </si>
  <si>
    <t>Strategic Technolog</t>
  </si>
  <si>
    <t>Targa Cardinal Comm</t>
  </si>
  <si>
    <t>Whitten Sub Comm</t>
  </si>
  <si>
    <t>Tools 2016 Training</t>
  </si>
  <si>
    <t>2017 Unplanned Serv</t>
  </si>
  <si>
    <t>GMS0C-PMO Equipment</t>
  </si>
  <si>
    <t>SPS Sys Protect Com</t>
  </si>
  <si>
    <t>SPS Transmission To</t>
  </si>
  <si>
    <t xml:space="preserve">2017 Unplanned MDT </t>
  </si>
  <si>
    <t xml:space="preserve">TX-Dist Logistics- </t>
  </si>
  <si>
    <t>2017 Projected vs. 2016 Projected</t>
  </si>
  <si>
    <t>Projected Transmission Plant Additions for 2017 &gt; 50K</t>
  </si>
  <si>
    <t>Projected General and Intangible Plant Additions for 2017 &gt;10K</t>
  </si>
  <si>
    <t>See separately provided report of projected plant additions to transmission plant.</t>
  </si>
  <si>
    <t>The increase is attributable to a higher average transmission plant balances.  Also, there is additional bonus depreciation.</t>
  </si>
  <si>
    <t>The increase is attributable to a larger deferred tax asset due to the NOL caused by additional bonus depreciation.</t>
  </si>
  <si>
    <t>This account is excluded from the ATRR and the Schedule 1 rate.</t>
  </si>
  <si>
    <t>* Xcel Energy does not have a final O&amp;M budget for 2017.  It is expected to be completed in December 2016.  SPS used 2015 actual O&amp;M expenses for the 2017 Projection.</t>
  </si>
  <si>
    <t>2017*</t>
  </si>
  <si>
    <t>Plus Acct. 928 - Transmission Specific and Allocated</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</si>
</sst>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164" formatCode="&quot;$&quot;#,##0.00"/>
    <numFmt numFmtId="165" formatCode="&quot;$&quot;#,##0.000"/>
    <numFmt numFmtId="166" formatCode="0.0000"/>
    <numFmt numFmtId="167" formatCode="0.000%"/>
    <numFmt numFmtId="168" formatCode="0.00_)"/>
    <numFmt numFmtId="169" formatCode="#,##0.00&quot; $&quot;;\-#,##0.00&quot; $&quot;"/>
    <numFmt numFmtId="170" formatCode="_-* #,##0.0_-;\-* #,##0.0_-;_-* &quot;-&quot;??_-;_-@_-"/>
    <numFmt numFmtId="171" formatCode="m\-d\-yy"/>
    <numFmt numFmtId="172" formatCode="_(&quot;$&quot;* #,##0_);_(&quot;$&quot;* \(#,##0\);_(&quot;$&quot;* &quot;-&quot;??_);_(@_)"/>
    <numFmt numFmtId="173" formatCode="#,##0.00000_);\(#,##0.00000\)"/>
    <numFmt numFmtId="174" formatCode="#,##0.0000_);\(#,##0.0000\)"/>
    <numFmt numFmtId="175" formatCode="#,##0\ \k\W"/>
    <numFmt numFmtId="176" formatCode="&quot;$&quot;#,##0.000\ \k\W;\(&quot;$&quot;#,##0.000\)\ \k\W"/>
    <numFmt numFmtId="177" formatCode="&quot;$&quot;#,##0.000_);\(&quot;$&quot;#,##0.000\)"/>
    <numFmt numFmtId="178" formatCode="#,##0.00000"/>
    <numFmt numFmtId="179" formatCode="0.0000%"/>
    <numFmt numFmtId="180" formatCode="#,##0.0000"/>
  </numFmts>
  <fonts count="29">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sz val="11"/>
      <name val="??"/>
      <family val="3"/>
      <charset val="129"/>
    </font>
    <font>
      <sz val="8"/>
      <name val="Arial"/>
      <family val="2"/>
    </font>
    <font>
      <b/>
      <u/>
      <sz val="11"/>
      <color indexed="37"/>
      <name val="Arial"/>
      <family val="2"/>
    </font>
    <font>
      <sz val="10"/>
      <color indexed="12"/>
      <name val="Arial"/>
      <family val="2"/>
    </font>
    <font>
      <sz val="7"/>
      <name val="Small Fonts"/>
      <family val="2"/>
    </font>
    <font>
      <b/>
      <i/>
      <sz val="16"/>
      <name val="Helv"/>
    </font>
    <font>
      <sz val="12"/>
      <name val="Arial MT"/>
    </font>
    <font>
      <sz val="10"/>
      <color indexed="12"/>
      <name val="MS Sans Serif"/>
      <family val="2"/>
    </font>
    <font>
      <b/>
      <sz val="10"/>
      <color indexed="12"/>
      <name val="MS Sans Serif"/>
      <family val="2"/>
    </font>
    <font>
      <sz val="8"/>
      <name val="Arial"/>
      <family val="2"/>
    </font>
    <font>
      <sz val="8"/>
      <color indexed="12"/>
      <name val="Arial"/>
      <family val="2"/>
    </font>
    <font>
      <sz val="14"/>
      <name val="Arial MT"/>
    </font>
    <font>
      <sz val="14"/>
      <name val="Arial"/>
      <family val="2"/>
    </font>
    <font>
      <b/>
      <sz val="14"/>
      <name val="Arial"/>
      <family val="2"/>
    </font>
    <font>
      <b/>
      <u/>
      <sz val="14"/>
      <name val="Arial"/>
      <family val="2"/>
    </font>
    <font>
      <u/>
      <sz val="14"/>
      <name val="Arial"/>
      <family val="2"/>
    </font>
    <font>
      <sz val="10"/>
      <name val="Arial"/>
      <family val="2"/>
    </font>
    <font>
      <sz val="11"/>
      <name val="Arial"/>
      <family val="2"/>
    </font>
    <font>
      <u/>
      <sz val="11"/>
      <name val="Arial"/>
      <family val="2"/>
    </font>
    <font>
      <b/>
      <u/>
      <sz val="11"/>
      <name val="Arial"/>
      <family val="2"/>
    </font>
    <font>
      <sz val="11"/>
      <name val="Arial MT"/>
    </font>
    <font>
      <i/>
      <sz val="11"/>
      <name val="Arial"/>
      <family val="2"/>
    </font>
    <font>
      <b/>
      <sz val="11"/>
      <name val="Arial"/>
      <family val="2"/>
    </font>
    <font>
      <i/>
      <sz val="11"/>
      <name val="Arial MT"/>
    </font>
  </fonts>
  <fills count="6">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s>
  <borders count="12">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double">
        <color indexed="12"/>
      </left>
      <right style="double">
        <color indexed="12"/>
      </right>
      <top style="double">
        <color indexed="12"/>
      </top>
      <bottom style="dotted">
        <color indexed="12"/>
      </bottom>
      <diagonal/>
    </border>
    <border>
      <left style="thick">
        <color indexed="12"/>
      </left>
      <right style="thick">
        <color indexed="12"/>
      </right>
      <top style="thick">
        <color indexed="12"/>
      </top>
      <bottom/>
      <diagonal/>
    </border>
    <border>
      <left/>
      <right/>
      <top style="thin">
        <color indexed="64"/>
      </top>
      <bottom style="double">
        <color indexed="64"/>
      </bottom>
      <diagonal/>
    </border>
    <border>
      <left/>
      <right/>
      <top/>
      <bottom style="medium">
        <color indexed="64"/>
      </bottom>
      <diagonal/>
    </border>
    <border>
      <left/>
      <right/>
      <top/>
      <bottom style="thin">
        <color indexed="64"/>
      </bottom>
      <diagonal/>
    </border>
    <border>
      <left/>
      <right/>
      <top style="thin">
        <color indexed="64"/>
      </top>
      <bottom/>
      <diagonal/>
    </border>
    <border>
      <left/>
      <right/>
      <top/>
      <bottom style="double">
        <color indexed="64"/>
      </bottom>
      <diagonal/>
    </border>
    <border>
      <left/>
      <right/>
      <top style="medium">
        <color indexed="64"/>
      </top>
      <bottom style="double">
        <color indexed="64"/>
      </bottom>
      <diagonal/>
    </border>
  </borders>
  <cellStyleXfs count="39">
    <xf numFmtId="0" fontId="0" fillId="0" borderId="0"/>
    <xf numFmtId="171" fontId="4" fillId="2" borderId="1">
      <alignment horizontal="center" vertical="center"/>
    </xf>
    <xf numFmtId="6" fontId="5" fillId="0" borderId="0">
      <protection locked="0"/>
    </xf>
    <xf numFmtId="170" fontId="3" fillId="0" borderId="0">
      <protection locked="0"/>
    </xf>
    <xf numFmtId="38" fontId="6" fillId="3" borderId="0" applyNumberFormat="0" applyBorder="0" applyAlignment="0" applyProtection="0"/>
    <xf numFmtId="0" fontId="7" fillId="0" borderId="0" applyNumberFormat="0" applyFill="0" applyBorder="0" applyAlignment="0" applyProtection="0"/>
    <xf numFmtId="169" fontId="3" fillId="0" borderId="0">
      <protection locked="0"/>
    </xf>
    <xf numFmtId="169" fontId="3" fillId="0" borderId="0">
      <protection locked="0"/>
    </xf>
    <xf numFmtId="0" fontId="8" fillId="0" borderId="2" applyNumberFormat="0" applyFill="0" applyAlignment="0" applyProtection="0"/>
    <xf numFmtId="10" fontId="6" fillId="4" borderId="3" applyNumberFormat="0" applyBorder="0" applyAlignment="0" applyProtection="0"/>
    <xf numFmtId="37" fontId="9" fillId="0" borderId="0"/>
    <xf numFmtId="168" fontId="10" fillId="0" borderId="0"/>
    <xf numFmtId="0" fontId="21" fillId="0" borderId="0"/>
    <xf numFmtId="164" fontId="11" fillId="0" borderId="0" applyProtection="0"/>
    <xf numFmtId="164" fontId="11" fillId="0" borderId="0" applyProtection="0"/>
    <xf numFmtId="9" fontId="3" fillId="0" borderId="0" applyFont="0" applyFill="0" applyBorder="0" applyAlignment="0" applyProtection="0"/>
    <xf numFmtId="10" fontId="3" fillId="0" borderId="0" applyFont="0" applyFill="0" applyBorder="0" applyAlignment="0" applyProtection="0"/>
    <xf numFmtId="9" fontId="21" fillId="0" borderId="0" applyFont="0" applyFill="0" applyBorder="0" applyAlignment="0" applyProtection="0"/>
    <xf numFmtId="0" fontId="12" fillId="0" borderId="4"/>
    <xf numFmtId="0" fontId="13" fillId="0" borderId="5"/>
    <xf numFmtId="0" fontId="3" fillId="0" borderId="0"/>
    <xf numFmtId="169" fontId="3" fillId="0" borderId="6">
      <protection locked="0"/>
    </xf>
    <xf numFmtId="37" fontId="6" fillId="5" borderId="0" applyNumberFormat="0" applyBorder="0" applyAlignment="0" applyProtection="0"/>
    <xf numFmtId="37" fontId="14" fillId="0" borderId="0"/>
    <xf numFmtId="3" fontId="15" fillId="0" borderId="2" applyProtection="0"/>
    <xf numFmtId="44" fontId="21" fillId="0" borderId="0" applyFont="0" applyFill="0" applyBorder="0" applyAlignment="0" applyProtection="0"/>
    <xf numFmtId="0" fontId="2"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37" fontId="6" fillId="0" borderId="0"/>
    <xf numFmtId="0" fontId="2" fillId="0" borderId="0"/>
    <xf numFmtId="0" fontId="2" fillId="0" borderId="0"/>
    <xf numFmtId="0" fontId="3" fillId="0" borderId="0"/>
    <xf numFmtId="0" fontId="3" fillId="0" borderId="0"/>
    <xf numFmtId="0" fontId="3" fillId="0" borderId="0"/>
    <xf numFmtId="0" fontId="1" fillId="0" borderId="0"/>
    <xf numFmtId="0" fontId="1" fillId="0" borderId="0"/>
    <xf numFmtId="0" fontId="1" fillId="0" borderId="0"/>
  </cellStyleXfs>
  <cellXfs count="209">
    <xf numFmtId="0" fontId="0" fillId="0" borderId="0" xfId="0"/>
    <xf numFmtId="164" fontId="16" fillId="0" borderId="0" xfId="13" applyFont="1" applyAlignment="1"/>
    <xf numFmtId="0" fontId="17" fillId="0" borderId="0" xfId="13" applyNumberFormat="1" applyFont="1" applyAlignment="1" applyProtection="1">
      <protection locked="0"/>
    </xf>
    <xf numFmtId="0" fontId="17" fillId="0" borderId="0" xfId="13" applyNumberFormat="1" applyFont="1" applyProtection="1">
      <protection locked="0"/>
    </xf>
    <xf numFmtId="0" fontId="17" fillId="0" borderId="0" xfId="13" applyNumberFormat="1" applyFont="1" applyAlignment="1" applyProtection="1">
      <alignment horizontal="center"/>
      <protection locked="0"/>
    </xf>
    <xf numFmtId="0" fontId="18" fillId="0" borderId="0" xfId="13" applyNumberFormat="1" applyFont="1" applyAlignment="1" applyProtection="1">
      <protection locked="0"/>
    </xf>
    <xf numFmtId="0" fontId="17" fillId="0" borderId="0" xfId="13" applyNumberFormat="1" applyFont="1" applyFill="1" applyAlignment="1" applyProtection="1">
      <protection locked="0"/>
    </xf>
    <xf numFmtId="0" fontId="17" fillId="0" borderId="0" xfId="13" applyNumberFormat="1" applyFont="1" applyAlignment="1" applyProtection="1">
      <alignment horizontal="right"/>
      <protection locked="0"/>
    </xf>
    <xf numFmtId="0" fontId="17" fillId="0" borderId="0" xfId="13" applyNumberFormat="1" applyFont="1"/>
    <xf numFmtId="0" fontId="16" fillId="0" borderId="0" xfId="13" applyNumberFormat="1" applyFont="1"/>
    <xf numFmtId="0" fontId="16" fillId="0" borderId="0" xfId="13" applyNumberFormat="1" applyFont="1" applyAlignment="1" applyProtection="1">
      <alignment horizontal="center"/>
      <protection locked="0"/>
    </xf>
    <xf numFmtId="0" fontId="19" fillId="0" borderId="0" xfId="13" applyNumberFormat="1" applyFont="1" applyAlignment="1">
      <alignment horizontal="center"/>
    </xf>
    <xf numFmtId="0" fontId="17" fillId="0" borderId="0" xfId="13" applyNumberFormat="1" applyFont="1" applyAlignment="1">
      <alignment horizontal="center"/>
    </xf>
    <xf numFmtId="0" fontId="16" fillId="0" borderId="7" xfId="13" applyNumberFormat="1" applyFont="1" applyBorder="1" applyAlignment="1" applyProtection="1">
      <alignment horizontal="center"/>
      <protection locked="0"/>
    </xf>
    <xf numFmtId="0" fontId="17" fillId="0" borderId="7" xfId="13" applyNumberFormat="1" applyFont="1" applyBorder="1" applyAlignment="1" applyProtection="1">
      <alignment horizontal="center"/>
      <protection locked="0"/>
    </xf>
    <xf numFmtId="0" fontId="17" fillId="0" borderId="0" xfId="13" applyNumberFormat="1" applyFont="1" applyBorder="1" applyAlignment="1" applyProtection="1">
      <alignment horizontal="center"/>
      <protection locked="0"/>
    </xf>
    <xf numFmtId="0" fontId="16" fillId="0" borderId="0" xfId="13" applyNumberFormat="1" applyFont="1" applyBorder="1" applyAlignment="1" applyProtection="1">
      <alignment horizontal="center"/>
      <protection locked="0"/>
    </xf>
    <xf numFmtId="37" fontId="17" fillId="0" borderId="0" xfId="13" applyNumberFormat="1" applyFont="1"/>
    <xf numFmtId="37" fontId="17" fillId="0" borderId="8" xfId="13" applyNumberFormat="1" applyFont="1" applyBorder="1"/>
    <xf numFmtId="0" fontId="17" fillId="0" borderId="0" xfId="13" applyNumberFormat="1" applyFont="1" applyAlignment="1"/>
    <xf numFmtId="37" fontId="17" fillId="0" borderId="0" xfId="13" applyNumberFormat="1" applyFont="1" applyFill="1"/>
    <xf numFmtId="165" fontId="17" fillId="0" borderId="0" xfId="13" applyNumberFormat="1" applyFont="1"/>
    <xf numFmtId="164" fontId="17" fillId="0" borderId="0" xfId="13" applyFont="1" applyAlignment="1"/>
    <xf numFmtId="0" fontId="17" fillId="0" borderId="0" xfId="13" quotePrefix="1" applyNumberFormat="1" applyFont="1" applyAlignment="1"/>
    <xf numFmtId="5" fontId="17" fillId="0" borderId="0" xfId="13" applyNumberFormat="1" applyFont="1"/>
    <xf numFmtId="3" fontId="17" fillId="0" borderId="0" xfId="13" applyNumberFormat="1" applyFont="1" applyAlignment="1"/>
    <xf numFmtId="37" fontId="17" fillId="0" borderId="0" xfId="13" applyNumberFormat="1" applyFont="1" applyAlignment="1"/>
    <xf numFmtId="0" fontId="17" fillId="0" borderId="0" xfId="13" quotePrefix="1" applyNumberFormat="1" applyFont="1"/>
    <xf numFmtId="165" fontId="17" fillId="0" borderId="0" xfId="13" applyNumberFormat="1" applyFont="1" applyProtection="1">
      <protection locked="0"/>
    </xf>
    <xf numFmtId="0" fontId="17" fillId="0" borderId="0" xfId="13" applyNumberFormat="1" applyFont="1" applyFill="1"/>
    <xf numFmtId="0" fontId="17" fillId="0" borderId="0" xfId="13" applyNumberFormat="1" applyFont="1" applyAlignment="1">
      <alignment horizontal="right"/>
    </xf>
    <xf numFmtId="3" fontId="16" fillId="0" borderId="0" xfId="13" applyNumberFormat="1" applyFont="1" applyAlignment="1"/>
    <xf numFmtId="3" fontId="18" fillId="0" borderId="0" xfId="13" applyNumberFormat="1" applyFont="1" applyAlignment="1"/>
    <xf numFmtId="0" fontId="18" fillId="0" borderId="0" xfId="13" applyNumberFormat="1" applyFont="1" applyAlignment="1"/>
    <xf numFmtId="0" fontId="16" fillId="0" borderId="0" xfId="13" applyNumberFormat="1" applyFont="1" applyBorder="1"/>
    <xf numFmtId="3" fontId="17" fillId="0" borderId="7" xfId="13" applyNumberFormat="1" applyFont="1" applyBorder="1" applyAlignment="1">
      <alignment horizontal="center"/>
    </xf>
    <xf numFmtId="3" fontId="16" fillId="0" borderId="0" xfId="13" applyNumberFormat="1" applyFont="1" applyBorder="1" applyAlignment="1"/>
    <xf numFmtId="37" fontId="17" fillId="0" borderId="0" xfId="13" applyNumberFormat="1" applyFont="1" applyBorder="1" applyAlignment="1"/>
    <xf numFmtId="37" fontId="17" fillId="0" borderId="7" xfId="13" applyNumberFormat="1" applyFont="1" applyBorder="1" applyAlignment="1"/>
    <xf numFmtId="173" fontId="17" fillId="0" borderId="0" xfId="13" applyNumberFormat="1" applyFont="1" applyAlignment="1"/>
    <xf numFmtId="164" fontId="16" fillId="0" borderId="0" xfId="13" applyFont="1" applyFill="1" applyAlignment="1"/>
    <xf numFmtId="0" fontId="17" fillId="0" borderId="0" xfId="13" applyNumberFormat="1" applyFont="1" applyFill="1" applyAlignment="1"/>
    <xf numFmtId="3" fontId="17" fillId="0" borderId="0" xfId="13" applyNumberFormat="1" applyFont="1" applyFill="1" applyAlignment="1"/>
    <xf numFmtId="37" fontId="17" fillId="0" borderId="0" xfId="13" applyNumberFormat="1" applyFont="1" applyFill="1" applyAlignment="1"/>
    <xf numFmtId="37" fontId="17" fillId="0" borderId="9" xfId="13" applyNumberFormat="1" applyFont="1" applyFill="1" applyBorder="1" applyAlignment="1"/>
    <xf numFmtId="37" fontId="16" fillId="0" borderId="0" xfId="13" applyNumberFormat="1" applyFont="1" applyFill="1" applyAlignment="1"/>
    <xf numFmtId="37" fontId="16" fillId="0" borderId="0" xfId="13" applyNumberFormat="1" applyFont="1" applyAlignment="1"/>
    <xf numFmtId="37" fontId="17" fillId="0" borderId="0" xfId="13" applyNumberFormat="1" applyFont="1" applyFill="1" applyBorder="1" applyAlignment="1"/>
    <xf numFmtId="37" fontId="17" fillId="0" borderId="7" xfId="13" applyNumberFormat="1" applyFont="1" applyFill="1" applyBorder="1" applyAlignment="1"/>
    <xf numFmtId="173" fontId="17" fillId="0" borderId="0" xfId="13" applyNumberFormat="1" applyFont="1" applyFill="1" applyAlignment="1"/>
    <xf numFmtId="0" fontId="17" fillId="0" borderId="0" xfId="14" applyNumberFormat="1" applyFont="1" applyFill="1" applyAlignment="1" applyProtection="1">
      <protection locked="0"/>
    </xf>
    <xf numFmtId="37" fontId="16" fillId="0" borderId="0" xfId="13" applyNumberFormat="1" applyFont="1" applyFill="1" applyBorder="1" applyAlignment="1"/>
    <xf numFmtId="37" fontId="17" fillId="0" borderId="10" xfId="13" applyNumberFormat="1" applyFont="1" applyFill="1" applyBorder="1" applyAlignment="1"/>
    <xf numFmtId="0" fontId="16" fillId="0" borderId="0" xfId="13" applyNumberFormat="1" applyFont="1" applyProtection="1">
      <protection locked="0"/>
    </xf>
    <xf numFmtId="0" fontId="18" fillId="0" borderId="0" xfId="13" applyNumberFormat="1" applyFont="1" applyAlignment="1" applyProtection="1">
      <alignment horizontal="center"/>
      <protection locked="0"/>
    </xf>
    <xf numFmtId="3" fontId="19" fillId="0" borderId="0" xfId="13" applyNumberFormat="1" applyFont="1" applyAlignment="1"/>
    <xf numFmtId="0" fontId="18" fillId="0" borderId="0" xfId="13" applyNumberFormat="1" applyFont="1" applyProtection="1">
      <protection locked="0"/>
    </xf>
    <xf numFmtId="0" fontId="17" fillId="0" borderId="0" xfId="14" applyNumberFormat="1" applyFont="1" applyFill="1" applyAlignment="1"/>
    <xf numFmtId="37" fontId="17" fillId="0" borderId="8" xfId="13" applyNumberFormat="1" applyFont="1" applyBorder="1" applyAlignment="1"/>
    <xf numFmtId="167" fontId="17" fillId="0" borderId="0" xfId="13" applyNumberFormat="1" applyFont="1" applyAlignment="1">
      <alignment horizontal="left"/>
    </xf>
    <xf numFmtId="10" fontId="16" fillId="0" borderId="0" xfId="13" applyNumberFormat="1" applyFont="1" applyAlignment="1"/>
    <xf numFmtId="174" fontId="16" fillId="0" borderId="0" xfId="13" applyNumberFormat="1" applyFont="1" applyAlignment="1"/>
    <xf numFmtId="37" fontId="17" fillId="0" borderId="0" xfId="13" applyNumberFormat="1" applyFont="1" applyFill="1" applyAlignment="1">
      <alignment horizontal="right"/>
    </xf>
    <xf numFmtId="167" fontId="17" fillId="0" borderId="0" xfId="13" applyNumberFormat="1" applyFont="1" applyAlignment="1" applyProtection="1">
      <alignment horizontal="left"/>
      <protection locked="0"/>
    </xf>
    <xf numFmtId="37" fontId="17" fillId="0" borderId="10" xfId="13" applyNumberFormat="1" applyFont="1" applyBorder="1" applyAlignment="1"/>
    <xf numFmtId="0" fontId="17" fillId="0" borderId="0" xfId="13" applyNumberFormat="1" applyFont="1" applyFill="1" applyProtection="1">
      <protection locked="0"/>
    </xf>
    <xf numFmtId="164" fontId="17" fillId="0" borderId="0" xfId="13" applyFont="1" applyFill="1" applyAlignment="1"/>
    <xf numFmtId="0" fontId="17" fillId="0" borderId="7" xfId="13" applyNumberFormat="1" applyFont="1" applyFill="1" applyBorder="1" applyProtection="1">
      <protection locked="0"/>
    </xf>
    <xf numFmtId="173" fontId="17" fillId="0" borderId="0" xfId="13" applyNumberFormat="1" applyFont="1" applyFill="1" applyAlignment="1">
      <alignment horizontal="right"/>
    </xf>
    <xf numFmtId="3" fontId="20" fillId="0" borderId="0" xfId="13" applyNumberFormat="1" applyFont="1" applyAlignment="1">
      <alignment horizontal="center"/>
    </xf>
    <xf numFmtId="3" fontId="18" fillId="0" borderId="0" xfId="13" quotePrefix="1" applyNumberFormat="1" applyFont="1" applyAlignment="1">
      <alignment horizontal="center"/>
    </xf>
    <xf numFmtId="166" fontId="17" fillId="0" borderId="0" xfId="13" applyNumberFormat="1" applyFont="1" applyAlignment="1"/>
    <xf numFmtId="166" fontId="17" fillId="0" borderId="7" xfId="13" applyNumberFormat="1" applyFont="1" applyBorder="1" applyAlignment="1"/>
    <xf numFmtId="37" fontId="17" fillId="0" borderId="8" xfId="13" applyNumberFormat="1" applyFont="1" applyFill="1" applyBorder="1" applyAlignment="1"/>
    <xf numFmtId="175" fontId="17" fillId="0" borderId="0" xfId="13" applyNumberFormat="1" applyFont="1" applyFill="1" applyAlignment="1"/>
    <xf numFmtId="0" fontId="16" fillId="0" borderId="0" xfId="13" applyNumberFormat="1" applyFont="1" applyAlignment="1" applyProtection="1">
      <alignment horizontal="left"/>
      <protection locked="0"/>
    </xf>
    <xf numFmtId="0" fontId="19" fillId="0" borderId="0" xfId="13" applyNumberFormat="1" applyFont="1" applyAlignment="1"/>
    <xf numFmtId="164" fontId="19" fillId="0" borderId="0" xfId="13" applyFont="1" applyAlignment="1"/>
    <xf numFmtId="0" fontId="18" fillId="0" borderId="0" xfId="13" applyNumberFormat="1" applyFont="1" applyAlignment="1" applyProtection="1">
      <alignment horizontal="right"/>
      <protection locked="0"/>
    </xf>
    <xf numFmtId="0" fontId="18" fillId="0" borderId="0" xfId="13" quotePrefix="1" applyNumberFormat="1" applyFont="1" applyAlignment="1"/>
    <xf numFmtId="0" fontId="17" fillId="0" borderId="0" xfId="13" quotePrefix="1" applyNumberFormat="1" applyFont="1" applyFill="1" applyAlignment="1"/>
    <xf numFmtId="3" fontId="16" fillId="0" borderId="0" xfId="13" applyNumberFormat="1" applyFont="1" applyFill="1" applyAlignment="1"/>
    <xf numFmtId="3" fontId="17" fillId="0" borderId="8" xfId="13" applyNumberFormat="1" applyFont="1" applyFill="1" applyBorder="1" applyAlignment="1"/>
    <xf numFmtId="37" fontId="16" fillId="0" borderId="8" xfId="13" applyNumberFormat="1" applyFont="1" applyBorder="1" applyAlignment="1"/>
    <xf numFmtId="3" fontId="17" fillId="0" borderId="7" xfId="13" applyNumberFormat="1" applyFont="1" applyFill="1" applyBorder="1" applyAlignment="1"/>
    <xf numFmtId="176" fontId="17" fillId="0" borderId="0" xfId="13" applyNumberFormat="1" applyFont="1" applyFill="1" applyAlignment="1"/>
    <xf numFmtId="37" fontId="17" fillId="0" borderId="9" xfId="13" applyNumberFormat="1" applyFont="1" applyBorder="1" applyAlignment="1"/>
    <xf numFmtId="0" fontId="19" fillId="0" borderId="0" xfId="13" applyNumberFormat="1" applyFont="1" applyFill="1" applyAlignment="1">
      <alignment horizontal="center"/>
    </xf>
    <xf numFmtId="0" fontId="17" fillId="0" borderId="0" xfId="13" applyNumberFormat="1" applyFont="1" applyFill="1" applyAlignment="1">
      <alignment horizontal="center"/>
    </xf>
    <xf numFmtId="0" fontId="17" fillId="0" borderId="0" xfId="13" applyNumberFormat="1" applyFont="1" applyFill="1" applyAlignment="1" applyProtection="1">
      <alignment horizontal="center"/>
      <protection locked="0"/>
    </xf>
    <xf numFmtId="0" fontId="17" fillId="0" borderId="7" xfId="13" applyNumberFormat="1" applyFont="1" applyFill="1" applyBorder="1" applyAlignment="1" applyProtection="1">
      <alignment horizontal="center"/>
      <protection locked="0"/>
    </xf>
    <xf numFmtId="42" fontId="17" fillId="0" borderId="0" xfId="13" applyNumberFormat="1" applyFont="1" applyFill="1"/>
    <xf numFmtId="41" fontId="17" fillId="0" borderId="0" xfId="13" applyNumberFormat="1" applyFont="1" applyFill="1"/>
    <xf numFmtId="5" fontId="17" fillId="0" borderId="0" xfId="13" applyNumberFormat="1" applyFont="1" applyFill="1"/>
    <xf numFmtId="0" fontId="17" fillId="0" borderId="8" xfId="13" applyNumberFormat="1" applyFont="1" applyFill="1" applyBorder="1"/>
    <xf numFmtId="165" fontId="17" fillId="0" borderId="0" xfId="13" applyNumberFormat="1" applyFont="1" applyFill="1" applyAlignment="1"/>
    <xf numFmtId="177" fontId="17" fillId="0" borderId="0" xfId="13" applyNumberFormat="1" applyFont="1" applyFill="1"/>
    <xf numFmtId="10" fontId="17" fillId="0" borderId="0" xfId="13" applyNumberFormat="1" applyFont="1" applyFill="1"/>
    <xf numFmtId="165" fontId="17" fillId="0" borderId="0" xfId="13" applyNumberFormat="1" applyFont="1" applyFill="1" applyProtection="1">
      <protection locked="0"/>
    </xf>
    <xf numFmtId="3" fontId="18" fillId="0" borderId="0" xfId="13" applyNumberFormat="1" applyFont="1" applyFill="1" applyAlignment="1"/>
    <xf numFmtId="178" fontId="17" fillId="0" borderId="0" xfId="13" applyNumberFormat="1" applyFont="1" applyFill="1" applyAlignment="1"/>
    <xf numFmtId="0" fontId="16" fillId="0" borderId="0" xfId="13" applyNumberFormat="1" applyFont="1" applyFill="1" applyProtection="1">
      <protection locked="0"/>
    </xf>
    <xf numFmtId="10" fontId="16" fillId="0" borderId="0" xfId="13" applyNumberFormat="1" applyFont="1" applyFill="1" applyAlignment="1"/>
    <xf numFmtId="180" fontId="17" fillId="0" borderId="0" xfId="13" applyNumberFormat="1" applyFont="1" applyFill="1" applyAlignment="1"/>
    <xf numFmtId="37" fontId="17" fillId="0" borderId="11" xfId="13" applyNumberFormat="1" applyFont="1" applyFill="1" applyBorder="1" applyAlignment="1"/>
    <xf numFmtId="41" fontId="17" fillId="0" borderId="0" xfId="13" applyNumberFormat="1" applyFont="1" applyFill="1" applyAlignment="1">
      <alignment horizontal="center"/>
    </xf>
    <xf numFmtId="3" fontId="17" fillId="0" borderId="7" xfId="13" applyNumberFormat="1" applyFont="1" applyFill="1" applyBorder="1" applyAlignment="1">
      <alignment horizontal="center"/>
    </xf>
    <xf numFmtId="166" fontId="17" fillId="0" borderId="0" xfId="13" applyNumberFormat="1" applyFont="1" applyFill="1" applyAlignment="1"/>
    <xf numFmtId="166" fontId="17" fillId="0" borderId="7" xfId="13" applyNumberFormat="1" applyFont="1" applyFill="1" applyBorder="1" applyAlignment="1"/>
    <xf numFmtId="5" fontId="17" fillId="0" borderId="0" xfId="13" applyNumberFormat="1" applyFont="1" applyFill="1" applyAlignment="1" applyProtection="1">
      <protection locked="0"/>
    </xf>
    <xf numFmtId="3" fontId="19" fillId="0" borderId="0" xfId="13" applyNumberFormat="1" applyFont="1" applyAlignment="1">
      <alignment horizontal="center"/>
    </xf>
    <xf numFmtId="0" fontId="18" fillId="0" borderId="0" xfId="13" applyNumberFormat="1" applyFont="1" applyFill="1" applyAlignment="1">
      <alignment horizontal="center"/>
    </xf>
    <xf numFmtId="0" fontId="22" fillId="0" borderId="0" xfId="12" applyFont="1" applyFill="1" applyAlignment="1">
      <alignment vertical="top" wrapText="1"/>
    </xf>
    <xf numFmtId="0" fontId="22" fillId="0" borderId="0" xfId="12" applyFont="1" applyFill="1" applyAlignment="1">
      <alignment horizontal="center" vertical="top"/>
    </xf>
    <xf numFmtId="0" fontId="22" fillId="0" borderId="0" xfId="12" applyFont="1" applyFill="1" applyAlignment="1">
      <alignment horizontal="left" vertical="top" wrapText="1"/>
    </xf>
    <xf numFmtId="0" fontId="22" fillId="0" borderId="0" xfId="12" applyFont="1" applyFill="1" applyAlignment="1">
      <alignment vertical="top"/>
    </xf>
    <xf numFmtId="37" fontId="22" fillId="0" borderId="0" xfId="13" applyNumberFormat="1" applyFont="1" applyFill="1" applyBorder="1" applyAlignment="1">
      <alignment vertical="top"/>
    </xf>
    <xf numFmtId="37" fontId="25" fillId="0" borderId="0" xfId="13" applyNumberFormat="1" applyFont="1" applyFill="1" applyAlignment="1">
      <alignment vertical="top"/>
    </xf>
    <xf numFmtId="37" fontId="22" fillId="0" borderId="0" xfId="12" applyNumberFormat="1" applyFont="1" applyFill="1" applyAlignment="1">
      <alignment vertical="top"/>
    </xf>
    <xf numFmtId="37" fontId="22" fillId="0" borderId="8" xfId="12" applyNumberFormat="1" applyFont="1" applyFill="1" applyBorder="1" applyAlignment="1">
      <alignment vertical="top"/>
    </xf>
    <xf numFmtId="37" fontId="28" fillId="0" borderId="0" xfId="13" applyNumberFormat="1" applyFont="1" applyFill="1" applyAlignment="1">
      <alignment vertical="top" wrapText="1"/>
    </xf>
    <xf numFmtId="0" fontId="22" fillId="0" borderId="0" xfId="12" applyFont="1" applyFill="1" applyAlignment="1">
      <alignment horizontal="left" vertical="top" wrapText="1" indent="2"/>
    </xf>
    <xf numFmtId="37" fontId="25" fillId="0" borderId="0" xfId="13" applyNumberFormat="1" applyFont="1" applyFill="1" applyAlignment="1">
      <alignment vertical="top" wrapText="1"/>
    </xf>
    <xf numFmtId="37" fontId="26" fillId="0" borderId="0" xfId="12" applyNumberFormat="1" applyFont="1" applyFill="1" applyAlignment="1">
      <alignment vertical="top" wrapText="1"/>
    </xf>
    <xf numFmtId="37" fontId="22" fillId="0" borderId="0" xfId="12" applyNumberFormat="1" applyFont="1" applyFill="1" applyAlignment="1">
      <alignment vertical="top" wrapText="1"/>
    </xf>
    <xf numFmtId="0" fontId="22" fillId="0" borderId="0" xfId="12" applyFont="1" applyFill="1" applyAlignment="1">
      <alignment horizontal="left" vertical="top"/>
    </xf>
    <xf numFmtId="37" fontId="22" fillId="0" borderId="0" xfId="12" applyNumberFormat="1" applyFont="1" applyFill="1" applyAlignment="1">
      <alignment horizontal="center" vertical="top"/>
    </xf>
    <xf numFmtId="37" fontId="22" fillId="0" borderId="0" xfId="12" applyNumberFormat="1" applyFont="1" applyFill="1" applyAlignment="1">
      <alignment horizontal="center" vertical="top" wrapText="1"/>
    </xf>
    <xf numFmtId="0" fontId="23" fillId="0" borderId="0" xfId="12" applyFont="1" applyFill="1" applyAlignment="1">
      <alignment horizontal="center" vertical="top"/>
    </xf>
    <xf numFmtId="0" fontId="23" fillId="0" borderId="0" xfId="12" quotePrefix="1" applyNumberFormat="1" applyFont="1" applyFill="1" applyAlignment="1">
      <alignment horizontal="center" vertical="top"/>
    </xf>
    <xf numFmtId="37" fontId="23" fillId="0" borderId="0" xfId="12" applyNumberFormat="1" applyFont="1" applyFill="1" applyAlignment="1">
      <alignment horizontal="center" vertical="top"/>
    </xf>
    <xf numFmtId="37" fontId="23" fillId="0" borderId="0" xfId="12" applyNumberFormat="1" applyFont="1" applyFill="1" applyAlignment="1">
      <alignment horizontal="center" vertical="top" wrapText="1"/>
    </xf>
    <xf numFmtId="37" fontId="23" fillId="0" borderId="0" xfId="12" quotePrefix="1" applyNumberFormat="1" applyFont="1" applyFill="1" applyAlignment="1">
      <alignment horizontal="center" vertical="top"/>
    </xf>
    <xf numFmtId="0" fontId="24" fillId="0" borderId="0" xfId="12" applyFont="1" applyFill="1" applyAlignment="1">
      <alignment vertical="top"/>
    </xf>
    <xf numFmtId="49" fontId="22" fillId="0" borderId="0" xfId="13" applyNumberFormat="1" applyFont="1" applyFill="1" applyAlignment="1">
      <alignment horizontal="left" vertical="top" wrapText="1"/>
    </xf>
    <xf numFmtId="3" fontId="22" fillId="0" borderId="0" xfId="12" applyNumberFormat="1" applyFont="1" applyFill="1" applyAlignment="1">
      <alignment vertical="top"/>
    </xf>
    <xf numFmtId="0" fontId="24" fillId="0" borderId="0" xfId="12" applyFont="1" applyFill="1" applyAlignment="1">
      <alignment vertical="top" wrapText="1"/>
    </xf>
    <xf numFmtId="37" fontId="22" fillId="0" borderId="0" xfId="12" applyNumberFormat="1" applyFont="1" applyFill="1" applyBorder="1" applyAlignment="1">
      <alignment vertical="top" wrapText="1"/>
    </xf>
    <xf numFmtId="37" fontId="22" fillId="0" borderId="0" xfId="12" applyNumberFormat="1" applyFont="1" applyFill="1" applyBorder="1" applyAlignment="1">
      <alignment vertical="top"/>
    </xf>
    <xf numFmtId="37" fontId="26" fillId="0" borderId="0" xfId="12" applyNumberFormat="1" applyFont="1" applyFill="1" applyBorder="1" applyAlignment="1">
      <alignment vertical="top" wrapText="1"/>
    </xf>
    <xf numFmtId="37" fontId="22" fillId="0" borderId="9" xfId="12" applyNumberFormat="1" applyFont="1" applyFill="1" applyBorder="1" applyAlignment="1">
      <alignment vertical="top"/>
    </xf>
    <xf numFmtId="0" fontId="27" fillId="0" borderId="0" xfId="12" applyFont="1" applyFill="1" applyAlignment="1">
      <alignment vertical="top"/>
    </xf>
    <xf numFmtId="173" fontId="22" fillId="0" borderId="8" xfId="12" applyNumberFormat="1" applyFont="1" applyFill="1" applyBorder="1" applyAlignment="1">
      <alignment vertical="top"/>
    </xf>
    <xf numFmtId="173" fontId="22" fillId="0" borderId="0" xfId="12" applyNumberFormat="1" applyFont="1" applyFill="1" applyBorder="1" applyAlignment="1">
      <alignment vertical="top" wrapText="1"/>
    </xf>
    <xf numFmtId="37" fontId="22" fillId="0" borderId="6" xfId="12" applyNumberFormat="1" applyFont="1" applyFill="1" applyBorder="1" applyAlignment="1">
      <alignment vertical="top"/>
    </xf>
    <xf numFmtId="173" fontId="22" fillId="0" borderId="0" xfId="12" applyNumberFormat="1" applyFont="1" applyFill="1" applyAlignment="1">
      <alignment vertical="top"/>
    </xf>
    <xf numFmtId="173" fontId="22" fillId="0" borderId="0" xfId="12" applyNumberFormat="1" applyFont="1" applyFill="1" applyAlignment="1">
      <alignment vertical="top" wrapText="1"/>
    </xf>
    <xf numFmtId="173" fontId="22" fillId="0" borderId="0" xfId="12" applyNumberFormat="1" applyFont="1" applyFill="1" applyBorder="1" applyAlignment="1">
      <alignment vertical="top"/>
    </xf>
    <xf numFmtId="9" fontId="22" fillId="0" borderId="0" xfId="15" applyFont="1" applyFill="1" applyAlignment="1">
      <alignment vertical="top"/>
    </xf>
    <xf numFmtId="0" fontId="17" fillId="0" borderId="0" xfId="12" applyFont="1"/>
    <xf numFmtId="172" fontId="17" fillId="0" borderId="0" xfId="25" applyNumberFormat="1" applyFont="1" applyBorder="1" applyAlignment="1" applyProtection="1">
      <alignment horizontal="center"/>
      <protection locked="0"/>
    </xf>
    <xf numFmtId="172" fontId="17" fillId="0" borderId="0" xfId="25" applyNumberFormat="1" applyFont="1" applyFill="1" applyBorder="1" applyAlignment="1" applyProtection="1">
      <alignment horizontal="center"/>
      <protection locked="0"/>
    </xf>
    <xf numFmtId="172" fontId="17" fillId="0" borderId="0" xfId="25" applyNumberFormat="1" applyFont="1"/>
    <xf numFmtId="0" fontId="18" fillId="0" borderId="0" xfId="12" applyFont="1"/>
    <xf numFmtId="0" fontId="18" fillId="0" borderId="0" xfId="12" applyFont="1" applyFill="1"/>
    <xf numFmtId="172" fontId="17" fillId="0" borderId="0" xfId="25" applyNumberFormat="1" applyFont="1" applyFill="1"/>
    <xf numFmtId="10" fontId="17" fillId="0" borderId="0" xfId="17" applyNumberFormat="1" applyFont="1"/>
    <xf numFmtId="3" fontId="17" fillId="0" borderId="0" xfId="12" applyNumberFormat="1" applyFont="1"/>
    <xf numFmtId="37" fontId="17" fillId="0" borderId="0" xfId="12" applyNumberFormat="1" applyFont="1"/>
    <xf numFmtId="0" fontId="17" fillId="0" borderId="0" xfId="12" applyFont="1" applyBorder="1"/>
    <xf numFmtId="3" fontId="17" fillId="0" borderId="0" xfId="12" applyNumberFormat="1" applyFont="1" applyBorder="1"/>
    <xf numFmtId="37" fontId="17" fillId="0" borderId="0" xfId="12" applyNumberFormat="1" applyFont="1" applyBorder="1"/>
    <xf numFmtId="0" fontId="17" fillId="0" borderId="0" xfId="12" applyFont="1" applyBorder="1" applyAlignment="1">
      <alignment horizontal="center"/>
    </xf>
    <xf numFmtId="10" fontId="17" fillId="0" borderId="0" xfId="17" applyNumberFormat="1" applyFont="1" applyFill="1" applyAlignment="1"/>
    <xf numFmtId="179" fontId="17" fillId="0" borderId="0" xfId="17" applyNumberFormat="1" applyFont="1" applyFill="1" applyAlignment="1"/>
    <xf numFmtId="0" fontId="17" fillId="0" borderId="0" xfId="12" applyFont="1" applyFill="1"/>
    <xf numFmtId="3" fontId="17" fillId="0" borderId="0" xfId="12" applyNumberFormat="1" applyFont="1" applyFill="1"/>
    <xf numFmtId="37" fontId="17" fillId="0" borderId="0" xfId="12" applyNumberFormat="1" applyFont="1" applyFill="1"/>
    <xf numFmtId="10" fontId="17" fillId="0" borderId="7" xfId="17" applyNumberFormat="1" applyFont="1" applyFill="1" applyBorder="1" applyAlignment="1"/>
    <xf numFmtId="179" fontId="17" fillId="0" borderId="7" xfId="17" applyNumberFormat="1" applyFont="1" applyFill="1" applyBorder="1" applyAlignment="1"/>
    <xf numFmtId="0" fontId="18" fillId="0" borderId="0" xfId="12" applyFont="1" applyAlignment="1">
      <alignment horizontal="center"/>
    </xf>
    <xf numFmtId="5" fontId="17" fillId="0" borderId="0" xfId="12" applyNumberFormat="1" applyFont="1" applyFill="1"/>
    <xf numFmtId="41" fontId="17" fillId="0" borderId="0" xfId="12" applyNumberFormat="1" applyFont="1" applyFill="1"/>
    <xf numFmtId="176" fontId="17" fillId="0" borderId="0" xfId="12" applyNumberFormat="1" applyFont="1" applyFill="1" applyAlignment="1">
      <alignment horizontal="right"/>
    </xf>
    <xf numFmtId="165" fontId="17" fillId="0" borderId="0" xfId="25" applyNumberFormat="1" applyFont="1" applyFill="1" applyAlignment="1">
      <alignment horizontal="right"/>
    </xf>
    <xf numFmtId="165" fontId="17" fillId="0" borderId="0" xfId="12" applyNumberFormat="1" applyFont="1"/>
    <xf numFmtId="0" fontId="4" fillId="0" borderId="0" xfId="12" applyFont="1" applyAlignment="1">
      <alignment horizontal="left"/>
    </xf>
    <xf numFmtId="0" fontId="21" fillId="0" borderId="0" xfId="12" applyNumberFormat="1" applyFont="1" applyAlignment="1">
      <alignment horizontal="center"/>
    </xf>
    <xf numFmtId="0" fontId="21" fillId="0" borderId="0" xfId="12" applyFont="1"/>
    <xf numFmtId="0" fontId="21" fillId="0" borderId="0" xfId="12" applyFont="1" applyAlignment="1">
      <alignment horizontal="center"/>
    </xf>
    <xf numFmtId="172" fontId="21" fillId="0" borderId="0" xfId="25" applyNumberFormat="1" applyFont="1"/>
    <xf numFmtId="0" fontId="4" fillId="0" borderId="0" xfId="12" applyFont="1" applyAlignment="1">
      <alignment horizontal="center"/>
    </xf>
    <xf numFmtId="0" fontId="4" fillId="0" borderId="0" xfId="12" applyNumberFormat="1" applyFont="1" applyAlignment="1">
      <alignment horizontal="center"/>
    </xf>
    <xf numFmtId="0" fontId="4" fillId="0" borderId="0" xfId="12" applyFont="1"/>
    <xf numFmtId="172" fontId="4" fillId="0" borderId="0" xfId="25" applyNumberFormat="1" applyFont="1"/>
    <xf numFmtId="0" fontId="4" fillId="0" borderId="8" xfId="12" applyFont="1" applyBorder="1" applyAlignment="1">
      <alignment horizontal="center"/>
    </xf>
    <xf numFmtId="0" fontId="4" fillId="0" borderId="8" xfId="12" applyNumberFormat="1" applyFont="1" applyBorder="1" applyAlignment="1">
      <alignment horizontal="center"/>
    </xf>
    <xf numFmtId="172" fontId="4" fillId="0" borderId="8" xfId="25" applyNumberFormat="1" applyFont="1" applyBorder="1" applyAlignment="1">
      <alignment horizontal="center"/>
    </xf>
    <xf numFmtId="0" fontId="21" fillId="0" borderId="0" xfId="12" applyNumberFormat="1" applyFont="1" applyAlignment="1">
      <alignment horizontal="left"/>
    </xf>
    <xf numFmtId="0" fontId="4" fillId="0" borderId="8" xfId="12" applyFont="1" applyBorder="1"/>
    <xf numFmtId="172" fontId="4" fillId="0" borderId="8" xfId="25" applyNumberFormat="1" applyFont="1" applyBorder="1"/>
    <xf numFmtId="172" fontId="21" fillId="0" borderId="6" xfId="25" applyNumberFormat="1" applyFont="1" applyBorder="1"/>
    <xf numFmtId="0" fontId="22" fillId="0" borderId="0" xfId="27" applyFont="1" applyFill="1" applyAlignment="1">
      <alignment vertical="top"/>
    </xf>
    <xf numFmtId="172" fontId="21" fillId="0" borderId="8" xfId="25" applyNumberFormat="1" applyFont="1" applyBorder="1"/>
    <xf numFmtId="0" fontId="4" fillId="0" borderId="0" xfId="0" applyFont="1" applyAlignment="1">
      <alignment horizontal="left"/>
    </xf>
    <xf numFmtId="172" fontId="21" fillId="0" borderId="0" xfId="25" applyNumberFormat="1" applyFont="1" applyBorder="1"/>
    <xf numFmtId="0" fontId="3" fillId="0" borderId="0" xfId="33"/>
    <xf numFmtId="37" fontId="26" fillId="0" borderId="0" xfId="27" applyNumberFormat="1" applyFont="1" applyFill="1" applyAlignment="1">
      <alignment vertical="top" wrapText="1"/>
    </xf>
    <xf numFmtId="37" fontId="22" fillId="0" borderId="0" xfId="27" applyNumberFormat="1" applyFont="1" applyFill="1" applyBorder="1" applyAlignment="1">
      <alignment vertical="top" wrapText="1"/>
    </xf>
    <xf numFmtId="37" fontId="26" fillId="0" borderId="0" xfId="27" applyNumberFormat="1" applyFont="1" applyFill="1" applyAlignment="1">
      <alignment vertical="top" wrapText="1"/>
    </xf>
    <xf numFmtId="0" fontId="26" fillId="0" borderId="0" xfId="27" applyFont="1" applyFill="1" applyAlignment="1">
      <alignment vertical="top" wrapText="1"/>
    </xf>
    <xf numFmtId="0" fontId="3" fillId="0" borderId="0" xfId="35"/>
    <xf numFmtId="37" fontId="26" fillId="0" borderId="0" xfId="27" applyNumberFormat="1" applyFont="1" applyFill="1" applyAlignment="1">
      <alignment vertical="top" wrapText="1"/>
    </xf>
    <xf numFmtId="37" fontId="22" fillId="0" borderId="0" xfId="27" applyNumberFormat="1" applyFont="1" applyFill="1" applyBorder="1" applyAlignment="1">
      <alignment vertical="top" wrapText="1"/>
    </xf>
    <xf numFmtId="37" fontId="26" fillId="0" borderId="0" xfId="27" applyNumberFormat="1" applyFont="1" applyFill="1" applyBorder="1" applyAlignment="1">
      <alignment vertical="top" wrapText="1"/>
    </xf>
    <xf numFmtId="173" fontId="22" fillId="0" borderId="0" xfId="27" applyNumberFormat="1" applyFont="1" applyFill="1" applyBorder="1" applyAlignment="1">
      <alignment vertical="top" wrapText="1"/>
    </xf>
    <xf numFmtId="37" fontId="26" fillId="0" borderId="0" xfId="27" applyNumberFormat="1" applyFont="1" applyFill="1" applyAlignment="1">
      <alignment vertical="top" wrapText="1"/>
    </xf>
    <xf numFmtId="0" fontId="22" fillId="0" borderId="0" xfId="27" applyFont="1" applyFill="1" applyAlignment="1">
      <alignment vertical="top" wrapText="1"/>
    </xf>
    <xf numFmtId="0" fontId="17" fillId="0" borderId="0" xfId="13" applyNumberFormat="1" applyFont="1" applyAlignment="1" applyProtection="1">
      <alignment horizontal="center"/>
      <protection locked="0"/>
    </xf>
  </cellXfs>
  <cellStyles count="39">
    <cellStyle name="Actual Date" xfId="1"/>
    <cellStyle name="Currency 2" xfId="25"/>
    <cellStyle name="Currency 2 2" xfId="28"/>
    <cellStyle name="Date" xfId="2"/>
    <cellStyle name="Fixed" xfId="3"/>
    <cellStyle name="Grey" xfId="4"/>
    <cellStyle name="HEADER" xfId="5"/>
    <cellStyle name="Heading1" xfId="6"/>
    <cellStyle name="Heading2" xfId="7"/>
    <cellStyle name="HIGHLIGHT" xfId="8"/>
    <cellStyle name="Input [yellow]" xfId="9"/>
    <cellStyle name="no dec" xfId="10"/>
    <cellStyle name="Normal" xfId="0" builtinId="0"/>
    <cellStyle name="Normal - Style1" xfId="11"/>
    <cellStyle name="Normal 2" xfId="12"/>
    <cellStyle name="Normal 2 2" xfId="27"/>
    <cellStyle name="Normal 3" xfId="26"/>
    <cellStyle name="Normal 3 2" xfId="36"/>
    <cellStyle name="Normal 4" xfId="31"/>
    <cellStyle name="Normal 4 2" xfId="37"/>
    <cellStyle name="Normal 5" xfId="32"/>
    <cellStyle name="Normal 5 2" xfId="38"/>
    <cellStyle name="Normal 6" xfId="33"/>
    <cellStyle name="Normal 7" xfId="35"/>
    <cellStyle name="Normal 8" xfId="34"/>
    <cellStyle name="Normal_Formula Input Sheet" xfId="13"/>
    <cellStyle name="Normal_nonlevelized-Form 1 (v3)" xfId="14"/>
    <cellStyle name="Percent" xfId="15" builtinId="5"/>
    <cellStyle name="Percent [2]" xfId="16"/>
    <cellStyle name="Percent 2" xfId="17"/>
    <cellStyle name="Percent 2 2" xfId="29"/>
    <cellStyle name="RangeBelow" xfId="18"/>
    <cellStyle name="SubRoutine" xfId="19"/>
    <cellStyle name="þ(Î'_x000c_ïþ÷_x000c_âþÖ_x0006__x0002_Þ”_x0013__x0007__x0001__x0001_" xfId="20"/>
    <cellStyle name="Total" xfId="21" builtinId="25" customBuiltin="1"/>
    <cellStyle name="Unprot" xfId="22"/>
    <cellStyle name="Unprot$" xfId="23"/>
    <cellStyle name="Unprot$ 2" xfId="30"/>
    <cellStyle name="Unprotect" xfId="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lue\team\INCTAX\93RTN\FEDERAL\NSP(MN)\93GLD2A.XLW"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bbcs01\Local%20Settings\Temporary%20Internet%20Files\OLK1632\FINANC\AFUDC\AFUDC%202002\AFUDC2002%20Forecast%20All%20Cos%20Act.%20thru%20Ma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SP-SS/REVREQ/EXCEL/FERC/SPS/SPS%20Transmission%20Formula/2017%20Projection/Filed%2010-03-2016/10-2016---Attachment%20O-SPS%202017%20Rate%20Projecte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SP-SS/REVREQ/EXCEL/FERC/SPS/2016%20Transmission%20Rate%20Template/Filed%202015.12.22/12-2015---Attachment%20O-SPS%202016%20Projected_Rv3_%20All%20Chngs%20and%20ROE%20TU.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SSP-SS/REVREQ/EXCEL/FERC/SPS/SPS%20Transmission%20Formula/2017%20Projection/Filed%2010-03-2016/10-2016---Attachment%20O-SPS%20Variance%20Analysis%20Projected%202017vs201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SSP-SS/REVREQ/EXCEL/FERC/SPS/Transmission%20Formula%20Rates%20Forecasted/2016-2018%20Forecasted%20Transmission%20Formula%20Rate%20Template/Work%20Papers/WsG_WP.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SSP-SS/REVREQ/EXCEL/FERC/SPS/2016%20Transmission%20Rate%20Template/Work%20Papers/WsG_2015%20HVDC%20Monthly%20Reconciliation.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Copy%20of%2010-2016---Attachment%20O-SPS%20Variance%20Analysis%20Projected%202016vs2017.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Workpapers/WsP%202017%20Projec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Reconcil"/>
      <sheetName val="SCH C"/>
      <sheetName val="01-04"/>
      <sheetName val="UB ACC"/>
      <sheetName val="UB 481(a)"/>
      <sheetName val="01-06"/>
      <sheetName val="01-11"/>
      <sheetName val="04-01"/>
      <sheetName val="05-01"/>
      <sheetName val="06-01"/>
      <sheetName val="09-01"/>
      <sheetName val="09-02"/>
      <sheetName val="09-05"/>
      <sheetName val="09-06"/>
      <sheetName val="09-07"/>
      <sheetName val="09-09"/>
      <sheetName val="10-02"/>
      <sheetName val="10-03"/>
      <sheetName val="10-04"/>
      <sheetName val="13-02"/>
      <sheetName val="MGR SEV"/>
      <sheetName val="NONMGR SEV"/>
      <sheetName val="13-03"/>
      <sheetName val="ST OPT RECAP"/>
      <sheetName val="13-04"/>
      <sheetName val="13-07"/>
      <sheetName val="VAC ACC"/>
      <sheetName val="13-08"/>
      <sheetName val="17-05"/>
      <sheetName val="FUEL CR"/>
      <sheetName val="18-02"/>
      <sheetName val="18-06"/>
      <sheetName val="18-07"/>
      <sheetName val="19-01"/>
      <sheetName val="CHAR CONT-BLMT"/>
      <sheetName val="19-02"/>
      <sheetName val="20-01"/>
      <sheetName val="20-03"/>
      <sheetName val="RAR - 87_88"/>
      <sheetName val="20-07"/>
      <sheetName val="25-03"/>
      <sheetName val="FAS106"/>
      <sheetName val="25-07"/>
      <sheetName val="26-02"/>
      <sheetName val="LCM"/>
      <sheetName val="26-04"/>
      <sheetName val="26-05"/>
      <sheetName val="LOBBY GROSS-UP"/>
      <sheetName val="26-06"/>
      <sheetName val="26-08"/>
      <sheetName val="26-11"/>
      <sheetName val="26-13"/>
      <sheetName val="LIC AMORT"/>
      <sheetName val="26-14 | 05-04"/>
      <sheetName val="PRIVATE FUEL "/>
      <sheetName val="26-17"/>
      <sheetName val="START-UP AMORT"/>
      <sheetName val="SEREN"/>
      <sheetName val="26-20"/>
      <sheetName val="26-22"/>
      <sheetName val="26-26"/>
      <sheetName val="CIP notes"/>
      <sheetName val="26-31 | 05-06 | 18-11"/>
      <sheetName val="ELEC CIP"/>
      <sheetName val="CIP REC"/>
      <sheetName val="CIP INC STMT"/>
      <sheetName val="CIP BAL SHT"/>
      <sheetName val="26-32 | 05-07 | 18-12"/>
      <sheetName val="GAS CIP"/>
      <sheetName val="26-33"/>
      <sheetName val="26-37"/>
      <sheetName val="26-38"/>
      <sheetName val="26-39"/>
      <sheetName val="TEMP"/>
      <sheetName val="Module1"/>
      <sheetName val="YE DEFN"/>
      <sheetName val="REPORT"/>
      <sheetName val="WORKPAPER1"/>
      <sheetName val="Macro2"/>
      <sheetName val="AR-FI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refreshError="1"/>
      <sheetData sheetId="76"/>
      <sheetData sheetId="77"/>
      <sheetData sheetId="78"/>
      <sheetData sheetId="79"/>
      <sheetData sheetId="8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NSP MN"/>
      <sheetName val="NSP WI"/>
      <sheetName val="PSCO"/>
      <sheetName val="SPS"/>
      <sheetName val="CHEY"/>
      <sheetName val="STD Forecast"/>
      <sheetName val="Commercial Paper"/>
      <sheetName val="Std Compare"/>
      <sheetName val="Allocators"/>
      <sheetName val="AL - Page 1, CWC"/>
      <sheetName val="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Rate"/>
      <sheetName val="ARR - Projected Data"/>
      <sheetName val="ARR - Actual Data"/>
      <sheetName val="Sch1 &amp; Sch1 True-up"/>
      <sheetName val="WsA True-up"/>
      <sheetName val="WsA.2 Radial Line True-Up"/>
      <sheetName val="WsB Rev Credits"/>
      <sheetName val="WsC Divisor"/>
      <sheetName val="WsD Avg Rate Base"/>
      <sheetName val="WsD.1-13MoAvgRateBase"/>
      <sheetName val="WsD.2 ADIT Proration Factor"/>
      <sheetName val="WsE Rate Base Adj"/>
      <sheetName val="WsF Working Capital"/>
      <sheetName val="WsG OM - WS"/>
      <sheetName val="WsH Misc Exp"/>
      <sheetName val="WsI Depr&amp;Amort Exp"/>
      <sheetName val="WsJ TOTI"/>
      <sheetName val="WsK Cap Structure"/>
      <sheetName val="WsL StateTaxRates"/>
      <sheetName val="WsM Dir Assign"/>
      <sheetName val="WsN Meters"/>
      <sheetName val="WsO Radial Lines"/>
      <sheetName val="WsP BPU"/>
      <sheetName val="WsP BPU (pg2)"/>
      <sheetName val="WsP BPU (pg 3)"/>
      <sheetName val="WsP BPU (pg 4)"/>
      <sheetName val="WsP BPU (pg 5)"/>
      <sheetName val="WsQ Incentive CWIP"/>
      <sheetName val="WsR Inc Prjts"/>
      <sheetName val="WsD Avg Rate Base (2)"/>
      <sheetName val="WsD.2 ADIT Proration Factor (2"/>
      <sheetName val="WsE Rate Base Adj (2)"/>
    </sheetNames>
    <sheetDataSet>
      <sheetData sheetId="0"/>
      <sheetData sheetId="1">
        <row r="11">
          <cell r="K11">
            <v>116852070.50641507</v>
          </cell>
        </row>
        <row r="13">
          <cell r="K13">
            <v>3598397.6162399948</v>
          </cell>
        </row>
        <row r="14">
          <cell r="K14">
            <v>233184</v>
          </cell>
        </row>
        <row r="21">
          <cell r="K21">
            <v>4697000</v>
          </cell>
        </row>
        <row r="33">
          <cell r="K33">
            <v>141261.12</v>
          </cell>
        </row>
        <row r="34">
          <cell r="K34">
            <v>210</v>
          </cell>
        </row>
        <row r="35">
          <cell r="K35">
            <v>673</v>
          </cell>
        </row>
        <row r="36">
          <cell r="K36">
            <v>56</v>
          </cell>
        </row>
        <row r="39">
          <cell r="F39">
            <v>122426</v>
          </cell>
        </row>
        <row r="40">
          <cell r="F40">
            <v>1985</v>
          </cell>
        </row>
        <row r="41">
          <cell r="F41">
            <v>161957</v>
          </cell>
        </row>
        <row r="42">
          <cell r="F42">
            <v>2415</v>
          </cell>
        </row>
        <row r="43">
          <cell r="F43">
            <v>52541</v>
          </cell>
        </row>
        <row r="44">
          <cell r="F44">
            <v>169</v>
          </cell>
        </row>
        <row r="45">
          <cell r="F45">
            <v>39800</v>
          </cell>
        </row>
        <row r="46">
          <cell r="F46">
            <v>125020</v>
          </cell>
        </row>
        <row r="47">
          <cell r="F47">
            <v>281018.66666666669</v>
          </cell>
        </row>
        <row r="48">
          <cell r="F48">
            <v>0</v>
          </cell>
        </row>
        <row r="49">
          <cell r="F49">
            <v>4327</v>
          </cell>
        </row>
        <row r="50">
          <cell r="F50">
            <v>161</v>
          </cell>
        </row>
      </sheetData>
      <sheetData sheetId="2">
        <row r="10">
          <cell r="K10">
            <v>297030031</v>
          </cell>
        </row>
        <row r="13">
          <cell r="K13">
            <v>492045.97</v>
          </cell>
        </row>
        <row r="14">
          <cell r="K14">
            <v>13970803.838374572</v>
          </cell>
        </row>
        <row r="21">
          <cell r="K21">
            <v>0.13370000000000001</v>
          </cell>
        </row>
        <row r="22">
          <cell r="K22">
            <v>1.11E-2</v>
          </cell>
        </row>
        <row r="25">
          <cell r="K25">
            <v>0.1124</v>
          </cell>
        </row>
        <row r="28">
          <cell r="K28">
            <v>0.1106</v>
          </cell>
        </row>
        <row r="31">
          <cell r="K31">
            <v>1.9099999999999999E-2</v>
          </cell>
        </row>
        <row r="33">
          <cell r="K33">
            <v>0</v>
          </cell>
        </row>
        <row r="38">
          <cell r="K38">
            <v>165715110.68521035</v>
          </cell>
        </row>
        <row r="53">
          <cell r="K53">
            <v>0</v>
          </cell>
        </row>
        <row r="54">
          <cell r="K54">
            <v>2514383737</v>
          </cell>
        </row>
        <row r="55">
          <cell r="K55">
            <v>0</v>
          </cell>
        </row>
        <row r="56">
          <cell r="K56">
            <v>48740111</v>
          </cell>
        </row>
        <row r="57">
          <cell r="K57">
            <v>25875650</v>
          </cell>
        </row>
        <row r="58">
          <cell r="I58">
            <v>0.39011000000000001</v>
          </cell>
        </row>
        <row r="61">
          <cell r="K61">
            <v>0</v>
          </cell>
        </row>
        <row r="62">
          <cell r="K62">
            <v>400851638</v>
          </cell>
        </row>
        <row r="63">
          <cell r="K63">
            <v>0</v>
          </cell>
        </row>
        <row r="64">
          <cell r="K64">
            <v>20821128</v>
          </cell>
        </row>
        <row r="65">
          <cell r="K65">
            <v>12376099</v>
          </cell>
        </row>
        <row r="69">
          <cell r="K69">
            <v>0</v>
          </cell>
        </row>
        <row r="70">
          <cell r="K70">
            <v>2113532099</v>
          </cell>
        </row>
        <row r="71">
          <cell r="K71">
            <v>0</v>
          </cell>
        </row>
        <row r="72">
          <cell r="K72">
            <v>27918983</v>
          </cell>
        </row>
        <row r="73">
          <cell r="K73">
            <v>13499551</v>
          </cell>
        </row>
        <row r="74">
          <cell r="I74">
            <v>0.48909000000000002</v>
          </cell>
        </row>
        <row r="78">
          <cell r="K78">
            <v>0</v>
          </cell>
        </row>
        <row r="79">
          <cell r="K79">
            <v>-521590884.36614585</v>
          </cell>
        </row>
        <row r="80">
          <cell r="K80">
            <v>-2810724.64109</v>
          </cell>
        </row>
        <row r="81">
          <cell r="K81">
            <v>73866505.751284167</v>
          </cell>
        </row>
        <row r="82">
          <cell r="K82">
            <v>0</v>
          </cell>
        </row>
        <row r="83">
          <cell r="K83">
            <v>0</v>
          </cell>
        </row>
        <row r="84">
          <cell r="K84">
            <v>0</v>
          </cell>
        </row>
        <row r="85">
          <cell r="K85">
            <v>0</v>
          </cell>
        </row>
        <row r="86">
          <cell r="K86">
            <v>0</v>
          </cell>
        </row>
        <row r="89">
          <cell r="K89">
            <v>0</v>
          </cell>
        </row>
        <row r="92">
          <cell r="K92">
            <v>0</v>
          </cell>
        </row>
        <row r="93">
          <cell r="K93">
            <v>87821</v>
          </cell>
        </row>
        <row r="94">
          <cell r="K94">
            <v>-88844</v>
          </cell>
        </row>
        <row r="95">
          <cell r="K95">
            <v>1062939</v>
          </cell>
        </row>
        <row r="96">
          <cell r="K96">
            <v>1293</v>
          </cell>
        </row>
        <row r="97">
          <cell r="K97">
            <v>0</v>
          </cell>
        </row>
        <row r="98">
          <cell r="K98">
            <v>0</v>
          </cell>
        </row>
        <row r="101">
          <cell r="K101">
            <v>0</v>
          </cell>
        </row>
        <row r="121">
          <cell r="K121">
            <v>18074687</v>
          </cell>
        </row>
        <row r="128">
          <cell r="K128">
            <v>11183288</v>
          </cell>
        </row>
        <row r="129">
          <cell r="K129">
            <v>1253632</v>
          </cell>
        </row>
        <row r="130">
          <cell r="K130">
            <v>432090</v>
          </cell>
        </row>
        <row r="131">
          <cell r="K131">
            <v>0</v>
          </cell>
        </row>
        <row r="132">
          <cell r="K132">
            <v>484851</v>
          </cell>
        </row>
        <row r="133">
          <cell r="K133">
            <v>62081</v>
          </cell>
        </row>
        <row r="134">
          <cell r="K134">
            <v>0</v>
          </cell>
        </row>
        <row r="141">
          <cell r="K141">
            <v>48858757</v>
          </cell>
        </row>
        <row r="142">
          <cell r="K142">
            <v>0</v>
          </cell>
        </row>
        <row r="143">
          <cell r="K143">
            <v>0</v>
          </cell>
        </row>
        <row r="144">
          <cell r="K144">
            <v>0</v>
          </cell>
        </row>
        <row r="145">
          <cell r="K145">
            <v>3217163</v>
          </cell>
        </row>
        <row r="146">
          <cell r="K146">
            <v>2823544</v>
          </cell>
        </row>
        <row r="151">
          <cell r="K151">
            <v>1017432</v>
          </cell>
        </row>
        <row r="153">
          <cell r="K153">
            <v>16384620</v>
          </cell>
        </row>
        <row r="154">
          <cell r="K154">
            <v>0</v>
          </cell>
        </row>
        <row r="155">
          <cell r="K155">
            <v>0</v>
          </cell>
        </row>
        <row r="159">
          <cell r="F159">
            <v>0.35870000000000002</v>
          </cell>
        </row>
        <row r="160">
          <cell r="F160">
            <v>0.38629999999999998</v>
          </cell>
        </row>
        <row r="163">
          <cell r="F163">
            <v>1.5592999999999999</v>
          </cell>
        </row>
        <row r="164">
          <cell r="F164">
            <v>-212785</v>
          </cell>
        </row>
        <row r="166">
          <cell r="K166">
            <v>53892003</v>
          </cell>
        </row>
        <row r="167">
          <cell r="K167">
            <v>-162278</v>
          </cell>
        </row>
        <row r="170">
          <cell r="K170">
            <v>139508161</v>
          </cell>
        </row>
        <row r="172">
          <cell r="K172">
            <v>0</v>
          </cell>
        </row>
        <row r="185">
          <cell r="K185">
            <v>2624261569</v>
          </cell>
        </row>
        <row r="186">
          <cell r="K186">
            <v>30489308</v>
          </cell>
        </row>
        <row r="187">
          <cell r="K187">
            <v>79379647.974997282</v>
          </cell>
        </row>
        <row r="190">
          <cell r="K190">
            <v>0.95813000000000004</v>
          </cell>
        </row>
        <row r="193">
          <cell r="F193">
            <v>50641234.359999985</v>
          </cell>
        </row>
        <row r="194">
          <cell r="F194">
            <v>11876459.18</v>
          </cell>
        </row>
        <row r="195">
          <cell r="F195">
            <v>291177.40999999997</v>
          </cell>
        </row>
        <row r="196">
          <cell r="F196">
            <v>21621431.649999999</v>
          </cell>
        </row>
        <row r="197">
          <cell r="F197">
            <v>8324437.5700000003</v>
          </cell>
        </row>
        <row r="198">
          <cell r="K198">
            <v>11379192</v>
          </cell>
        </row>
        <row r="200">
          <cell r="K200">
            <v>0.12268</v>
          </cell>
        </row>
        <row r="203">
          <cell r="K203">
            <v>91458612</v>
          </cell>
        </row>
        <row r="204">
          <cell r="K204">
            <v>0</v>
          </cell>
        </row>
        <row r="208">
          <cell r="F208">
            <v>1673076923</v>
          </cell>
          <cell r="K208">
            <v>2.53E-2</v>
          </cell>
        </row>
        <row r="209">
          <cell r="F209">
            <v>0</v>
          </cell>
          <cell r="K209">
            <v>0</v>
          </cell>
        </row>
        <row r="210">
          <cell r="F210">
            <v>1946773797</v>
          </cell>
          <cell r="K210">
            <v>5.6500000000000002E-2</v>
          </cell>
        </row>
      </sheetData>
      <sheetData sheetId="3"/>
      <sheetData sheetId="4">
        <row r="6">
          <cell r="F6">
            <v>10412132.539999999</v>
          </cell>
        </row>
        <row r="7">
          <cell r="F7">
            <v>4140566.09</v>
          </cell>
        </row>
        <row r="8">
          <cell r="F8">
            <v>-5905.369999999999</v>
          </cell>
        </row>
        <row r="9">
          <cell r="F9">
            <v>-50610.25</v>
          </cell>
        </row>
        <row r="10">
          <cell r="F10">
            <v>2854917.84</v>
          </cell>
        </row>
        <row r="13">
          <cell r="F13">
            <v>40707.160000000003</v>
          </cell>
        </row>
        <row r="17">
          <cell r="F17">
            <v>-1026753.4399999995</v>
          </cell>
        </row>
        <row r="18">
          <cell r="F18">
            <v>-66528</v>
          </cell>
        </row>
        <row r="23">
          <cell r="F23">
            <v>4697000</v>
          </cell>
        </row>
        <row r="28">
          <cell r="F28">
            <v>5.7000000000000002E-2</v>
          </cell>
        </row>
      </sheetData>
      <sheetData sheetId="5"/>
      <sheetData sheetId="6"/>
      <sheetData sheetId="7"/>
      <sheetData sheetId="8"/>
      <sheetData sheetId="9"/>
      <sheetData sheetId="10"/>
      <sheetData sheetId="11"/>
      <sheetData sheetId="12">
        <row r="50">
          <cell r="E50">
            <v>-514645782.36185825</v>
          </cell>
          <cell r="G50">
            <v>-6945102.004287607</v>
          </cell>
        </row>
        <row r="173">
          <cell r="E173">
            <v>67845927.987916663</v>
          </cell>
          <cell r="F173">
            <v>5654346.0158500001</v>
          </cell>
          <cell r="G173">
            <v>366231.74751750979</v>
          </cell>
        </row>
      </sheetData>
      <sheetData sheetId="13"/>
      <sheetData sheetId="14">
        <row r="11">
          <cell r="D11">
            <v>7677459.1600000029</v>
          </cell>
        </row>
        <row r="13">
          <cell r="D13">
            <v>84356.92</v>
          </cell>
        </row>
        <row r="14">
          <cell r="D14">
            <v>3339397.46</v>
          </cell>
        </row>
        <row r="16">
          <cell r="D16">
            <v>4140566.09</v>
          </cell>
        </row>
        <row r="17">
          <cell r="D17">
            <v>49409.850000000006</v>
          </cell>
        </row>
        <row r="18">
          <cell r="D18">
            <v>-5905.369999999999</v>
          </cell>
        </row>
        <row r="19">
          <cell r="D19">
            <v>-50610.25</v>
          </cell>
        </row>
        <row r="20">
          <cell r="D20">
            <v>2854917.84</v>
          </cell>
        </row>
        <row r="21">
          <cell r="D21">
            <v>1058794.5299999996</v>
          </cell>
        </row>
        <row r="22">
          <cell r="D22">
            <v>1412654.5400000003</v>
          </cell>
        </row>
        <row r="25">
          <cell r="D25">
            <v>3475363.0399999996</v>
          </cell>
        </row>
        <row r="26">
          <cell r="D26">
            <v>1311357.6000000003</v>
          </cell>
        </row>
        <row r="30">
          <cell r="D30">
            <v>62348.47</v>
          </cell>
        </row>
        <row r="36">
          <cell r="D36">
            <v>2266957.7200000007</v>
          </cell>
        </row>
        <row r="37">
          <cell r="D37">
            <v>1783266.12</v>
          </cell>
        </row>
        <row r="38">
          <cell r="D38">
            <v>0</v>
          </cell>
        </row>
        <row r="39">
          <cell r="D39">
            <v>181.09999999999991</v>
          </cell>
        </row>
        <row r="48">
          <cell r="D48">
            <v>-127321.42</v>
          </cell>
        </row>
        <row r="54">
          <cell r="D54">
            <v>27676300.339999981</v>
          </cell>
        </row>
        <row r="55">
          <cell r="D55">
            <v>16913582.419999979</v>
          </cell>
        </row>
        <row r="56">
          <cell r="D56">
            <v>9573689</v>
          </cell>
        </row>
        <row r="57">
          <cell r="D57">
            <v>8208542.6099999985</v>
          </cell>
        </row>
        <row r="58">
          <cell r="D58">
            <v>3213534.23</v>
          </cell>
        </row>
        <row r="59">
          <cell r="D59">
            <v>3937046.71999999</v>
          </cell>
        </row>
        <row r="60">
          <cell r="D60">
            <v>37111923</v>
          </cell>
        </row>
        <row r="61">
          <cell r="D61">
            <v>8584288.629999999</v>
          </cell>
        </row>
        <row r="62">
          <cell r="D62">
            <v>1195075.54</v>
          </cell>
        </row>
        <row r="63">
          <cell r="D63">
            <v>1201036.1399999999</v>
          </cell>
        </row>
        <row r="64">
          <cell r="D64">
            <v>1097669.55</v>
          </cell>
        </row>
        <row r="65">
          <cell r="D65">
            <v>10066675.330000002</v>
          </cell>
        </row>
        <row r="69">
          <cell r="D69">
            <v>649940.25</v>
          </cell>
        </row>
        <row r="74">
          <cell r="D74">
            <v>2637045.36</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Rate"/>
      <sheetName val="ARR - Projected Data"/>
      <sheetName val="ARR - Actual Data"/>
      <sheetName val="Sch1 &amp; Sch1 True-up"/>
      <sheetName val="WsA True-up"/>
      <sheetName val="WsA.2 Radial Line True-Up"/>
      <sheetName val="WsB Rev Credits"/>
      <sheetName val="WsC Divisor"/>
      <sheetName val="WsD Avg Rate Base"/>
      <sheetName val="WsD.1-13MoAvgRateBase"/>
      <sheetName val="WsD.2 ADIT Proration Factor"/>
      <sheetName val="WsE Rate Base Adj"/>
      <sheetName val="WsF Working Capital"/>
      <sheetName val="WsG OM - WS"/>
      <sheetName val="WsH Misc Exp"/>
      <sheetName val="WsI Depr&amp;Amort Exp"/>
      <sheetName val="WsJ TOTI"/>
      <sheetName val="WsK Cap Structure"/>
      <sheetName val="WsL StateTaxRates"/>
      <sheetName val="WsM Dir Assign"/>
      <sheetName val="WsN Meters"/>
      <sheetName val="WsO Radial Lines"/>
      <sheetName val="WsP BPU"/>
      <sheetName val="WsP BPU (pg2)"/>
      <sheetName val="WsP BPU (pg 3)"/>
      <sheetName val="WsP BPU (pg 4)"/>
      <sheetName val="WsQ Incentive CWIP"/>
      <sheetName val="WsR Inc Prjts"/>
    </sheetNames>
    <sheetDataSet>
      <sheetData sheetId="0" refreshError="1"/>
      <sheetData sheetId="1" refreshError="1">
        <row r="11">
          <cell r="K11">
            <v>149977815.80003202</v>
          </cell>
        </row>
        <row r="13">
          <cell r="K13">
            <v>-18597230</v>
          </cell>
        </row>
        <row r="14">
          <cell r="K14">
            <v>-1205093</v>
          </cell>
        </row>
        <row r="21">
          <cell r="K21">
            <v>4808000</v>
          </cell>
        </row>
        <row r="33">
          <cell r="K33">
            <v>263846.4192</v>
          </cell>
        </row>
        <row r="34">
          <cell r="K34">
            <v>216</v>
          </cell>
        </row>
        <row r="35">
          <cell r="K35">
            <v>1222</v>
          </cell>
        </row>
        <row r="36">
          <cell r="K36">
            <v>102</v>
          </cell>
        </row>
        <row r="39">
          <cell r="F39">
            <v>125908</v>
          </cell>
        </row>
        <row r="40">
          <cell r="F40">
            <v>52126</v>
          </cell>
        </row>
        <row r="41">
          <cell r="F41">
            <v>167963</v>
          </cell>
        </row>
        <row r="42">
          <cell r="F42">
            <v>2607</v>
          </cell>
        </row>
        <row r="43">
          <cell r="F43">
            <v>51482</v>
          </cell>
        </row>
        <row r="44">
          <cell r="F44">
            <v>148</v>
          </cell>
        </row>
        <row r="45">
          <cell r="F45">
            <v>40161</v>
          </cell>
        </row>
        <row r="46">
          <cell r="F46">
            <v>24054</v>
          </cell>
        </row>
        <row r="47">
          <cell r="F47">
            <v>214412</v>
          </cell>
        </row>
        <row r="48">
          <cell r="F48">
            <v>101</v>
          </cell>
        </row>
        <row r="49">
          <cell r="F49">
            <v>1266.5833333333298</v>
          </cell>
        </row>
        <row r="50">
          <cell r="F50">
            <v>127</v>
          </cell>
        </row>
      </sheetData>
      <sheetData sheetId="2" refreshError="1">
        <row r="10">
          <cell r="K10">
            <v>282576488</v>
          </cell>
        </row>
        <row r="13">
          <cell r="K13">
            <v>9061.380000000001</v>
          </cell>
        </row>
        <row r="14">
          <cell r="K14">
            <v>16066417.476240002</v>
          </cell>
        </row>
        <row r="21">
          <cell r="K21">
            <v>0.13600000000000001</v>
          </cell>
        </row>
        <row r="22">
          <cell r="K22">
            <v>1.1299999999999999E-2</v>
          </cell>
        </row>
        <row r="25">
          <cell r="K25">
            <v>0.1171</v>
          </cell>
        </row>
        <row r="28">
          <cell r="K28">
            <v>0.1134</v>
          </cell>
        </row>
        <row r="31">
          <cell r="K31">
            <v>1.78E-2</v>
          </cell>
        </row>
        <row r="33">
          <cell r="K33">
            <v>0</v>
          </cell>
        </row>
        <row r="38">
          <cell r="K38">
            <v>116523193.34372798</v>
          </cell>
        </row>
        <row r="53">
          <cell r="K53">
            <v>0</v>
          </cell>
        </row>
        <row r="54">
          <cell r="K54">
            <v>2275125696</v>
          </cell>
        </row>
        <row r="55">
          <cell r="K55">
            <v>0</v>
          </cell>
        </row>
        <row r="56">
          <cell r="K56">
            <v>49480730</v>
          </cell>
        </row>
        <row r="57">
          <cell r="K57">
            <v>21409318</v>
          </cell>
        </row>
        <row r="58">
          <cell r="I58">
            <v>0.37996000000000002</v>
          </cell>
        </row>
        <row r="61">
          <cell r="K61">
            <v>0</v>
          </cell>
        </row>
        <row r="62">
          <cell r="K62">
            <v>315656896</v>
          </cell>
        </row>
        <row r="63">
          <cell r="K63">
            <v>0</v>
          </cell>
        </row>
        <row r="64">
          <cell r="K64">
            <v>21491696</v>
          </cell>
        </row>
        <row r="65">
          <cell r="K65">
            <v>12114785</v>
          </cell>
        </row>
        <row r="69">
          <cell r="K69">
            <v>0</v>
          </cell>
        </row>
        <row r="70">
          <cell r="K70">
            <v>1959468800</v>
          </cell>
        </row>
        <row r="71">
          <cell r="K71">
            <v>0</v>
          </cell>
        </row>
        <row r="72">
          <cell r="K72">
            <v>27989034</v>
          </cell>
        </row>
        <row r="73">
          <cell r="K73">
            <v>9294533</v>
          </cell>
        </row>
        <row r="74">
          <cell r="I74">
            <v>0.51815</v>
          </cell>
        </row>
        <row r="78">
          <cell r="K78">
            <v>0</v>
          </cell>
        </row>
        <row r="79">
          <cell r="K79">
            <v>-394669249.44844878</v>
          </cell>
        </row>
        <row r="80">
          <cell r="K80">
            <v>-1728145.251903068</v>
          </cell>
        </row>
        <row r="81">
          <cell r="K81">
            <v>47900360.90153373</v>
          </cell>
        </row>
        <row r="82">
          <cell r="K82">
            <v>0</v>
          </cell>
        </row>
        <row r="83">
          <cell r="K83">
            <v>0</v>
          </cell>
        </row>
        <row r="84">
          <cell r="K84">
            <v>0</v>
          </cell>
        </row>
        <row r="85">
          <cell r="K85">
            <v>0</v>
          </cell>
        </row>
        <row r="86">
          <cell r="K86">
            <v>0</v>
          </cell>
        </row>
        <row r="89">
          <cell r="K89">
            <v>0</v>
          </cell>
        </row>
        <row r="92">
          <cell r="K92">
            <v>0</v>
          </cell>
        </row>
        <row r="93">
          <cell r="K93">
            <v>87562</v>
          </cell>
        </row>
        <row r="94">
          <cell r="K94">
            <v>-112885</v>
          </cell>
        </row>
        <row r="95">
          <cell r="K95">
            <v>1388640</v>
          </cell>
        </row>
        <row r="96">
          <cell r="K96">
            <v>1390</v>
          </cell>
        </row>
        <row r="97">
          <cell r="K97">
            <v>0</v>
          </cell>
        </row>
        <row r="98">
          <cell r="K98">
            <v>0</v>
          </cell>
        </row>
        <row r="101">
          <cell r="K101">
            <v>0</v>
          </cell>
        </row>
        <row r="121">
          <cell r="K121">
            <v>17377119</v>
          </cell>
        </row>
        <row r="128">
          <cell r="K128">
            <v>11608982</v>
          </cell>
        </row>
        <row r="129">
          <cell r="K129">
            <v>1240561</v>
          </cell>
        </row>
        <row r="130">
          <cell r="K130">
            <v>0</v>
          </cell>
        </row>
        <row r="131">
          <cell r="K131">
            <v>0</v>
          </cell>
        </row>
        <row r="132">
          <cell r="K132">
            <v>0</v>
          </cell>
        </row>
        <row r="133">
          <cell r="K133">
            <v>84655</v>
          </cell>
        </row>
        <row r="134">
          <cell r="K134">
            <v>0</v>
          </cell>
        </row>
        <row r="141">
          <cell r="K141">
            <v>44260512</v>
          </cell>
        </row>
        <row r="142">
          <cell r="K142">
            <v>0</v>
          </cell>
        </row>
        <row r="143">
          <cell r="K143">
            <v>0</v>
          </cell>
        </row>
        <row r="144">
          <cell r="K144">
            <v>0</v>
          </cell>
        </row>
        <row r="145">
          <cell r="K145">
            <v>2731251</v>
          </cell>
        </row>
        <row r="146">
          <cell r="K146">
            <v>2422275</v>
          </cell>
        </row>
        <row r="151">
          <cell r="K151">
            <v>1108963</v>
          </cell>
        </row>
        <row r="153">
          <cell r="K153">
            <v>14362488</v>
          </cell>
        </row>
        <row r="154">
          <cell r="K154">
            <v>0</v>
          </cell>
        </row>
        <row r="155">
          <cell r="K155">
            <v>0</v>
          </cell>
        </row>
        <row r="159">
          <cell r="F159">
            <v>0.35920000000000002</v>
          </cell>
        </row>
        <row r="160">
          <cell r="F160">
            <v>0.38390000000000002</v>
          </cell>
        </row>
        <row r="163">
          <cell r="F163">
            <v>1.5605</v>
          </cell>
        </row>
        <row r="164">
          <cell r="F164">
            <v>-340664</v>
          </cell>
        </row>
        <row r="166">
          <cell r="K166">
            <v>52056367</v>
          </cell>
        </row>
        <row r="167">
          <cell r="K167">
            <v>-275452</v>
          </cell>
        </row>
        <row r="170">
          <cell r="K170">
            <v>135598767</v>
          </cell>
        </row>
        <row r="172">
          <cell r="K172">
            <v>0</v>
          </cell>
        </row>
        <row r="185">
          <cell r="K185">
            <v>2377724509</v>
          </cell>
        </row>
        <row r="186">
          <cell r="K186">
            <v>31163431</v>
          </cell>
        </row>
        <row r="187">
          <cell r="K187">
            <v>71438892.162781909</v>
          </cell>
        </row>
        <row r="190">
          <cell r="K190">
            <v>0.95684999999999998</v>
          </cell>
        </row>
        <row r="193">
          <cell r="F193">
            <v>50125711.699999996</v>
          </cell>
        </row>
        <row r="194">
          <cell r="F194">
            <v>13402235.439999999</v>
          </cell>
        </row>
        <row r="195">
          <cell r="F195">
            <v>760320.06</v>
          </cell>
        </row>
        <row r="196">
          <cell r="F196">
            <v>21800039.48</v>
          </cell>
        </row>
        <row r="197">
          <cell r="F197">
            <v>8528537.6099999994</v>
          </cell>
        </row>
        <row r="198">
          <cell r="K198">
            <v>12823929</v>
          </cell>
        </row>
        <row r="200">
          <cell r="K200">
            <v>0.13553999999999999</v>
          </cell>
        </row>
        <row r="203">
          <cell r="K203">
            <v>89909163</v>
          </cell>
        </row>
        <row r="204">
          <cell r="K204">
            <v>0</v>
          </cell>
        </row>
        <row r="208">
          <cell r="F208">
            <v>1611538462</v>
          </cell>
          <cell r="K208">
            <v>2.5899999999999999E-2</v>
          </cell>
        </row>
        <row r="209">
          <cell r="F209">
            <v>0</v>
          </cell>
          <cell r="K209">
            <v>0</v>
          </cell>
        </row>
        <row r="210">
          <cell r="F210">
            <v>1862948244</v>
          </cell>
          <cell r="K210">
            <v>5.6300000000000003E-2</v>
          </cell>
        </row>
      </sheetData>
      <sheetData sheetId="3" refreshError="1"/>
      <sheetData sheetId="4" refreshError="1">
        <row r="6">
          <cell r="F6">
            <v>10670205.213756211</v>
          </cell>
        </row>
        <row r="7">
          <cell r="F7">
            <v>4365618.5337562114</v>
          </cell>
        </row>
        <row r="8">
          <cell r="F8">
            <v>300851.74</v>
          </cell>
        </row>
        <row r="9">
          <cell r="F9">
            <v>-139.78</v>
          </cell>
        </row>
        <row r="10">
          <cell r="F10">
            <v>1058382.96</v>
          </cell>
        </row>
        <row r="13">
          <cell r="F13">
            <v>433616.14999999997</v>
          </cell>
        </row>
        <row r="17">
          <cell r="F17">
            <v>-1270727.54</v>
          </cell>
        </row>
        <row r="18">
          <cell r="F18">
            <v>-82344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row r="33">
          <cell r="C33">
            <v>-389125857.87697268</v>
          </cell>
        </row>
        <row r="48">
          <cell r="G48">
            <v>-5543391.5714760982</v>
          </cell>
        </row>
        <row r="165">
          <cell r="E165">
            <v>45164260.974283457</v>
          </cell>
        </row>
      </sheetData>
      <sheetData sheetId="13" refreshError="1"/>
      <sheetData sheetId="14" refreshError="1">
        <row r="11">
          <cell r="D11">
            <v>7937932.9900000049</v>
          </cell>
        </row>
        <row r="13">
          <cell r="D13">
            <v>138507.84</v>
          </cell>
        </row>
        <row r="14">
          <cell r="D14">
            <v>3872909.07</v>
          </cell>
        </row>
        <row r="16">
          <cell r="D16">
            <v>4365618.5337562114</v>
          </cell>
        </row>
        <row r="17">
          <cell r="D17">
            <v>934074.85</v>
          </cell>
        </row>
        <row r="18">
          <cell r="D18">
            <v>300851.74</v>
          </cell>
        </row>
        <row r="19">
          <cell r="D19">
            <v>-139.78</v>
          </cell>
        </row>
        <row r="20">
          <cell r="D20">
            <v>1058382.96</v>
          </cell>
        </row>
        <row r="21">
          <cell r="D21">
            <v>1001567.4600000001</v>
          </cell>
        </row>
        <row r="22">
          <cell r="D22">
            <v>1412372.9899999998</v>
          </cell>
        </row>
        <row r="25">
          <cell r="D25">
            <v>2259888.9099999997</v>
          </cell>
        </row>
        <row r="26">
          <cell r="D26">
            <v>1473191.05</v>
          </cell>
        </row>
        <row r="30">
          <cell r="D30">
            <v>90707.300000000017</v>
          </cell>
        </row>
        <row r="36">
          <cell r="D36">
            <v>2376481.2399999993</v>
          </cell>
        </row>
        <row r="37">
          <cell r="D37">
            <v>1418178.0700000003</v>
          </cell>
        </row>
        <row r="38">
          <cell r="D38">
            <v>22958</v>
          </cell>
        </row>
        <row r="39">
          <cell r="D39">
            <v>72</v>
          </cell>
        </row>
        <row r="48">
          <cell r="D48">
            <v>-133306.24222222221</v>
          </cell>
        </row>
        <row r="54">
          <cell r="D54">
            <v>23952390.119999979</v>
          </cell>
        </row>
        <row r="55">
          <cell r="D55">
            <v>17117947.149999984</v>
          </cell>
        </row>
        <row r="56">
          <cell r="D56">
            <v>13145362.18</v>
          </cell>
        </row>
        <row r="57">
          <cell r="D57">
            <v>8163326.1700000009</v>
          </cell>
        </row>
        <row r="58">
          <cell r="D58">
            <v>3264977.25</v>
          </cell>
        </row>
        <row r="59">
          <cell r="D59">
            <v>3828670.57</v>
          </cell>
        </row>
        <row r="61">
          <cell r="D61">
            <v>5181578.6399999997</v>
          </cell>
        </row>
        <row r="62">
          <cell r="D62">
            <v>1124931</v>
          </cell>
        </row>
        <row r="63">
          <cell r="D63">
            <v>1377280.1099999999</v>
          </cell>
        </row>
        <row r="64">
          <cell r="D64">
            <v>1295024.1099999996</v>
          </cell>
        </row>
        <row r="65">
          <cell r="D65">
            <v>12616296.340000002</v>
          </cell>
        </row>
        <row r="69">
          <cell r="D69">
            <v>544961.34999999986</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nce Analysis"/>
      <sheetName val="Closings"/>
    </sheetNames>
    <sheetDataSet>
      <sheetData sheetId="0">
        <row r="60">
          <cell r="D60">
            <v>492045.97</v>
          </cell>
          <cell r="E60">
            <v>9061.380000000001</v>
          </cell>
        </row>
        <row r="61">
          <cell r="D61">
            <v>13970803.838374572</v>
          </cell>
          <cell r="E61">
            <v>16066417.476240002</v>
          </cell>
        </row>
        <row r="81">
          <cell r="D81">
            <v>165715110.68521035</v>
          </cell>
          <cell r="E81">
            <v>116523193.34372798</v>
          </cell>
        </row>
        <row r="100">
          <cell r="D100">
            <v>2514383737</v>
          </cell>
          <cell r="E100">
            <v>2275125696</v>
          </cell>
        </row>
        <row r="110">
          <cell r="D110">
            <v>400851638</v>
          </cell>
          <cell r="E110">
            <v>315656896</v>
          </cell>
        </row>
        <row r="170">
          <cell r="D170">
            <v>1253632</v>
          </cell>
          <cell r="E170">
            <v>1240561</v>
          </cell>
        </row>
        <row r="171">
          <cell r="D171">
            <v>432090</v>
          </cell>
        </row>
        <row r="173">
          <cell r="D173">
            <v>484851</v>
          </cell>
          <cell r="E173">
            <v>0</v>
          </cell>
        </row>
        <row r="181">
          <cell r="D181">
            <v>48858757</v>
          </cell>
          <cell r="E181">
            <v>44260512</v>
          </cell>
        </row>
        <row r="226">
          <cell r="D226">
            <v>2624261569</v>
          </cell>
          <cell r="E226">
            <v>2377724509</v>
          </cell>
        </row>
        <row r="227">
          <cell r="D227">
            <v>30489308</v>
          </cell>
          <cell r="E227">
            <v>31163431</v>
          </cell>
        </row>
        <row r="228">
          <cell r="D228">
            <v>79379647.974997282</v>
          </cell>
          <cell r="E228">
            <v>71438892.162781909</v>
          </cell>
        </row>
        <row r="232">
          <cell r="D232">
            <v>0.95813000000000004</v>
          </cell>
          <cell r="E232">
            <v>0.95684999999999998</v>
          </cell>
        </row>
        <row r="237">
          <cell r="E237">
            <v>13402235.439999999</v>
          </cell>
        </row>
        <row r="246">
          <cell r="D246">
            <v>0.12268</v>
          </cell>
          <cell r="E246">
            <v>0.13553999999999999</v>
          </cell>
        </row>
      </sheetData>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sG_O&amp;M_2016"/>
      <sheetName val="WsG_O&amp;M_2018"/>
      <sheetName val="Acct 926 Detail"/>
      <sheetName val="2016 O&amp;M"/>
      <sheetName val="2018 O&amp;M"/>
      <sheetName val="Transmission Expense Budget"/>
      <sheetName val="2016-Labor Allocation"/>
      <sheetName val="2018-Labor Allocation"/>
      <sheetName val="Labor Allocation Pivot"/>
    </sheetNames>
    <sheetDataSet>
      <sheetData sheetId="0" refreshError="1"/>
      <sheetData sheetId="1" refreshError="1"/>
      <sheetData sheetId="2" refreshError="1">
        <row r="2">
          <cell r="K2">
            <v>1840963.59</v>
          </cell>
        </row>
      </sheetData>
      <sheetData sheetId="3" refreshError="1">
        <row r="7">
          <cell r="A7" t="str">
            <v>Row Labels</v>
          </cell>
        </row>
      </sheetData>
      <sheetData sheetId="4" refreshError="1"/>
      <sheetData sheetId="5" refreshError="1"/>
      <sheetData sheetId="6" refreshError="1"/>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c 2014"/>
      <sheetName val="Jan 2015"/>
      <sheetName val="Feb 2015"/>
      <sheetName val="Mar 2015"/>
      <sheetName val="Apr 2015"/>
      <sheetName val="May 2015"/>
      <sheetName val="June 2015"/>
      <sheetName val="July 2015"/>
      <sheetName val="August 2015"/>
    </sheetNames>
    <sheetDataSet>
      <sheetData sheetId="0" refreshError="1">
        <row r="12">
          <cell r="B12">
            <v>41915.971111111081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nce Analysis"/>
      <sheetName val="Closings"/>
      <sheetName val="Trans Pivot"/>
      <sheetName val="Trans"/>
      <sheetName val="Gen and Int Pivot"/>
      <sheetName val="General and Intangible"/>
    </sheetNames>
    <sheetDataSet>
      <sheetData sheetId="0" refreshError="1"/>
      <sheetData sheetId="1" refreshError="1"/>
      <sheetData sheetId="2" refreshError="1">
        <row r="6">
          <cell r="K6">
            <v>11941105</v>
          </cell>
          <cell r="M6">
            <v>50723</v>
          </cell>
          <cell r="N6">
            <v>-12490313.949999999</v>
          </cell>
        </row>
        <row r="7">
          <cell r="K7">
            <v>12016128</v>
          </cell>
          <cell r="M7">
            <v>50926</v>
          </cell>
          <cell r="N7">
            <v>-11868295.800000001</v>
          </cell>
        </row>
        <row r="8">
          <cell r="K8">
            <v>11764405</v>
          </cell>
          <cell r="M8">
            <v>11017</v>
          </cell>
          <cell r="N8">
            <v>-10000131.49</v>
          </cell>
        </row>
        <row r="9">
          <cell r="K9">
            <v>12015862</v>
          </cell>
          <cell r="M9">
            <v>50931</v>
          </cell>
          <cell r="N9">
            <v>-9751623.8499999996</v>
          </cell>
        </row>
        <row r="10">
          <cell r="K10">
            <v>11495780</v>
          </cell>
          <cell r="M10">
            <v>11315</v>
          </cell>
          <cell r="N10">
            <v>-8205913.3499999996</v>
          </cell>
        </row>
        <row r="11">
          <cell r="K11">
            <v>11801827</v>
          </cell>
          <cell r="M11">
            <v>50565</v>
          </cell>
          <cell r="N11">
            <v>-7579943.8300000001</v>
          </cell>
        </row>
        <row r="12">
          <cell r="K12">
            <v>11786346</v>
          </cell>
          <cell r="N12">
            <v>-7288117.5499999998</v>
          </cell>
        </row>
        <row r="13">
          <cell r="K13">
            <v>12082028</v>
          </cell>
          <cell r="M13">
            <v>50637</v>
          </cell>
          <cell r="N13">
            <v>-6719470.4699999997</v>
          </cell>
        </row>
        <row r="14">
          <cell r="K14">
            <v>11987330</v>
          </cell>
          <cell r="M14">
            <v>51189</v>
          </cell>
          <cell r="N14">
            <v>-6537027.3700000001</v>
          </cell>
        </row>
        <row r="15">
          <cell r="K15">
            <v>11782599</v>
          </cell>
          <cell r="M15">
            <v>11017</v>
          </cell>
          <cell r="N15">
            <v>-6214751.8899999997</v>
          </cell>
        </row>
        <row r="16">
          <cell r="K16">
            <v>12076309</v>
          </cell>
          <cell r="N16">
            <v>-6172849.5999999996</v>
          </cell>
        </row>
        <row r="17">
          <cell r="K17">
            <v>11782604</v>
          </cell>
          <cell r="M17">
            <v>11017</v>
          </cell>
          <cell r="N17">
            <v>-5847398.4299999997</v>
          </cell>
        </row>
        <row r="18">
          <cell r="K18">
            <v>12016052</v>
          </cell>
          <cell r="M18">
            <v>50923</v>
          </cell>
          <cell r="N18">
            <v>-5777328.54</v>
          </cell>
        </row>
        <row r="19">
          <cell r="K19">
            <v>12016170</v>
          </cell>
          <cell r="M19">
            <v>50924</v>
          </cell>
          <cell r="N19">
            <v>-5735331.1299999999</v>
          </cell>
        </row>
        <row r="20">
          <cell r="K20">
            <v>12082082</v>
          </cell>
          <cell r="M20">
            <v>50637</v>
          </cell>
          <cell r="N20">
            <v>-5381749.25</v>
          </cell>
        </row>
        <row r="21">
          <cell r="K21">
            <v>11958405</v>
          </cell>
          <cell r="M21">
            <v>11110</v>
          </cell>
          <cell r="N21">
            <v>-5308665.8</v>
          </cell>
        </row>
        <row r="22">
          <cell r="K22">
            <v>11801892</v>
          </cell>
          <cell r="M22">
            <v>50565</v>
          </cell>
          <cell r="N22">
            <v>-5090893.12</v>
          </cell>
        </row>
        <row r="23">
          <cell r="K23">
            <v>34001465</v>
          </cell>
          <cell r="N23">
            <v>-5049802.7300000004</v>
          </cell>
        </row>
        <row r="24">
          <cell r="K24">
            <v>11987265</v>
          </cell>
          <cell r="N24">
            <v>-4791687.37</v>
          </cell>
        </row>
        <row r="25">
          <cell r="K25">
            <v>12173065</v>
          </cell>
          <cell r="M25">
            <v>51245</v>
          </cell>
          <cell r="N25">
            <v>-4527787.45</v>
          </cell>
        </row>
        <row r="26">
          <cell r="K26">
            <v>11495908</v>
          </cell>
          <cell r="N26">
            <v>-4505729.7</v>
          </cell>
        </row>
        <row r="27">
          <cell r="K27">
            <v>11902959</v>
          </cell>
          <cell r="M27">
            <v>11358</v>
          </cell>
          <cell r="N27">
            <v>-4459764.24</v>
          </cell>
        </row>
        <row r="28">
          <cell r="K28">
            <v>34000159</v>
          </cell>
          <cell r="M28">
            <v>11509</v>
          </cell>
          <cell r="N28">
            <v>-4113524.05</v>
          </cell>
        </row>
        <row r="29">
          <cell r="K29">
            <v>11764447</v>
          </cell>
          <cell r="M29">
            <v>11064</v>
          </cell>
          <cell r="N29">
            <v>-3776112.25</v>
          </cell>
        </row>
        <row r="30">
          <cell r="K30">
            <v>12172928</v>
          </cell>
          <cell r="M30">
            <v>51194</v>
          </cell>
          <cell r="N30">
            <v>-3242657.46</v>
          </cell>
        </row>
        <row r="31">
          <cell r="K31">
            <v>12016100</v>
          </cell>
          <cell r="M31">
            <v>50879</v>
          </cell>
          <cell r="N31">
            <v>-3052405.85</v>
          </cell>
        </row>
        <row r="32">
          <cell r="K32">
            <v>12172796</v>
          </cell>
          <cell r="N32">
            <v>-2803565.1199999996</v>
          </cell>
        </row>
        <row r="33">
          <cell r="K33">
            <v>12172912</v>
          </cell>
          <cell r="M33">
            <v>50955</v>
          </cell>
          <cell r="N33">
            <v>-2400951.66</v>
          </cell>
        </row>
        <row r="34">
          <cell r="K34">
            <v>12016005</v>
          </cell>
          <cell r="M34">
            <v>50931</v>
          </cell>
          <cell r="N34">
            <v>-2347259.88</v>
          </cell>
        </row>
        <row r="35">
          <cell r="K35">
            <v>11627860</v>
          </cell>
          <cell r="N35">
            <v>-2249833.91</v>
          </cell>
        </row>
        <row r="36">
          <cell r="K36">
            <v>11801873</v>
          </cell>
          <cell r="M36">
            <v>50565</v>
          </cell>
          <cell r="N36">
            <v>-2110273.67</v>
          </cell>
        </row>
        <row r="37">
          <cell r="K37">
            <v>34004060</v>
          </cell>
          <cell r="N37">
            <v>-2000000</v>
          </cell>
        </row>
        <row r="38">
          <cell r="K38">
            <v>34001485</v>
          </cell>
          <cell r="N38">
            <v>-1806914.78</v>
          </cell>
        </row>
        <row r="39">
          <cell r="K39">
            <v>12174290</v>
          </cell>
          <cell r="M39">
            <v>50854</v>
          </cell>
          <cell r="N39">
            <v>-1698361.37</v>
          </cell>
        </row>
        <row r="40">
          <cell r="K40">
            <v>12016046</v>
          </cell>
          <cell r="M40">
            <v>50457</v>
          </cell>
          <cell r="N40">
            <v>-1500000</v>
          </cell>
        </row>
        <row r="41">
          <cell r="K41">
            <v>12082048</v>
          </cell>
          <cell r="M41">
            <v>50637</v>
          </cell>
          <cell r="N41">
            <v>-1475823.51</v>
          </cell>
        </row>
        <row r="42">
          <cell r="K42">
            <v>11786495</v>
          </cell>
          <cell r="M42">
            <v>50722</v>
          </cell>
          <cell r="N42">
            <v>-1433672.91</v>
          </cell>
        </row>
        <row r="43">
          <cell r="K43">
            <v>11786486</v>
          </cell>
          <cell r="M43">
            <v>50722</v>
          </cell>
          <cell r="N43">
            <v>-1426621.77</v>
          </cell>
        </row>
        <row r="44">
          <cell r="K44">
            <v>11765316</v>
          </cell>
          <cell r="N44">
            <v>-1396776.1900000002</v>
          </cell>
        </row>
        <row r="45">
          <cell r="K45">
            <v>11786499</v>
          </cell>
          <cell r="M45">
            <v>50722</v>
          </cell>
          <cell r="N45">
            <v>-1373766.33</v>
          </cell>
        </row>
        <row r="46">
          <cell r="K46">
            <v>11786483</v>
          </cell>
          <cell r="M46">
            <v>50722</v>
          </cell>
          <cell r="N46">
            <v>-1329643.42</v>
          </cell>
        </row>
        <row r="47">
          <cell r="K47">
            <v>12172868</v>
          </cell>
          <cell r="M47">
            <v>51163</v>
          </cell>
          <cell r="N47">
            <v>-1306191.47</v>
          </cell>
        </row>
        <row r="48">
          <cell r="K48">
            <v>11779461</v>
          </cell>
          <cell r="M48">
            <v>11372</v>
          </cell>
          <cell r="N48">
            <v>-1278623.1399999999</v>
          </cell>
        </row>
        <row r="49">
          <cell r="K49">
            <v>12015887</v>
          </cell>
          <cell r="M49">
            <v>50931</v>
          </cell>
          <cell r="N49">
            <v>-1167202.26</v>
          </cell>
        </row>
        <row r="50">
          <cell r="K50">
            <v>11902968</v>
          </cell>
          <cell r="M50">
            <v>11315</v>
          </cell>
          <cell r="N50">
            <v>-1163995.98</v>
          </cell>
        </row>
        <row r="51">
          <cell r="K51">
            <v>11645466</v>
          </cell>
          <cell r="N51">
            <v>-1070855.72</v>
          </cell>
        </row>
        <row r="52">
          <cell r="K52">
            <v>10615259</v>
          </cell>
          <cell r="N52">
            <v>-1001273.31</v>
          </cell>
        </row>
        <row r="53">
          <cell r="K53">
            <v>11801832</v>
          </cell>
          <cell r="M53">
            <v>50564</v>
          </cell>
          <cell r="N53">
            <v>-982870.38</v>
          </cell>
        </row>
        <row r="54">
          <cell r="K54">
            <v>12173964</v>
          </cell>
          <cell r="M54">
            <v>50877</v>
          </cell>
          <cell r="N54">
            <v>-964505.67</v>
          </cell>
        </row>
        <row r="55">
          <cell r="K55">
            <v>12174523</v>
          </cell>
          <cell r="M55">
            <v>50565</v>
          </cell>
          <cell r="N55">
            <v>-905831.95</v>
          </cell>
        </row>
        <row r="56">
          <cell r="K56">
            <v>12015707</v>
          </cell>
          <cell r="M56">
            <v>50875</v>
          </cell>
          <cell r="N56">
            <v>-900000</v>
          </cell>
        </row>
        <row r="57">
          <cell r="K57">
            <v>12037796</v>
          </cell>
          <cell r="M57">
            <v>50931</v>
          </cell>
          <cell r="N57">
            <v>-878468.44</v>
          </cell>
        </row>
        <row r="58">
          <cell r="K58">
            <v>12031115</v>
          </cell>
          <cell r="M58">
            <v>50447</v>
          </cell>
          <cell r="N58">
            <v>-865696.87</v>
          </cell>
        </row>
        <row r="59">
          <cell r="K59">
            <v>11987252</v>
          </cell>
          <cell r="M59">
            <v>50637</v>
          </cell>
          <cell r="N59">
            <v>-820213.03</v>
          </cell>
        </row>
        <row r="60">
          <cell r="K60">
            <v>11495918</v>
          </cell>
          <cell r="N60">
            <v>-698388.12</v>
          </cell>
        </row>
        <row r="61">
          <cell r="K61">
            <v>11219936</v>
          </cell>
          <cell r="N61">
            <v>-698388.1</v>
          </cell>
        </row>
        <row r="62">
          <cell r="K62">
            <v>11495945</v>
          </cell>
          <cell r="M62">
            <v>11372</v>
          </cell>
          <cell r="N62">
            <v>-686271.85</v>
          </cell>
        </row>
        <row r="63">
          <cell r="K63">
            <v>34000215</v>
          </cell>
          <cell r="M63">
            <v>50565</v>
          </cell>
          <cell r="N63">
            <v>-646392.87</v>
          </cell>
        </row>
        <row r="64">
          <cell r="K64">
            <v>12174396</v>
          </cell>
          <cell r="M64">
            <v>50931</v>
          </cell>
          <cell r="N64">
            <v>-636400.21</v>
          </cell>
        </row>
        <row r="65">
          <cell r="K65">
            <v>11219739</v>
          </cell>
          <cell r="N65">
            <v>-614581.44000000006</v>
          </cell>
        </row>
        <row r="66">
          <cell r="K66">
            <v>12015865</v>
          </cell>
          <cell r="M66">
            <v>50819</v>
          </cell>
          <cell r="N66">
            <v>-610000</v>
          </cell>
        </row>
        <row r="67">
          <cell r="K67">
            <v>11495785</v>
          </cell>
          <cell r="M67">
            <v>11358</v>
          </cell>
          <cell r="N67">
            <v>-609962.30000000005</v>
          </cell>
        </row>
        <row r="68">
          <cell r="K68">
            <v>34000091</v>
          </cell>
          <cell r="N68">
            <v>-593766.82999999996</v>
          </cell>
        </row>
        <row r="69">
          <cell r="K69">
            <v>12016047</v>
          </cell>
          <cell r="M69">
            <v>50879</v>
          </cell>
          <cell r="N69">
            <v>-592992.68000000005</v>
          </cell>
        </row>
        <row r="70">
          <cell r="K70">
            <v>12016040</v>
          </cell>
          <cell r="M70">
            <v>50879</v>
          </cell>
          <cell r="N70">
            <v>-592921.9</v>
          </cell>
        </row>
        <row r="71">
          <cell r="K71">
            <v>12016028</v>
          </cell>
          <cell r="M71">
            <v>50447</v>
          </cell>
          <cell r="N71">
            <v>-575000</v>
          </cell>
        </row>
        <row r="72">
          <cell r="K72">
            <v>12075848</v>
          </cell>
          <cell r="N72">
            <v>-559547.42000000004</v>
          </cell>
        </row>
        <row r="73">
          <cell r="K73">
            <v>12019718</v>
          </cell>
          <cell r="M73">
            <v>50735</v>
          </cell>
          <cell r="N73">
            <v>-550000</v>
          </cell>
        </row>
        <row r="74">
          <cell r="K74">
            <v>34000182</v>
          </cell>
          <cell r="N74">
            <v>-544653.30000000005</v>
          </cell>
        </row>
        <row r="75">
          <cell r="K75">
            <v>11987361</v>
          </cell>
          <cell r="M75">
            <v>11127</v>
          </cell>
          <cell r="N75">
            <v>-500000</v>
          </cell>
        </row>
        <row r="76">
          <cell r="K76">
            <v>11987270</v>
          </cell>
          <cell r="N76">
            <v>-492723.68</v>
          </cell>
        </row>
        <row r="77">
          <cell r="K77">
            <v>12082034</v>
          </cell>
          <cell r="M77">
            <v>50637</v>
          </cell>
          <cell r="N77">
            <v>-490015.84</v>
          </cell>
        </row>
        <row r="78">
          <cell r="K78">
            <v>12016193</v>
          </cell>
          <cell r="M78">
            <v>50924</v>
          </cell>
          <cell r="N78">
            <v>-487595.51</v>
          </cell>
        </row>
        <row r="79">
          <cell r="K79">
            <v>11801967</v>
          </cell>
          <cell r="M79">
            <v>50565</v>
          </cell>
          <cell r="N79">
            <v>-485039</v>
          </cell>
        </row>
        <row r="80">
          <cell r="K80">
            <v>12082032</v>
          </cell>
          <cell r="M80">
            <v>50637</v>
          </cell>
          <cell r="N80">
            <v>-484813.6</v>
          </cell>
        </row>
        <row r="81">
          <cell r="K81">
            <v>11869020</v>
          </cell>
          <cell r="M81">
            <v>11017</v>
          </cell>
          <cell r="N81">
            <v>-484600.7</v>
          </cell>
        </row>
        <row r="82">
          <cell r="K82">
            <v>12076450</v>
          </cell>
          <cell r="M82">
            <v>11315</v>
          </cell>
          <cell r="N82">
            <v>-477422.37</v>
          </cell>
        </row>
        <row r="83">
          <cell r="K83">
            <v>11808136</v>
          </cell>
          <cell r="N83">
            <v>-465592.05000000005</v>
          </cell>
        </row>
        <row r="84">
          <cell r="K84">
            <v>11987275</v>
          </cell>
          <cell r="M84">
            <v>10195</v>
          </cell>
          <cell r="N84">
            <v>-461406.87</v>
          </cell>
        </row>
        <row r="85">
          <cell r="K85">
            <v>11801901</v>
          </cell>
          <cell r="M85">
            <v>50565</v>
          </cell>
          <cell r="N85">
            <v>-435000</v>
          </cell>
        </row>
        <row r="86">
          <cell r="K86">
            <v>12172876</v>
          </cell>
          <cell r="M86">
            <v>51250</v>
          </cell>
          <cell r="N86">
            <v>-434116</v>
          </cell>
        </row>
        <row r="87">
          <cell r="K87">
            <v>11781094</v>
          </cell>
          <cell r="M87">
            <v>11315</v>
          </cell>
          <cell r="N87">
            <v>-428755.42</v>
          </cell>
        </row>
        <row r="88">
          <cell r="K88">
            <v>12016182</v>
          </cell>
          <cell r="M88">
            <v>50924</v>
          </cell>
          <cell r="N88">
            <v>-409059.56</v>
          </cell>
        </row>
        <row r="89">
          <cell r="K89">
            <v>11802009</v>
          </cell>
          <cell r="M89">
            <v>50564</v>
          </cell>
          <cell r="N89">
            <v>-403563</v>
          </cell>
        </row>
        <row r="90">
          <cell r="K90">
            <v>12046133</v>
          </cell>
          <cell r="M90">
            <v>11019</v>
          </cell>
          <cell r="N90">
            <v>-401127.82</v>
          </cell>
        </row>
        <row r="91">
          <cell r="K91">
            <v>11987494</v>
          </cell>
          <cell r="M91">
            <v>50725</v>
          </cell>
          <cell r="N91">
            <v>-400000</v>
          </cell>
        </row>
        <row r="92">
          <cell r="K92">
            <v>11495779</v>
          </cell>
          <cell r="M92">
            <v>11315</v>
          </cell>
          <cell r="N92">
            <v>-394506.88</v>
          </cell>
        </row>
        <row r="93">
          <cell r="K93">
            <v>12067883</v>
          </cell>
          <cell r="M93">
            <v>11017</v>
          </cell>
          <cell r="N93">
            <v>-386825.35</v>
          </cell>
        </row>
        <row r="94">
          <cell r="K94">
            <v>11801857</v>
          </cell>
          <cell r="M94">
            <v>50565</v>
          </cell>
          <cell r="N94">
            <v>-382876.6</v>
          </cell>
        </row>
        <row r="95">
          <cell r="K95">
            <v>12016126</v>
          </cell>
          <cell r="M95">
            <v>50924</v>
          </cell>
          <cell r="N95">
            <v>-381596.23</v>
          </cell>
        </row>
        <row r="96">
          <cell r="K96">
            <v>12015853</v>
          </cell>
          <cell r="M96">
            <v>50820</v>
          </cell>
          <cell r="N96">
            <v>-380000</v>
          </cell>
        </row>
        <row r="97">
          <cell r="K97">
            <v>12016116</v>
          </cell>
          <cell r="M97">
            <v>50924</v>
          </cell>
          <cell r="N97">
            <v>-374698.57</v>
          </cell>
        </row>
        <row r="98">
          <cell r="K98">
            <v>11801850</v>
          </cell>
          <cell r="M98">
            <v>50565</v>
          </cell>
          <cell r="N98">
            <v>-370946.1</v>
          </cell>
        </row>
        <row r="99">
          <cell r="K99">
            <v>11987271</v>
          </cell>
          <cell r="N99">
            <v>-365595.89</v>
          </cell>
        </row>
        <row r="100">
          <cell r="K100">
            <v>11801881</v>
          </cell>
          <cell r="M100">
            <v>50563</v>
          </cell>
          <cell r="N100">
            <v>-351564.18</v>
          </cell>
        </row>
        <row r="101">
          <cell r="K101">
            <v>11869042</v>
          </cell>
          <cell r="M101">
            <v>11017</v>
          </cell>
          <cell r="N101">
            <v>-348009.28</v>
          </cell>
        </row>
        <row r="102">
          <cell r="K102">
            <v>11837599</v>
          </cell>
          <cell r="M102">
            <v>11372</v>
          </cell>
          <cell r="N102">
            <v>-343572.41</v>
          </cell>
        </row>
        <row r="103">
          <cell r="K103">
            <v>12067852</v>
          </cell>
          <cell r="M103">
            <v>11017</v>
          </cell>
          <cell r="N103">
            <v>-343298.66</v>
          </cell>
        </row>
        <row r="104">
          <cell r="K104">
            <v>11987308</v>
          </cell>
          <cell r="N104">
            <v>-340578.29</v>
          </cell>
        </row>
        <row r="105">
          <cell r="K105">
            <v>11869006</v>
          </cell>
          <cell r="M105">
            <v>11017</v>
          </cell>
          <cell r="N105">
            <v>-333568.44</v>
          </cell>
        </row>
        <row r="106">
          <cell r="K106">
            <v>11987488</v>
          </cell>
          <cell r="M106">
            <v>51291</v>
          </cell>
          <cell r="N106">
            <v>-327747.65000000002</v>
          </cell>
        </row>
        <row r="107">
          <cell r="K107">
            <v>12075722</v>
          </cell>
          <cell r="M107">
            <v>11110</v>
          </cell>
          <cell r="N107">
            <v>-320156.89</v>
          </cell>
        </row>
        <row r="108">
          <cell r="K108">
            <v>11987281</v>
          </cell>
          <cell r="N108">
            <v>-316299.95</v>
          </cell>
        </row>
        <row r="109">
          <cell r="K109">
            <v>12173280</v>
          </cell>
          <cell r="M109">
            <v>10597</v>
          </cell>
          <cell r="N109">
            <v>-315491.08</v>
          </cell>
        </row>
        <row r="110">
          <cell r="K110">
            <v>34000213</v>
          </cell>
          <cell r="M110">
            <v>50565</v>
          </cell>
          <cell r="N110">
            <v>-302156.52</v>
          </cell>
        </row>
        <row r="111">
          <cell r="K111">
            <v>34001489</v>
          </cell>
          <cell r="N111">
            <v>-300819.46999999997</v>
          </cell>
        </row>
        <row r="112">
          <cell r="K112">
            <v>34001516</v>
          </cell>
          <cell r="N112">
            <v>-300716.79999999999</v>
          </cell>
        </row>
        <row r="113">
          <cell r="K113">
            <v>11808899</v>
          </cell>
          <cell r="M113">
            <v>11508</v>
          </cell>
          <cell r="N113">
            <v>-300000</v>
          </cell>
        </row>
        <row r="114">
          <cell r="K114">
            <v>11801867</v>
          </cell>
          <cell r="M114">
            <v>50565</v>
          </cell>
          <cell r="N114">
            <v>-283119.03999999998</v>
          </cell>
        </row>
        <row r="115">
          <cell r="K115">
            <v>12173779</v>
          </cell>
          <cell r="M115">
            <v>51291</v>
          </cell>
          <cell r="N115">
            <v>-281245.71000000002</v>
          </cell>
        </row>
        <row r="116">
          <cell r="K116">
            <v>12172787</v>
          </cell>
          <cell r="M116">
            <v>50093</v>
          </cell>
          <cell r="N116">
            <v>-274062.93</v>
          </cell>
        </row>
        <row r="117">
          <cell r="K117">
            <v>12172802</v>
          </cell>
          <cell r="M117">
            <v>51436</v>
          </cell>
          <cell r="N117">
            <v>-272720.32</v>
          </cell>
        </row>
        <row r="118">
          <cell r="K118">
            <v>12067890</v>
          </cell>
          <cell r="M118">
            <v>11017</v>
          </cell>
          <cell r="N118">
            <v>-262812.96000000002</v>
          </cell>
        </row>
        <row r="119">
          <cell r="K119">
            <v>11802029</v>
          </cell>
          <cell r="M119">
            <v>50565</v>
          </cell>
          <cell r="N119">
            <v>-259597.9</v>
          </cell>
        </row>
        <row r="120">
          <cell r="K120">
            <v>12172959</v>
          </cell>
          <cell r="N120">
            <v>-250318.34999999998</v>
          </cell>
        </row>
        <row r="121">
          <cell r="K121">
            <v>11869031</v>
          </cell>
          <cell r="M121">
            <v>11017</v>
          </cell>
          <cell r="N121">
            <v>-248064.57</v>
          </cell>
        </row>
        <row r="122">
          <cell r="K122">
            <v>11987329</v>
          </cell>
          <cell r="M122">
            <v>51189</v>
          </cell>
          <cell r="N122">
            <v>-238728.85</v>
          </cell>
        </row>
        <row r="123">
          <cell r="K123">
            <v>11652118</v>
          </cell>
          <cell r="N123">
            <v>-232796.00999999998</v>
          </cell>
        </row>
        <row r="124">
          <cell r="K124">
            <v>12037800</v>
          </cell>
          <cell r="M124">
            <v>50931</v>
          </cell>
          <cell r="N124">
            <v>-229332.83</v>
          </cell>
        </row>
        <row r="125">
          <cell r="K125">
            <v>12173780</v>
          </cell>
          <cell r="M125">
            <v>51291</v>
          </cell>
          <cell r="N125">
            <v>-213245.59</v>
          </cell>
        </row>
        <row r="126">
          <cell r="K126">
            <v>12172967</v>
          </cell>
          <cell r="M126">
            <v>51237</v>
          </cell>
          <cell r="N126">
            <v>-204829.2</v>
          </cell>
        </row>
        <row r="127">
          <cell r="K127">
            <v>11986770</v>
          </cell>
          <cell r="M127">
            <v>50636</v>
          </cell>
          <cell r="N127">
            <v>-198092.4</v>
          </cell>
        </row>
        <row r="128">
          <cell r="K128">
            <v>11791971</v>
          </cell>
          <cell r="N128">
            <v>-197454.13</v>
          </cell>
        </row>
        <row r="129">
          <cell r="K129">
            <v>11983814</v>
          </cell>
          <cell r="M129">
            <v>11315</v>
          </cell>
          <cell r="N129">
            <v>-192426.58</v>
          </cell>
        </row>
        <row r="130">
          <cell r="K130">
            <v>11987491</v>
          </cell>
          <cell r="M130">
            <v>51291</v>
          </cell>
          <cell r="N130">
            <v>-186836.19</v>
          </cell>
        </row>
        <row r="131">
          <cell r="K131">
            <v>11983907</v>
          </cell>
          <cell r="M131">
            <v>11315</v>
          </cell>
          <cell r="N131">
            <v>-180596.8</v>
          </cell>
        </row>
        <row r="132">
          <cell r="K132">
            <v>34001587</v>
          </cell>
          <cell r="N132">
            <v>-175341</v>
          </cell>
        </row>
        <row r="133">
          <cell r="K133">
            <v>11987326</v>
          </cell>
          <cell r="M133">
            <v>51189</v>
          </cell>
          <cell r="N133">
            <v>-172317.33</v>
          </cell>
        </row>
        <row r="134">
          <cell r="K134">
            <v>34001589</v>
          </cell>
          <cell r="N134">
            <v>-159000</v>
          </cell>
        </row>
        <row r="135">
          <cell r="K135">
            <v>11983823</v>
          </cell>
          <cell r="M135">
            <v>11315</v>
          </cell>
          <cell r="N135">
            <v>-158951.74</v>
          </cell>
        </row>
        <row r="136">
          <cell r="K136">
            <v>11628921</v>
          </cell>
          <cell r="M136">
            <v>50404</v>
          </cell>
          <cell r="N136">
            <v>-147383.85</v>
          </cell>
        </row>
        <row r="137">
          <cell r="K137">
            <v>34001586</v>
          </cell>
          <cell r="N137">
            <v>-131170</v>
          </cell>
        </row>
        <row r="138">
          <cell r="K138">
            <v>12082040</v>
          </cell>
          <cell r="M138">
            <v>50637</v>
          </cell>
          <cell r="N138">
            <v>-131000</v>
          </cell>
        </row>
        <row r="139">
          <cell r="K139">
            <v>34001583</v>
          </cell>
          <cell r="N139">
            <v>-129011</v>
          </cell>
        </row>
        <row r="140">
          <cell r="K140">
            <v>11782613</v>
          </cell>
          <cell r="M140">
            <v>11017</v>
          </cell>
          <cell r="N140">
            <v>-120000</v>
          </cell>
        </row>
        <row r="141">
          <cell r="K141">
            <v>11500191</v>
          </cell>
          <cell r="M141">
            <v>11032</v>
          </cell>
          <cell r="N141">
            <v>-117728.63</v>
          </cell>
        </row>
        <row r="142">
          <cell r="K142">
            <v>12172918</v>
          </cell>
          <cell r="M142">
            <v>51131</v>
          </cell>
          <cell r="N142">
            <v>-117334</v>
          </cell>
        </row>
        <row r="143">
          <cell r="N143">
            <v>-110463</v>
          </cell>
        </row>
        <row r="144">
          <cell r="K144">
            <v>11986997</v>
          </cell>
          <cell r="N144">
            <v>-106844.4</v>
          </cell>
        </row>
        <row r="145">
          <cell r="K145">
            <v>34001482</v>
          </cell>
          <cell r="M145">
            <v>51408</v>
          </cell>
          <cell r="N145">
            <v>-105000</v>
          </cell>
        </row>
        <row r="146">
          <cell r="K146">
            <v>12173042</v>
          </cell>
          <cell r="M146">
            <v>51235</v>
          </cell>
          <cell r="N146">
            <v>-104000</v>
          </cell>
        </row>
        <row r="147">
          <cell r="K147">
            <v>12172911</v>
          </cell>
          <cell r="M147">
            <v>50955</v>
          </cell>
          <cell r="N147">
            <v>-102516.6</v>
          </cell>
        </row>
        <row r="148">
          <cell r="K148">
            <v>12016134</v>
          </cell>
          <cell r="M148">
            <v>50926</v>
          </cell>
          <cell r="N148">
            <v>-100000</v>
          </cell>
        </row>
        <row r="149">
          <cell r="K149">
            <v>12172936</v>
          </cell>
          <cell r="M149">
            <v>50955</v>
          </cell>
          <cell r="N149">
            <v>-95456.35</v>
          </cell>
        </row>
        <row r="150">
          <cell r="K150">
            <v>12172758</v>
          </cell>
          <cell r="N150">
            <v>-81655.34</v>
          </cell>
        </row>
        <row r="151">
          <cell r="K151">
            <v>34001455</v>
          </cell>
          <cell r="N151">
            <v>-75000</v>
          </cell>
        </row>
        <row r="152">
          <cell r="K152">
            <v>34001588</v>
          </cell>
          <cell r="N152">
            <v>-74011</v>
          </cell>
        </row>
        <row r="153">
          <cell r="K153">
            <v>12015808</v>
          </cell>
          <cell r="M153">
            <v>50869</v>
          </cell>
          <cell r="N153">
            <v>-74000</v>
          </cell>
        </row>
        <row r="154">
          <cell r="K154">
            <v>12173698</v>
          </cell>
          <cell r="M154">
            <v>50736</v>
          </cell>
          <cell r="N154">
            <v>-60000</v>
          </cell>
        </row>
        <row r="155">
          <cell r="K155">
            <v>11987332</v>
          </cell>
          <cell r="N155">
            <v>-54666</v>
          </cell>
        </row>
        <row r="156">
          <cell r="K156">
            <v>12173046</v>
          </cell>
          <cell r="N156">
            <v>-52253.18</v>
          </cell>
        </row>
        <row r="157">
          <cell r="K157">
            <v>12173064</v>
          </cell>
          <cell r="N157">
            <v>-51168.3</v>
          </cell>
        </row>
        <row r="158">
          <cell r="K158">
            <v>34001584</v>
          </cell>
        </row>
        <row r="163">
          <cell r="M163">
            <v>11017</v>
          </cell>
        </row>
        <row r="164">
          <cell r="M164">
            <v>50637</v>
          </cell>
        </row>
        <row r="165">
          <cell r="M165">
            <v>50637</v>
          </cell>
        </row>
      </sheetData>
      <sheetData sheetId="3" refreshError="1"/>
      <sheetData sheetId="4" refreshError="1">
        <row r="5">
          <cell r="F5" t="str">
            <v>158567898</v>
          </cell>
          <cell r="H5">
            <v>-59736774.560000002</v>
          </cell>
        </row>
        <row r="6">
          <cell r="F6" t="str">
            <v>599351958</v>
          </cell>
          <cell r="H6">
            <v>-8624159.7799999993</v>
          </cell>
        </row>
        <row r="7">
          <cell r="F7" t="str">
            <v>599352096</v>
          </cell>
          <cell r="H7">
            <v>-2559312.87</v>
          </cell>
        </row>
        <row r="8">
          <cell r="F8" t="str">
            <v>841569916</v>
          </cell>
          <cell r="H8">
            <v>-2045001.14</v>
          </cell>
        </row>
        <row r="9">
          <cell r="F9" t="str">
            <v>158777968</v>
          </cell>
          <cell r="H9">
            <v>-2009486</v>
          </cell>
        </row>
        <row r="10">
          <cell r="F10" t="str">
            <v>785363950</v>
          </cell>
          <cell r="H10">
            <v>-1577406.12</v>
          </cell>
        </row>
        <row r="11">
          <cell r="F11" t="str">
            <v>479764281</v>
          </cell>
          <cell r="H11">
            <v>-1562751.77</v>
          </cell>
        </row>
        <row r="12">
          <cell r="F12" t="str">
            <v>56530537</v>
          </cell>
          <cell r="H12">
            <v>-1531435.44</v>
          </cell>
        </row>
        <row r="13">
          <cell r="F13" t="str">
            <v>806438744</v>
          </cell>
          <cell r="H13">
            <v>-1508325.63</v>
          </cell>
        </row>
        <row r="14">
          <cell r="F14" t="str">
            <v>785363952</v>
          </cell>
          <cell r="H14">
            <v>-1297653.22</v>
          </cell>
        </row>
        <row r="15">
          <cell r="F15" t="str">
            <v>425849459</v>
          </cell>
          <cell r="H15">
            <v>-1266973.1599999999</v>
          </cell>
        </row>
        <row r="16">
          <cell r="F16" t="str">
            <v>569528172</v>
          </cell>
          <cell r="H16">
            <v>-1221987.52</v>
          </cell>
        </row>
        <row r="17">
          <cell r="F17" t="str">
            <v>696574453</v>
          </cell>
          <cell r="H17">
            <v>-1200000</v>
          </cell>
        </row>
        <row r="18">
          <cell r="F18" t="str">
            <v>569529202</v>
          </cell>
          <cell r="H18">
            <v>-1082803.98</v>
          </cell>
        </row>
        <row r="19">
          <cell r="F19" t="str">
            <v>780065298</v>
          </cell>
          <cell r="H19">
            <v>-1024297.57</v>
          </cell>
        </row>
        <row r="20">
          <cell r="F20" t="str">
            <v>841570143</v>
          </cell>
          <cell r="H20">
            <v>-849730</v>
          </cell>
        </row>
        <row r="21">
          <cell r="F21" t="str">
            <v>738688101</v>
          </cell>
          <cell r="H21">
            <v>-764011.29</v>
          </cell>
        </row>
        <row r="22">
          <cell r="F22" t="str">
            <v>733537305</v>
          </cell>
          <cell r="H22">
            <v>-719185.13</v>
          </cell>
        </row>
        <row r="23">
          <cell r="F23" t="str">
            <v>569529103</v>
          </cell>
          <cell r="H23">
            <v>-668593.04</v>
          </cell>
        </row>
        <row r="24">
          <cell r="F24" t="str">
            <v>425844289</v>
          </cell>
          <cell r="H24">
            <v>-662846.88</v>
          </cell>
        </row>
        <row r="25">
          <cell r="F25" t="str">
            <v>484361556</v>
          </cell>
          <cell r="H25">
            <v>-656795.63</v>
          </cell>
        </row>
        <row r="26">
          <cell r="F26" t="str">
            <v>841570412</v>
          </cell>
          <cell r="H26">
            <v>-627437.77</v>
          </cell>
        </row>
        <row r="27">
          <cell r="F27" t="str">
            <v>849020640</v>
          </cell>
          <cell r="H27">
            <v>-571537.66</v>
          </cell>
        </row>
        <row r="28">
          <cell r="F28" t="str">
            <v>330464791</v>
          </cell>
          <cell r="H28">
            <v>-540100</v>
          </cell>
        </row>
        <row r="29">
          <cell r="F29" t="str">
            <v>795645363</v>
          </cell>
          <cell r="H29">
            <v>-416688.34</v>
          </cell>
        </row>
        <row r="30">
          <cell r="F30" t="str">
            <v>728222788</v>
          </cell>
          <cell r="H30">
            <v>-415627.39</v>
          </cell>
        </row>
        <row r="31">
          <cell r="F31" t="str">
            <v>158777189</v>
          </cell>
          <cell r="H31">
            <v>-402500</v>
          </cell>
        </row>
        <row r="32">
          <cell r="F32" t="str">
            <v>569672243</v>
          </cell>
          <cell r="H32">
            <v>-392470</v>
          </cell>
        </row>
        <row r="33">
          <cell r="F33" t="str">
            <v>330464833</v>
          </cell>
          <cell r="H33">
            <v>-385000</v>
          </cell>
        </row>
        <row r="34">
          <cell r="F34" t="str">
            <v>795645371</v>
          </cell>
          <cell r="H34">
            <v>-356879.49</v>
          </cell>
        </row>
        <row r="35">
          <cell r="F35" t="str">
            <v>639884200</v>
          </cell>
          <cell r="H35">
            <v>-351923.78</v>
          </cell>
        </row>
        <row r="36">
          <cell r="F36" t="str">
            <v>639884572</v>
          </cell>
          <cell r="H36">
            <v>-340134.12</v>
          </cell>
        </row>
        <row r="37">
          <cell r="F37" t="str">
            <v>590794805</v>
          </cell>
          <cell r="H37">
            <v>-328940.21000000002</v>
          </cell>
        </row>
        <row r="38">
          <cell r="F38" t="str">
            <v>608294088</v>
          </cell>
          <cell r="H38">
            <v>-323461.34000000003</v>
          </cell>
        </row>
        <row r="39">
          <cell r="F39" t="str">
            <v>667783868</v>
          </cell>
          <cell r="H39">
            <v>-323248.2</v>
          </cell>
        </row>
        <row r="40">
          <cell r="F40" t="str">
            <v>841570375</v>
          </cell>
          <cell r="H40">
            <v>-312116</v>
          </cell>
        </row>
        <row r="41">
          <cell r="F41" t="str">
            <v>790475051</v>
          </cell>
          <cell r="H41">
            <v>-309149.46000000002</v>
          </cell>
        </row>
        <row r="42">
          <cell r="F42" t="str">
            <v>639883878</v>
          </cell>
          <cell r="H42">
            <v>-304421.7</v>
          </cell>
        </row>
        <row r="43">
          <cell r="F43" t="str">
            <v>856722344</v>
          </cell>
          <cell r="H43">
            <v>-298657.18</v>
          </cell>
        </row>
        <row r="44">
          <cell r="F44" t="str">
            <v>780315125</v>
          </cell>
          <cell r="H44">
            <v>-267991.48</v>
          </cell>
        </row>
        <row r="45">
          <cell r="F45" t="str">
            <v>733797655</v>
          </cell>
          <cell r="H45">
            <v>-262432.53000000003</v>
          </cell>
        </row>
        <row r="46">
          <cell r="F46" t="str">
            <v>534341848</v>
          </cell>
          <cell r="H46">
            <v>-250436.39</v>
          </cell>
        </row>
        <row r="47">
          <cell r="F47" t="str">
            <v>534341846</v>
          </cell>
          <cell r="H47">
            <v>-246948.07</v>
          </cell>
        </row>
        <row r="48">
          <cell r="F48" t="str">
            <v>569528174</v>
          </cell>
          <cell r="H48">
            <v>-210586.31</v>
          </cell>
        </row>
        <row r="49">
          <cell r="F49" t="str">
            <v>856722347</v>
          </cell>
          <cell r="H49">
            <v>-205579.48</v>
          </cell>
        </row>
        <row r="50">
          <cell r="F50" t="str">
            <v>479486800</v>
          </cell>
          <cell r="H50">
            <v>-200000</v>
          </cell>
        </row>
        <row r="51">
          <cell r="F51" t="str">
            <v>569528178</v>
          </cell>
          <cell r="H51">
            <v>-189914.89</v>
          </cell>
        </row>
        <row r="52">
          <cell r="F52" t="str">
            <v>330464901</v>
          </cell>
          <cell r="H52">
            <v>-187000</v>
          </cell>
        </row>
        <row r="53">
          <cell r="F53" t="str">
            <v>667496887</v>
          </cell>
          <cell r="H53">
            <v>-168876.5</v>
          </cell>
        </row>
        <row r="54">
          <cell r="F54" t="str">
            <v>856722391</v>
          </cell>
          <cell r="H54">
            <v>-165968.32000000001</v>
          </cell>
        </row>
        <row r="55">
          <cell r="F55" t="str">
            <v>841569977</v>
          </cell>
          <cell r="H55">
            <v>-164175</v>
          </cell>
        </row>
        <row r="56">
          <cell r="F56" t="str">
            <v>479764335</v>
          </cell>
          <cell r="H56">
            <v>-163522.71</v>
          </cell>
        </row>
        <row r="57">
          <cell r="F57" t="str">
            <v>330465104</v>
          </cell>
          <cell r="H57">
            <v>-161150</v>
          </cell>
        </row>
        <row r="58">
          <cell r="F58" t="str">
            <v>686242018</v>
          </cell>
          <cell r="H58">
            <v>-160418.1</v>
          </cell>
        </row>
        <row r="59">
          <cell r="F59" t="str">
            <v>686443195</v>
          </cell>
          <cell r="H59">
            <v>-158589.76000000001</v>
          </cell>
        </row>
        <row r="60">
          <cell r="F60" t="str">
            <v>680694696</v>
          </cell>
          <cell r="H60">
            <v>-150000</v>
          </cell>
        </row>
        <row r="61">
          <cell r="F61" t="str">
            <v>841570456</v>
          </cell>
          <cell r="H61">
            <v>-145000</v>
          </cell>
        </row>
        <row r="62">
          <cell r="F62" t="str">
            <v>634507671</v>
          </cell>
          <cell r="H62">
            <v>-134033.1</v>
          </cell>
        </row>
        <row r="63">
          <cell r="F63" t="str">
            <v>529327545</v>
          </cell>
          <cell r="H63">
            <v>-133000</v>
          </cell>
        </row>
        <row r="64">
          <cell r="F64" t="str">
            <v>635239750</v>
          </cell>
          <cell r="H64">
            <v>-128820.95</v>
          </cell>
        </row>
        <row r="65">
          <cell r="F65" t="str">
            <v>667782882</v>
          </cell>
          <cell r="H65">
            <v>-125653.94</v>
          </cell>
        </row>
        <row r="66">
          <cell r="F66" t="str">
            <v>56629333</v>
          </cell>
          <cell r="H66">
            <v>-125531.81</v>
          </cell>
        </row>
        <row r="67">
          <cell r="F67" t="str">
            <v>569529593</v>
          </cell>
          <cell r="H67">
            <v>-122803.91</v>
          </cell>
        </row>
        <row r="68">
          <cell r="F68" t="str">
            <v>594637791</v>
          </cell>
          <cell r="H68">
            <v>-114000</v>
          </cell>
        </row>
        <row r="69">
          <cell r="F69" t="str">
            <v>46757842</v>
          </cell>
          <cell r="H69">
            <v>-98606.16</v>
          </cell>
        </row>
        <row r="70">
          <cell r="F70" t="str">
            <v>18438644</v>
          </cell>
          <cell r="H70">
            <v>-90573.52</v>
          </cell>
        </row>
        <row r="71">
          <cell r="F71" t="str">
            <v>635258353</v>
          </cell>
          <cell r="H71">
            <v>-87580.08</v>
          </cell>
        </row>
        <row r="72">
          <cell r="F72" t="str">
            <v>330465010</v>
          </cell>
          <cell r="H72">
            <v>-83586.820000000007</v>
          </cell>
        </row>
        <row r="73">
          <cell r="F73" t="str">
            <v>330465062</v>
          </cell>
          <cell r="H73">
            <v>-80000</v>
          </cell>
        </row>
        <row r="74">
          <cell r="F74" t="str">
            <v>841570139</v>
          </cell>
          <cell r="H74">
            <v>-80000</v>
          </cell>
        </row>
        <row r="75">
          <cell r="F75" t="str">
            <v>856722433</v>
          </cell>
          <cell r="H75">
            <v>-73525.149999999994</v>
          </cell>
        </row>
        <row r="76">
          <cell r="F76" t="str">
            <v>158777966</v>
          </cell>
          <cell r="H76">
            <v>-71740</v>
          </cell>
        </row>
        <row r="77">
          <cell r="F77" t="str">
            <v>667496878</v>
          </cell>
          <cell r="H77">
            <v>-68447.88</v>
          </cell>
        </row>
        <row r="78">
          <cell r="F78" t="str">
            <v>635239660</v>
          </cell>
          <cell r="H78">
            <v>-68042.16</v>
          </cell>
        </row>
        <row r="79">
          <cell r="F79" t="str">
            <v>30780002</v>
          </cell>
          <cell r="H79">
            <v>-64804.31</v>
          </cell>
        </row>
        <row r="80">
          <cell r="F80" t="str">
            <v>645090705</v>
          </cell>
          <cell r="H80">
            <v>-64320.19</v>
          </cell>
        </row>
        <row r="81">
          <cell r="F81" t="str">
            <v>639884160</v>
          </cell>
          <cell r="H81">
            <v>-63601.25</v>
          </cell>
        </row>
        <row r="82">
          <cell r="F82" t="str">
            <v>856722343</v>
          </cell>
          <cell r="H82">
            <v>-60655.38</v>
          </cell>
        </row>
        <row r="83">
          <cell r="F83" t="str">
            <v>667496816</v>
          </cell>
          <cell r="H83">
            <v>-54557.97</v>
          </cell>
        </row>
        <row r="84">
          <cell r="F84" t="str">
            <v>667496750</v>
          </cell>
          <cell r="H84">
            <v>-51516.18</v>
          </cell>
        </row>
        <row r="85">
          <cell r="F85" t="str">
            <v>34559582</v>
          </cell>
          <cell r="H85">
            <v>-50401.59</v>
          </cell>
        </row>
        <row r="86">
          <cell r="F86" t="str">
            <v>635258298</v>
          </cell>
          <cell r="H86">
            <v>-44215.93</v>
          </cell>
        </row>
        <row r="87">
          <cell r="F87" t="str">
            <v>158620978</v>
          </cell>
          <cell r="H87">
            <v>-40175.74</v>
          </cell>
        </row>
        <row r="88">
          <cell r="F88" t="str">
            <v>330464844</v>
          </cell>
          <cell r="H88">
            <v>-37000</v>
          </cell>
        </row>
        <row r="89">
          <cell r="F89" t="str">
            <v>743467315</v>
          </cell>
          <cell r="H89">
            <v>-34397.5</v>
          </cell>
        </row>
        <row r="90">
          <cell r="F90" t="str">
            <v>56629329</v>
          </cell>
          <cell r="H90">
            <v>-33592.089999999997</v>
          </cell>
        </row>
        <row r="91">
          <cell r="F91" t="str">
            <v>474136817</v>
          </cell>
          <cell r="H91">
            <v>-30000</v>
          </cell>
        </row>
        <row r="92">
          <cell r="F92" t="str">
            <v>35059607</v>
          </cell>
          <cell r="H92">
            <v>-28996.82</v>
          </cell>
        </row>
        <row r="93">
          <cell r="F93" t="str">
            <v>728716154</v>
          </cell>
          <cell r="H93">
            <v>-25262.46</v>
          </cell>
        </row>
        <row r="94">
          <cell r="F94" t="str">
            <v>728716084</v>
          </cell>
          <cell r="H94">
            <v>-23612.15</v>
          </cell>
        </row>
        <row r="95">
          <cell r="F95" t="str">
            <v>474116163</v>
          </cell>
          <cell r="H95">
            <v>-22320</v>
          </cell>
        </row>
        <row r="96">
          <cell r="F96" t="str">
            <v>330464982</v>
          </cell>
          <cell r="H96">
            <v>-20000</v>
          </cell>
        </row>
        <row r="97">
          <cell r="F97" t="str">
            <v>352010902</v>
          </cell>
          <cell r="H97">
            <v>-18250</v>
          </cell>
        </row>
        <row r="98">
          <cell r="F98" t="str">
            <v>56629150</v>
          </cell>
          <cell r="H98">
            <v>-16769.64</v>
          </cell>
        </row>
        <row r="99">
          <cell r="F99" t="str">
            <v>728716146</v>
          </cell>
          <cell r="H99">
            <v>-15019.12</v>
          </cell>
        </row>
        <row r="100">
          <cell r="F100" t="str">
            <v>12603750</v>
          </cell>
          <cell r="H100">
            <v>-15000</v>
          </cell>
        </row>
        <row r="101">
          <cell r="F101" t="str">
            <v>330465064</v>
          </cell>
          <cell r="H101">
            <v>-12650</v>
          </cell>
        </row>
        <row r="102">
          <cell r="F102" t="str">
            <v>869403957</v>
          </cell>
          <cell r="H102">
            <v>-12000</v>
          </cell>
        </row>
      </sheetData>
      <sheetData sheetId="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8 (2)"/>
      <sheetName val="Sheet8"/>
      <sheetName val="Report 1 (2)"/>
      <sheetName val="Report 1"/>
      <sheetName val="JOSH REINBOLD 7-12"/>
      <sheetName val="JUR 98-tie out"/>
      <sheetName val="Proj List-Reinbold"/>
      <sheetName val="Proj. Key-Hegna"/>
      <sheetName val="Sheet4"/>
      <sheetName val="2016 - Summary"/>
      <sheetName val="2017 - Summary"/>
      <sheetName val="2018 - Summary"/>
      <sheetName val="2019 - Summary"/>
      <sheetName val="2020 - Summary"/>
      <sheetName val="2021 - Summary"/>
    </sheetNames>
    <sheetDataSet>
      <sheetData sheetId="0" refreshError="1"/>
      <sheetData sheetId="1" refreshError="1"/>
      <sheetData sheetId="2" refreshError="1"/>
      <sheetData sheetId="3" refreshError="1"/>
      <sheetData sheetId="4" refreshError="1"/>
      <sheetData sheetId="5" refreshError="1">
        <row r="6">
          <cell r="C6">
            <v>10094</v>
          </cell>
          <cell r="D6">
            <v>0</v>
          </cell>
          <cell r="E6">
            <v>0</v>
          </cell>
          <cell r="F6">
            <v>10524095</v>
          </cell>
          <cell r="G6">
            <v>1</v>
          </cell>
          <cell r="H6" t="str">
            <v>Upgrade both existing transformers Ckt 1</v>
          </cell>
          <cell r="X6">
            <v>10094</v>
          </cell>
          <cell r="Y6" t="str">
            <v>XFR-Bailey Co. 115/69kV</v>
          </cell>
          <cell r="AB6">
            <v>19987</v>
          </cell>
          <cell r="AC6">
            <v>75</v>
          </cell>
        </row>
        <row r="7">
          <cell r="C7">
            <v>10095</v>
          </cell>
          <cell r="D7">
            <v>0</v>
          </cell>
          <cell r="E7">
            <v>0</v>
          </cell>
          <cell r="F7">
            <v>10524095</v>
          </cell>
          <cell r="G7">
            <v>1</v>
          </cell>
          <cell r="X7">
            <v>10094</v>
          </cell>
          <cell r="Y7" t="str">
            <v>XFR-Bailey Co. 115/69kV</v>
          </cell>
          <cell r="AB7">
            <v>19987</v>
          </cell>
          <cell r="AC7">
            <v>75</v>
          </cell>
        </row>
        <row r="8">
          <cell r="C8">
            <v>10091</v>
          </cell>
          <cell r="F8">
            <v>10780342</v>
          </cell>
          <cell r="G8">
            <v>2</v>
          </cell>
          <cell r="H8" t="str">
            <v>Upgrade Transformer 230/115kV 252/289 MVA</v>
          </cell>
          <cell r="X8">
            <v>10091</v>
          </cell>
          <cell r="Y8" t="str">
            <v xml:space="preserve">XFR-Mustang Sta N. 230/115kV </v>
          </cell>
          <cell r="AB8">
            <v>19987</v>
          </cell>
          <cell r="AC8">
            <v>73</v>
          </cell>
        </row>
        <row r="9">
          <cell r="C9">
            <v>10021</v>
          </cell>
          <cell r="D9">
            <v>0</v>
          </cell>
          <cell r="E9">
            <v>0</v>
          </cell>
          <cell r="F9">
            <v>10524115</v>
          </cell>
          <cell r="G9">
            <v>3</v>
          </cell>
          <cell r="H9" t="str">
            <v>Upgrade both existing transformers Ckt 2</v>
          </cell>
          <cell r="X9">
            <v>10021</v>
          </cell>
          <cell r="Y9" t="str">
            <v xml:space="preserve">XFR-Denver City 115/69kV </v>
          </cell>
          <cell r="AB9">
            <v>19987</v>
          </cell>
          <cell r="AC9">
            <v>21</v>
          </cell>
        </row>
        <row r="10">
          <cell r="C10">
            <v>10022</v>
          </cell>
          <cell r="D10">
            <v>0</v>
          </cell>
          <cell r="E10">
            <v>0</v>
          </cell>
          <cell r="F10">
            <v>10524115</v>
          </cell>
          <cell r="G10">
            <v>3</v>
          </cell>
          <cell r="X10">
            <v>10021</v>
          </cell>
          <cell r="Y10" t="str">
            <v xml:space="preserve">XFR-Denver City 115/69kV </v>
          </cell>
          <cell r="AB10">
            <v>19987</v>
          </cell>
          <cell r="AC10">
            <v>21</v>
          </cell>
        </row>
        <row r="11">
          <cell r="C11">
            <v>10098</v>
          </cell>
          <cell r="D11">
            <v>0</v>
          </cell>
          <cell r="E11">
            <v>0</v>
          </cell>
          <cell r="F11">
            <v>10524129</v>
          </cell>
          <cell r="G11">
            <v>4</v>
          </cell>
          <cell r="H11" t="str">
            <v>Upgrade both existing transformers Ckt 1</v>
          </cell>
          <cell r="X11">
            <v>10098</v>
          </cell>
          <cell r="Y11" t="str">
            <v>XFR-Hockley 115/69kV</v>
          </cell>
          <cell r="AB11">
            <v>19987</v>
          </cell>
          <cell r="AC11">
            <v>77</v>
          </cell>
        </row>
        <row r="12">
          <cell r="C12">
            <v>10099</v>
          </cell>
          <cell r="D12">
            <v>0</v>
          </cell>
          <cell r="E12">
            <v>0</v>
          </cell>
          <cell r="F12">
            <v>10524129</v>
          </cell>
          <cell r="G12">
            <v>4</v>
          </cell>
          <cell r="X12">
            <v>10098</v>
          </cell>
          <cell r="Y12" t="str">
            <v>XFR-Hockley 115/69kV</v>
          </cell>
          <cell r="AB12">
            <v>19987</v>
          </cell>
          <cell r="AC12">
            <v>77</v>
          </cell>
        </row>
        <row r="13">
          <cell r="C13">
            <v>10096</v>
          </cell>
          <cell r="D13">
            <v>0</v>
          </cell>
          <cell r="E13">
            <v>0</v>
          </cell>
          <cell r="F13">
            <v>10524091</v>
          </cell>
          <cell r="G13">
            <v>5</v>
          </cell>
          <cell r="H13" t="str">
            <v>Upgrade both existing transformers Ckt 1</v>
          </cell>
          <cell r="X13">
            <v>10096</v>
          </cell>
          <cell r="Y13" t="str">
            <v>XFR-Terry Co 115/69kV</v>
          </cell>
          <cell r="AB13">
            <v>19987</v>
          </cell>
          <cell r="AC13">
            <v>76</v>
          </cell>
        </row>
        <row r="14">
          <cell r="C14">
            <v>10097</v>
          </cell>
          <cell r="D14">
            <v>0</v>
          </cell>
          <cell r="E14">
            <v>0</v>
          </cell>
          <cell r="F14">
            <v>10524091</v>
          </cell>
          <cell r="G14">
            <v>5</v>
          </cell>
          <cell r="H14" t="str">
            <v>Upgrade both existing transformers Ckt 1</v>
          </cell>
          <cell r="X14">
            <v>10096</v>
          </cell>
          <cell r="Y14" t="str">
            <v>XFR-Terry Co 115/69kV</v>
          </cell>
          <cell r="AB14">
            <v>19987</v>
          </cell>
          <cell r="AC14">
            <v>76</v>
          </cell>
        </row>
        <row r="15">
          <cell r="C15">
            <v>10103</v>
          </cell>
          <cell r="D15">
            <v>0</v>
          </cell>
          <cell r="E15">
            <v>0</v>
          </cell>
          <cell r="F15">
            <v>10780319</v>
          </cell>
          <cell r="G15">
            <v>6</v>
          </cell>
          <cell r="H15" t="str">
            <v>Add a second 115/69 kV transformer at Roswell with ratings 44/50.6 MVA Modify Scope.  Project modified from 84/84 MVA transformer to 44/50.6 MVA transformer.</v>
          </cell>
          <cell r="X15">
            <v>10103</v>
          </cell>
          <cell r="Y15" t="str">
            <v>XFR-Roswell Interchange 115/69 kV #2</v>
          </cell>
          <cell r="AB15">
            <v>20060</v>
          </cell>
          <cell r="AC15">
            <v>80</v>
          </cell>
        </row>
        <row r="16">
          <cell r="C16">
            <v>10191</v>
          </cell>
          <cell r="D16">
            <v>0</v>
          </cell>
          <cell r="E16">
            <v>0</v>
          </cell>
          <cell r="F16">
            <v>10780319</v>
          </cell>
          <cell r="G16">
            <v>6</v>
          </cell>
          <cell r="H16" t="str">
            <v>Add third transformer from spare stock WITHDRAWN in NTC 20031 Replaced by PID 696</v>
          </cell>
          <cell r="X16">
            <v>10103</v>
          </cell>
          <cell r="Y16" t="str">
            <v>XFR-Roswell Interchange 115/69 kV #2</v>
          </cell>
          <cell r="AB16">
            <v>20004</v>
          </cell>
          <cell r="AC16">
            <v>147</v>
          </cell>
        </row>
        <row r="17">
          <cell r="C17">
            <v>10320</v>
          </cell>
          <cell r="D17">
            <v>0</v>
          </cell>
          <cell r="E17">
            <v>0</v>
          </cell>
          <cell r="F17">
            <v>10882083</v>
          </cell>
          <cell r="G17">
            <v>7</v>
          </cell>
          <cell r="H17" t="str">
            <v>New 230 kV line from Seven Rivers to Pecos</v>
          </cell>
          <cell r="X17" t="str">
            <v>10320,10321, 10322</v>
          </cell>
          <cell r="Y17" t="str">
            <v>Multi-Seven Rivers-Pecos-Potash 230 kV</v>
          </cell>
          <cell r="AB17" t="e">
            <v>#N/A</v>
          </cell>
          <cell r="AC17" t="e">
            <v>#N/A</v>
          </cell>
        </row>
        <row r="18">
          <cell r="C18">
            <v>10321</v>
          </cell>
          <cell r="D18">
            <v>0</v>
          </cell>
          <cell r="E18">
            <v>0</v>
          </cell>
          <cell r="F18">
            <v>10882083</v>
          </cell>
          <cell r="G18">
            <v>7</v>
          </cell>
          <cell r="H18" t="str">
            <v>New 230 kV line from Seven Rivers to Pecos</v>
          </cell>
          <cell r="X18" t="str">
            <v>10320,10321, 10322</v>
          </cell>
          <cell r="Y18" t="str">
            <v>Multi-Seven Rivers-Pecos-Potash 230 kV</v>
          </cell>
          <cell r="AB18" t="e">
            <v>#N/A</v>
          </cell>
          <cell r="AC18" t="e">
            <v>#N/A</v>
          </cell>
        </row>
        <row r="19">
          <cell r="C19">
            <v>10322</v>
          </cell>
          <cell r="D19">
            <v>0</v>
          </cell>
          <cell r="E19">
            <v>0</v>
          </cell>
          <cell r="F19">
            <v>10882083</v>
          </cell>
          <cell r="G19">
            <v>7</v>
          </cell>
          <cell r="H19" t="str">
            <v>New 230 kV line from Seven Rivers to Pecos</v>
          </cell>
          <cell r="X19" t="str">
            <v>10320,10321, 10322</v>
          </cell>
          <cell r="Y19" t="str">
            <v>Multi-Seven Rivers-Pecos-Potash 230 kV</v>
          </cell>
          <cell r="AB19" t="e">
            <v>#N/A</v>
          </cell>
          <cell r="AC19" t="e">
            <v>#N/A</v>
          </cell>
        </row>
        <row r="20">
          <cell r="C20">
            <v>10320</v>
          </cell>
          <cell r="D20">
            <v>0</v>
          </cell>
          <cell r="E20">
            <v>0</v>
          </cell>
          <cell r="F20">
            <v>10882077</v>
          </cell>
          <cell r="G20">
            <v>7</v>
          </cell>
          <cell r="H20" t="str">
            <v>New 230 kV line from Seven Rivers to Pecos</v>
          </cell>
          <cell r="X20" t="str">
            <v>10320,10321, 10322</v>
          </cell>
          <cell r="Y20" t="str">
            <v>Multi-Seven Rivers-Pecos-Potash 230 kV</v>
          </cell>
          <cell r="AB20" t="e">
            <v>#N/A</v>
          </cell>
          <cell r="AC20" t="e">
            <v>#N/A</v>
          </cell>
        </row>
        <row r="21">
          <cell r="C21">
            <v>10321</v>
          </cell>
          <cell r="D21">
            <v>0</v>
          </cell>
          <cell r="E21">
            <v>0</v>
          </cell>
          <cell r="F21">
            <v>10882077</v>
          </cell>
          <cell r="G21">
            <v>7</v>
          </cell>
          <cell r="H21" t="str">
            <v>New 230 kV line from Seven Rivers to Pecos</v>
          </cell>
          <cell r="X21" t="str">
            <v>10320,10321, 10322</v>
          </cell>
          <cell r="Y21" t="str">
            <v>Multi-Seven Rivers-Pecos-Potash 230 kV</v>
          </cell>
          <cell r="AB21" t="e">
            <v>#N/A</v>
          </cell>
          <cell r="AC21" t="e">
            <v>#N/A</v>
          </cell>
        </row>
        <row r="22">
          <cell r="C22">
            <v>10322</v>
          </cell>
          <cell r="D22">
            <v>0</v>
          </cell>
          <cell r="E22">
            <v>0</v>
          </cell>
          <cell r="F22">
            <v>10882077</v>
          </cell>
          <cell r="G22">
            <v>7</v>
          </cell>
          <cell r="H22" t="str">
            <v>New 230 kV line from Seven Rivers to Pecos</v>
          </cell>
          <cell r="X22" t="str">
            <v>10320,10321, 10322</v>
          </cell>
          <cell r="Y22" t="str">
            <v>Multi-Seven Rivers-Pecos-Potash 230 kV</v>
          </cell>
          <cell r="AB22" t="e">
            <v>#N/A</v>
          </cell>
          <cell r="AC22" t="e">
            <v>#N/A</v>
          </cell>
        </row>
        <row r="23">
          <cell r="C23">
            <v>10320</v>
          </cell>
          <cell r="D23">
            <v>0</v>
          </cell>
          <cell r="E23">
            <v>0</v>
          </cell>
          <cell r="F23">
            <v>10376807</v>
          </cell>
          <cell r="G23">
            <v>7</v>
          </cell>
          <cell r="H23" t="str">
            <v>New 230 kV line from Potash to Pecos</v>
          </cell>
          <cell r="X23" t="str">
            <v>10320,10321, 10322</v>
          </cell>
          <cell r="Y23" t="str">
            <v>Multi-Seven Rivers-Pecos-Potash 230 kV</v>
          </cell>
          <cell r="AB23" t="e">
            <v>#N/A</v>
          </cell>
          <cell r="AC23" t="e">
            <v>#N/A</v>
          </cell>
        </row>
        <row r="24">
          <cell r="C24">
            <v>10321</v>
          </cell>
          <cell r="D24">
            <v>0</v>
          </cell>
          <cell r="E24">
            <v>0</v>
          </cell>
          <cell r="F24">
            <v>10376807</v>
          </cell>
          <cell r="G24">
            <v>7</v>
          </cell>
          <cell r="H24" t="str">
            <v>New 230 kV line from Potash to Pecos</v>
          </cell>
          <cell r="X24" t="str">
            <v>10320,10321, 10322</v>
          </cell>
          <cell r="Y24" t="str">
            <v>Multi-Seven Rivers-Pecos-Potash 230 kV</v>
          </cell>
          <cell r="AB24" t="e">
            <v>#N/A</v>
          </cell>
          <cell r="AC24" t="e">
            <v>#N/A</v>
          </cell>
        </row>
        <row r="25">
          <cell r="C25">
            <v>10322</v>
          </cell>
          <cell r="D25">
            <v>0</v>
          </cell>
          <cell r="E25">
            <v>0</v>
          </cell>
          <cell r="F25">
            <v>10376807</v>
          </cell>
          <cell r="G25">
            <v>7</v>
          </cell>
          <cell r="H25" t="str">
            <v>New 230 kV line from Potash to Pecos</v>
          </cell>
          <cell r="X25" t="str">
            <v>10320,10321, 10322</v>
          </cell>
          <cell r="Y25" t="str">
            <v>Multi-Seven Rivers-Pecos-Potash 230 kV</v>
          </cell>
          <cell r="AB25" t="e">
            <v>#N/A</v>
          </cell>
          <cell r="AC25" t="e">
            <v>#N/A</v>
          </cell>
        </row>
        <row r="26">
          <cell r="C26">
            <v>10332</v>
          </cell>
          <cell r="D26">
            <v>0</v>
          </cell>
          <cell r="E26">
            <v>0</v>
          </cell>
          <cell r="F26">
            <v>11141919</v>
          </cell>
          <cell r="G26">
            <v>8</v>
          </cell>
          <cell r="H26" t="str">
            <v xml:space="preserve">Install second 230/115 kV transformer.
Modify Scope.  Project was modified to add a second 230/115 kV transformer instad of replacing the existing transformer with a larger size.  </v>
          </cell>
          <cell r="X26">
            <v>10332</v>
          </cell>
          <cell r="Y26" t="str">
            <v>XFR-Yoakum County Interchange 230/115 kV</v>
          </cell>
          <cell r="AB26">
            <v>20031</v>
          </cell>
          <cell r="AC26">
            <v>252</v>
          </cell>
        </row>
        <row r="27">
          <cell r="C27">
            <v>10332</v>
          </cell>
          <cell r="D27">
            <v>0</v>
          </cell>
          <cell r="E27">
            <v>0</v>
          </cell>
          <cell r="F27">
            <v>11107226</v>
          </cell>
          <cell r="G27">
            <v>8</v>
          </cell>
          <cell r="H27" t="str">
            <v xml:space="preserve">Install second 230/115 kV transformer.
Modify Scope.  Project was modified to add a second 230/115 kV transformer instad of replacing the existing transformer with a larger size.  </v>
          </cell>
          <cell r="X27">
            <v>10332</v>
          </cell>
          <cell r="Y27" t="str">
            <v>XFR-Yoakum County Interchange 230/115 kV</v>
          </cell>
          <cell r="AB27">
            <v>20031</v>
          </cell>
          <cell r="AC27">
            <v>252</v>
          </cell>
        </row>
        <row r="28">
          <cell r="C28">
            <v>10332</v>
          </cell>
          <cell r="D28">
            <v>0</v>
          </cell>
          <cell r="E28">
            <v>0</v>
          </cell>
          <cell r="F28">
            <v>11107224</v>
          </cell>
          <cell r="G28">
            <v>8</v>
          </cell>
          <cell r="H28" t="str">
            <v xml:space="preserve">Install second 230/115 kV transformer.
Modify Scope.  Project was modified to add a second 230/115 kV transformer instad of replacing the existing transformer with a larger size.  </v>
          </cell>
          <cell r="X28">
            <v>10332</v>
          </cell>
          <cell r="Y28" t="str">
            <v>XFR-Yoakum County Interchange 230/115 kV</v>
          </cell>
          <cell r="AB28">
            <v>20031</v>
          </cell>
          <cell r="AC28">
            <v>252</v>
          </cell>
        </row>
        <row r="29">
          <cell r="C29">
            <v>10187</v>
          </cell>
          <cell r="D29">
            <v>0</v>
          </cell>
          <cell r="E29">
            <v>0</v>
          </cell>
          <cell r="F29">
            <v>10930316</v>
          </cell>
          <cell r="G29">
            <v>9</v>
          </cell>
          <cell r="H29" t="str">
            <v>Add 1st 230/115 kV auto at Seminole Interchange - 150 MVA</v>
          </cell>
          <cell r="X29">
            <v>10187</v>
          </cell>
          <cell r="Y29" t="str">
            <v>Multi-Seminole-Hobbs Project 230 kV</v>
          </cell>
          <cell r="AB29">
            <v>20004</v>
          </cell>
          <cell r="AC29">
            <v>146</v>
          </cell>
        </row>
        <row r="30">
          <cell r="C30">
            <v>10188</v>
          </cell>
          <cell r="D30">
            <v>0</v>
          </cell>
          <cell r="E30">
            <v>0</v>
          </cell>
          <cell r="F30">
            <v>10930316</v>
          </cell>
          <cell r="G30">
            <v>9</v>
          </cell>
          <cell r="H30" t="str">
            <v>Add 2nd 230/115 kV auto at Seminole Interchange - 150 MVAR</v>
          </cell>
          <cell r="X30">
            <v>10187</v>
          </cell>
          <cell r="Y30" t="str">
            <v>Multi-Seminole-Hobbs Project 230 kV</v>
          </cell>
          <cell r="AB30">
            <v>20004</v>
          </cell>
          <cell r="AC30">
            <v>146</v>
          </cell>
        </row>
        <row r="31">
          <cell r="C31">
            <v>10185</v>
          </cell>
          <cell r="D31">
            <v>0</v>
          </cell>
          <cell r="E31">
            <v>0</v>
          </cell>
          <cell r="F31">
            <v>10930322</v>
          </cell>
          <cell r="G31">
            <v>9</v>
          </cell>
          <cell r="H31" t="str">
            <v>Reconductor and reconfigure around Seminole to Hobbs.  Add 230 kV line from Mustang to Seminole - 541 MVA.</v>
          </cell>
          <cell r="X31">
            <v>10185</v>
          </cell>
          <cell r="Y31" t="str">
            <v>Multi-Seminole-Hobbs Project 230 kV</v>
          </cell>
          <cell r="AB31">
            <v>20004</v>
          </cell>
          <cell r="AC31">
            <v>146</v>
          </cell>
        </row>
        <row r="32">
          <cell r="C32">
            <v>10189</v>
          </cell>
          <cell r="D32">
            <v>0</v>
          </cell>
          <cell r="E32">
            <v>0</v>
          </cell>
          <cell r="F32">
            <v>10930322</v>
          </cell>
          <cell r="G32">
            <v>9</v>
          </cell>
          <cell r="H32" t="str">
            <v>Extend &amp; Reterminate the Gaines-Amerada Hess Co2 Sub to Seminole - 161 MVA</v>
          </cell>
          <cell r="X32">
            <v>10185</v>
          </cell>
          <cell r="Y32" t="str">
            <v>Multi-Seminole-Hobbs Project 230 kV</v>
          </cell>
          <cell r="AB32">
            <v>20004</v>
          </cell>
          <cell r="AC32">
            <v>146</v>
          </cell>
        </row>
        <row r="33">
          <cell r="C33">
            <v>10190</v>
          </cell>
          <cell r="D33">
            <v>0</v>
          </cell>
          <cell r="E33">
            <v>0</v>
          </cell>
          <cell r="F33">
            <v>10930322</v>
          </cell>
          <cell r="G33">
            <v>9</v>
          </cell>
          <cell r="H33" t="str">
            <v>Add 2nd 115 kV line from Amerada Hess Co2 Sub to Seminole - 161 MVA</v>
          </cell>
          <cell r="X33">
            <v>10185</v>
          </cell>
          <cell r="Y33" t="str">
            <v>Multi-Seminole-Hobbs Project 230 kV</v>
          </cell>
          <cell r="AB33">
            <v>20004</v>
          </cell>
          <cell r="AC33">
            <v>146</v>
          </cell>
        </row>
        <row r="34">
          <cell r="C34">
            <v>10199</v>
          </cell>
          <cell r="F34">
            <v>10780345</v>
          </cell>
          <cell r="G34">
            <v>10</v>
          </cell>
          <cell r="H34" t="str">
            <v>Upgrade both transformers</v>
          </cell>
          <cell r="X34">
            <v>10199</v>
          </cell>
          <cell r="Y34" t="str">
            <v>XFR-Nichols 230/115 kV</v>
          </cell>
          <cell r="AB34">
            <v>20004</v>
          </cell>
          <cell r="AC34">
            <v>155</v>
          </cell>
        </row>
        <row r="35">
          <cell r="C35">
            <v>10210</v>
          </cell>
          <cell r="D35">
            <v>0</v>
          </cell>
          <cell r="E35">
            <v>0</v>
          </cell>
          <cell r="F35">
            <v>10524138</v>
          </cell>
          <cell r="G35">
            <v>11</v>
          </cell>
          <cell r="H35" t="str">
            <v>Upgrade both exiting transformers Ckt 1</v>
          </cell>
          <cell r="X35">
            <v>10210</v>
          </cell>
          <cell r="Y35" t="str">
            <v>XFR-Lubbock East 115/69kV</v>
          </cell>
          <cell r="AB35">
            <v>19987</v>
          </cell>
          <cell r="AC35">
            <v>162</v>
          </cell>
        </row>
        <row r="36">
          <cell r="C36">
            <v>10211</v>
          </cell>
          <cell r="D36">
            <v>0</v>
          </cell>
          <cell r="E36">
            <v>0</v>
          </cell>
          <cell r="F36">
            <v>10524138</v>
          </cell>
          <cell r="G36">
            <v>11</v>
          </cell>
          <cell r="X36">
            <v>10210</v>
          </cell>
          <cell r="Y36" t="str">
            <v>XFR-Lubbock East 115/69kV</v>
          </cell>
          <cell r="AB36">
            <v>19987</v>
          </cell>
          <cell r="AC36">
            <v>162</v>
          </cell>
        </row>
        <row r="37">
          <cell r="C37">
            <v>10202</v>
          </cell>
          <cell r="D37">
            <v>0</v>
          </cell>
          <cell r="E37">
            <v>0</v>
          </cell>
          <cell r="F37">
            <v>10524121</v>
          </cell>
          <cell r="G37">
            <v>12</v>
          </cell>
          <cell r="H37" t="str">
            <v>Hale Co Interchange 115/69kV Transformer Ckt 1</v>
          </cell>
          <cell r="X37">
            <v>10202</v>
          </cell>
          <cell r="Y37" t="str">
            <v xml:space="preserve">XFR-Hale Co 115/69kV </v>
          </cell>
          <cell r="AB37">
            <v>19987</v>
          </cell>
          <cell r="AC37">
            <v>157</v>
          </cell>
        </row>
        <row r="38">
          <cell r="C38">
            <v>10203</v>
          </cell>
          <cell r="D38">
            <v>0</v>
          </cell>
          <cell r="E38">
            <v>0</v>
          </cell>
          <cell r="F38">
            <v>10524121</v>
          </cell>
          <cell r="G38">
            <v>12</v>
          </cell>
          <cell r="X38">
            <v>10202</v>
          </cell>
          <cell r="Y38" t="str">
            <v xml:space="preserve">XFR-Hale Co 115/69kV </v>
          </cell>
          <cell r="AB38">
            <v>19987</v>
          </cell>
          <cell r="AC38">
            <v>157</v>
          </cell>
        </row>
        <row r="39">
          <cell r="C39">
            <v>10323</v>
          </cell>
          <cell r="D39">
            <v>0</v>
          </cell>
          <cell r="E39">
            <v>0</v>
          </cell>
          <cell r="F39">
            <v>10796962</v>
          </cell>
          <cell r="G39">
            <v>13</v>
          </cell>
          <cell r="H39" t="str">
            <v>Upgrade both existing transformers Ckt 1</v>
          </cell>
          <cell r="X39">
            <v>10323</v>
          </cell>
          <cell r="Y39" t="str">
            <v>XFR-Cochran 115/69kV</v>
          </cell>
          <cell r="AB39">
            <v>19987</v>
          </cell>
          <cell r="AC39">
            <v>250</v>
          </cell>
        </row>
        <row r="40">
          <cell r="C40">
            <v>10324</v>
          </cell>
          <cell r="D40">
            <v>0</v>
          </cell>
          <cell r="E40">
            <v>0</v>
          </cell>
          <cell r="F40">
            <v>10796962</v>
          </cell>
          <cell r="G40">
            <v>13</v>
          </cell>
          <cell r="X40">
            <v>10323</v>
          </cell>
          <cell r="Y40" t="str">
            <v>XFR-Cochran 115/69kV</v>
          </cell>
          <cell r="AB40">
            <v>19987</v>
          </cell>
          <cell r="AC40">
            <v>250</v>
          </cell>
        </row>
        <row r="41">
          <cell r="C41">
            <v>10183</v>
          </cell>
          <cell r="F41">
            <v>11310145</v>
          </cell>
          <cell r="G41">
            <v>14</v>
          </cell>
          <cell r="H41" t="str">
            <v>Move load from North Clovis 69 kV bus to 115 kV bus</v>
          </cell>
          <cell r="X41">
            <v>10183</v>
          </cell>
          <cell r="Y41" t="str">
            <v>Line-Curry County-North Clovis Conversion</v>
          </cell>
          <cell r="AB41">
            <v>20031</v>
          </cell>
          <cell r="AC41">
            <v>144</v>
          </cell>
        </row>
        <row r="42">
          <cell r="C42">
            <v>10183</v>
          </cell>
          <cell r="F42">
            <v>11169479</v>
          </cell>
          <cell r="G42">
            <v>14</v>
          </cell>
          <cell r="H42" t="str">
            <v>Move load from North Clovis 69 kV bus to 115 kV bus</v>
          </cell>
          <cell r="X42">
            <v>10183</v>
          </cell>
          <cell r="Y42" t="str">
            <v>Line-Curry County-North Clovis Conversion</v>
          </cell>
          <cell r="AB42">
            <v>20031</v>
          </cell>
          <cell r="AC42">
            <v>144</v>
          </cell>
        </row>
        <row r="43">
          <cell r="C43">
            <v>10183</v>
          </cell>
          <cell r="F43">
            <v>10941051</v>
          </cell>
          <cell r="G43">
            <v>14</v>
          </cell>
          <cell r="H43" t="str">
            <v>Move load from North Clovis 69 kV bus to 115 kV bus</v>
          </cell>
          <cell r="X43">
            <v>10183</v>
          </cell>
          <cell r="Y43" t="str">
            <v>Line-Curry County-North Clovis Conversion</v>
          </cell>
          <cell r="AB43">
            <v>20031</v>
          </cell>
          <cell r="AC43">
            <v>144</v>
          </cell>
        </row>
        <row r="44">
          <cell r="C44">
            <v>10317</v>
          </cell>
          <cell r="D44">
            <v>0</v>
          </cell>
          <cell r="E44">
            <v>0</v>
          </cell>
          <cell r="F44">
            <v>11028077</v>
          </cell>
          <cell r="G44">
            <v>15</v>
          </cell>
          <cell r="H44" t="str">
            <v>Install 115/69 kV Graves transformer</v>
          </cell>
          <cell r="X44">
            <v>10317</v>
          </cell>
          <cell r="Y44" t="str">
            <v>Multi-Stateline-Graves Project 230/115 kV transforr 115 kV</v>
          </cell>
          <cell r="AB44">
            <v>20004</v>
          </cell>
          <cell r="AC44">
            <v>248</v>
          </cell>
        </row>
        <row r="45">
          <cell r="C45">
            <v>10318</v>
          </cell>
          <cell r="D45">
            <v>0</v>
          </cell>
          <cell r="E45">
            <v>0</v>
          </cell>
          <cell r="F45">
            <v>11028077</v>
          </cell>
          <cell r="G45">
            <v>15</v>
          </cell>
          <cell r="H45" t="str">
            <v>Install new 230/115 kV transformer at State line of Oklahoma and Texas</v>
          </cell>
          <cell r="X45">
            <v>10317</v>
          </cell>
          <cell r="Y45" t="str">
            <v>Multi-Stateline-Graves Project 230/115 kV transforr 115 kV</v>
          </cell>
          <cell r="AB45">
            <v>20004</v>
          </cell>
          <cell r="AC45">
            <v>248</v>
          </cell>
        </row>
        <row r="46">
          <cell r="C46">
            <v>10318</v>
          </cell>
          <cell r="F46">
            <v>11076622</v>
          </cell>
          <cell r="G46">
            <v>15</v>
          </cell>
          <cell r="H46" t="str">
            <v>Install new 230/115 kV transformer at State line of Oklahoma and Texas</v>
          </cell>
          <cell r="X46">
            <v>10318</v>
          </cell>
          <cell r="Y46" t="str">
            <v>Multi-Stateline-Graves Project 230/115 kV transforr 115 kV</v>
          </cell>
          <cell r="AB46">
            <v>20004</v>
          </cell>
          <cell r="AC46">
            <v>248</v>
          </cell>
        </row>
        <row r="47">
          <cell r="C47">
            <v>10318</v>
          </cell>
          <cell r="F47">
            <v>11028080</v>
          </cell>
          <cell r="G47">
            <v>15</v>
          </cell>
          <cell r="H47" t="str">
            <v>Install new 230/115 kV transformer at State line of Oklahoma and Texas</v>
          </cell>
          <cell r="X47">
            <v>10318</v>
          </cell>
          <cell r="Y47" t="str">
            <v>Multi-Stateline-Graves Project 230/115 kV transforr 115 kV</v>
          </cell>
          <cell r="AB47">
            <v>20004</v>
          </cell>
          <cell r="AC47">
            <v>248</v>
          </cell>
        </row>
        <row r="48">
          <cell r="C48">
            <v>10319</v>
          </cell>
          <cell r="F48">
            <v>11028081</v>
          </cell>
          <cell r="G48">
            <v>15</v>
          </cell>
          <cell r="H48" t="str">
            <v>Build new 115 kV from State Line to Graves and modify 69 kV bus</v>
          </cell>
          <cell r="X48">
            <v>10319</v>
          </cell>
          <cell r="Y48" t="str">
            <v>Multi-Stateline-Graves Project 230/115 kV transforr 115 kV</v>
          </cell>
          <cell r="AB48">
            <v>20004</v>
          </cell>
          <cell r="AC48">
            <v>248</v>
          </cell>
        </row>
        <row r="49">
          <cell r="C49">
            <v>10319</v>
          </cell>
          <cell r="F49">
            <v>10941103</v>
          </cell>
          <cell r="G49">
            <v>15</v>
          </cell>
          <cell r="H49" t="str">
            <v>Build new 115 kV from State Line to Graves and modify 69 kV bus</v>
          </cell>
          <cell r="X49">
            <v>10319</v>
          </cell>
          <cell r="Y49" t="str">
            <v>Multi-Stateline-Graves Project 230/115 kV transforr 115 kV</v>
          </cell>
          <cell r="AB49">
            <v>20004</v>
          </cell>
          <cell r="AC49">
            <v>248</v>
          </cell>
        </row>
        <row r="50">
          <cell r="C50">
            <v>10800</v>
          </cell>
          <cell r="F50">
            <v>0</v>
          </cell>
          <cell r="G50">
            <v>15</v>
          </cell>
          <cell r="H50" t="str">
            <v>Wheeler County tap on existing Grapevine-Elk City 230kV line</v>
          </cell>
          <cell r="Y50" t="str">
            <v>Multi-Wheeler County Project-Tap 230kV line-Two new XFs-new 115kV line</v>
          </cell>
          <cell r="AB50">
            <v>20004</v>
          </cell>
          <cell r="AC50">
            <v>248</v>
          </cell>
        </row>
        <row r="51">
          <cell r="C51">
            <v>10822</v>
          </cell>
          <cell r="F51">
            <v>11081112</v>
          </cell>
          <cell r="G51">
            <v>16</v>
          </cell>
          <cell r="H51" t="str">
            <v>Tap line from Tenneco-Boardman Tap 69 kV and add new 75/75 MVA 115/69 kV transformer at new Legacy Interchange substation Replaces PID 79</v>
          </cell>
          <cell r="X51">
            <v>10822</v>
          </cell>
          <cell r="Y51" t="str">
            <v>Multi-Legacy Intg. 69 kV Tap, 115/69 kV Transformer</v>
          </cell>
          <cell r="AB51">
            <v>20031</v>
          </cell>
          <cell r="AC51">
            <v>632</v>
          </cell>
        </row>
        <row r="52">
          <cell r="C52">
            <v>10822</v>
          </cell>
          <cell r="F52">
            <v>11081109</v>
          </cell>
          <cell r="G52">
            <v>16</v>
          </cell>
          <cell r="H52" t="str">
            <v>Tap line from Tenneco-Boardman Tap 69 kV and add new 75/75 MVA 115/69 kV transformer at new Legacy Interchange substation Replaces PID 79</v>
          </cell>
          <cell r="X52">
            <v>10822</v>
          </cell>
          <cell r="Y52" t="str">
            <v>Multi-Legacy Intg. 69 kV Tap, 115/69 kV Transformer</v>
          </cell>
          <cell r="AB52">
            <v>20031</v>
          </cell>
          <cell r="AC52">
            <v>632</v>
          </cell>
        </row>
        <row r="53">
          <cell r="C53">
            <v>10823</v>
          </cell>
          <cell r="D53">
            <v>0</v>
          </cell>
          <cell r="E53">
            <v>0</v>
          </cell>
          <cell r="F53">
            <v>11081111</v>
          </cell>
          <cell r="G53">
            <v>16</v>
          </cell>
          <cell r="H53" t="str">
            <v>Build new 6 mile 115 kV line from Doss Interchange-Legacy Interchange. Replaces PID 79</v>
          </cell>
          <cell r="X53" t="str">
            <v>10823, 10824</v>
          </cell>
          <cell r="Y53" t="str">
            <v>Multi-Legacy Intg. 69 kV Tap, 115/69 kV Transformer</v>
          </cell>
          <cell r="AB53" t="e">
            <v>#N/A</v>
          </cell>
          <cell r="AC53" t="e">
            <v>#N/A</v>
          </cell>
        </row>
        <row r="54">
          <cell r="C54">
            <v>10824</v>
          </cell>
          <cell r="D54">
            <v>0</v>
          </cell>
          <cell r="E54">
            <v>0</v>
          </cell>
          <cell r="F54">
            <v>11081111</v>
          </cell>
          <cell r="G54">
            <v>16</v>
          </cell>
          <cell r="H54" t="str">
            <v>Build new 5.5 mile 115 kV line from Gaines county Interchange - Legacy Interchange. Replaces PID 79</v>
          </cell>
          <cell r="X54" t="str">
            <v>10823, 10824</v>
          </cell>
          <cell r="Y54" t="str">
            <v>Multi-Legacy Intg. 69 kV Tap, 115/69 kV Transformer</v>
          </cell>
          <cell r="AB54" t="e">
            <v>#N/A</v>
          </cell>
          <cell r="AC54" t="e">
            <v>#N/A</v>
          </cell>
        </row>
        <row r="55">
          <cell r="C55">
            <v>10823</v>
          </cell>
          <cell r="D55">
            <v>0</v>
          </cell>
          <cell r="E55">
            <v>0</v>
          </cell>
          <cell r="F55">
            <v>11081106</v>
          </cell>
          <cell r="G55">
            <v>16</v>
          </cell>
          <cell r="H55" t="str">
            <v>Build new 6 mile 115 kV line from Doss Interchange-Legacy Interchange. Replaces PID 79</v>
          </cell>
          <cell r="X55" t="str">
            <v>10823, 10824</v>
          </cell>
          <cell r="Y55" t="str">
            <v>Multi-Legacy Intg. 69 kV Tap, 115/69 kV Transformer</v>
          </cell>
          <cell r="AB55" t="e">
            <v>#N/A</v>
          </cell>
          <cell r="AC55" t="e">
            <v>#N/A</v>
          </cell>
        </row>
        <row r="56">
          <cell r="C56">
            <v>10824</v>
          </cell>
          <cell r="D56">
            <v>0</v>
          </cell>
          <cell r="E56">
            <v>0</v>
          </cell>
          <cell r="F56">
            <v>11081106</v>
          </cell>
          <cell r="G56">
            <v>16</v>
          </cell>
          <cell r="H56" t="str">
            <v>Build new 5.5 mile 115 kV line from Gaines county Interchange - Legacy Interchange. Replaces PID 79</v>
          </cell>
          <cell r="X56" t="str">
            <v>10823, 10824</v>
          </cell>
          <cell r="Y56" t="str">
            <v>Multi-Legacy Intg. 69 kV Tap, 115/69 kV Transformer</v>
          </cell>
          <cell r="AB56" t="e">
            <v>#N/A</v>
          </cell>
          <cell r="AC56" t="e">
            <v>#N/A</v>
          </cell>
        </row>
        <row r="57">
          <cell r="C57">
            <v>10825</v>
          </cell>
          <cell r="F57">
            <v>11081284</v>
          </cell>
          <cell r="G57">
            <v>17</v>
          </cell>
          <cell r="H57" t="str">
            <v>Tap line 69 kV from Navajo No. 2 - Navajo No. 4, tap line 115 kV from Navajo No. 3 - Navajo No. 4, and install Eagle Creek Substation and 115/69 kV transformer. Replaces PID 74</v>
          </cell>
          <cell r="X57">
            <v>10825</v>
          </cell>
          <cell r="Y57" t="str">
            <v>Multi-Eagle Creek 115 kV and 69 kV Taps - 115/69 kV transformer</v>
          </cell>
          <cell r="AB57">
            <v>20031</v>
          </cell>
          <cell r="AC57">
            <v>633</v>
          </cell>
        </row>
        <row r="58">
          <cell r="C58">
            <v>10826</v>
          </cell>
          <cell r="F58">
            <v>11081287</v>
          </cell>
          <cell r="G58">
            <v>17</v>
          </cell>
          <cell r="H58" t="str">
            <v>Build new 0.5 mile 115 kV line from new Navajo No. 5 substation - Navajo No. 4 substation 115 kV</v>
          </cell>
          <cell r="X58">
            <v>10826</v>
          </cell>
          <cell r="Y58" t="str">
            <v>Multi-Eagle Creek 115 kV and 69 kV Taps - 115/69 kV transformer</v>
          </cell>
          <cell r="AB58">
            <v>20031</v>
          </cell>
          <cell r="AC58">
            <v>633</v>
          </cell>
        </row>
        <row r="59">
          <cell r="C59">
            <v>10828</v>
          </cell>
          <cell r="F59">
            <v>11227097</v>
          </cell>
          <cell r="G59">
            <v>17</v>
          </cell>
          <cell r="H59" t="str">
            <v>Build new 3 mile 69 kV line from Artesia Town-Artesia South Rural 69 kV</v>
          </cell>
          <cell r="I59">
            <v>2015</v>
          </cell>
          <cell r="J59">
            <v>-5736</v>
          </cell>
          <cell r="K59">
            <v>-8018</v>
          </cell>
          <cell r="L59">
            <v>-7862</v>
          </cell>
          <cell r="M59">
            <v>-19655</v>
          </cell>
          <cell r="N59">
            <v>-4764</v>
          </cell>
          <cell r="O59">
            <v>-5476</v>
          </cell>
          <cell r="P59">
            <v>-6287</v>
          </cell>
          <cell r="Q59">
            <v>-5344</v>
          </cell>
          <cell r="R59">
            <v>-5611</v>
          </cell>
          <cell r="S59">
            <v>-10984</v>
          </cell>
          <cell r="T59">
            <v>-11236</v>
          </cell>
          <cell r="U59">
            <v>-2325</v>
          </cell>
          <cell r="V59">
            <v>-93296</v>
          </cell>
          <cell r="W59">
            <v>11227097</v>
          </cell>
          <cell r="X59">
            <v>10828</v>
          </cell>
          <cell r="Y59" t="str">
            <v>Multi-Eagle Creek 115 kV and 69 kV Taps - 115/69 kV transformer</v>
          </cell>
          <cell r="AB59">
            <v>20031</v>
          </cell>
          <cell r="AC59">
            <v>633</v>
          </cell>
        </row>
        <row r="60">
          <cell r="C60">
            <v>10828</v>
          </cell>
          <cell r="F60">
            <v>11227111</v>
          </cell>
          <cell r="G60">
            <v>17</v>
          </cell>
          <cell r="H60" t="str">
            <v>Build new 3 mile 69 kV line from Artesia Town-Artesia South Rural 69 kV</v>
          </cell>
          <cell r="I60">
            <v>2015</v>
          </cell>
          <cell r="J60" t="str">
            <v xml:space="preserve">                        -  </v>
          </cell>
          <cell r="K60" t="str">
            <v xml:space="preserve">                           -  </v>
          </cell>
          <cell r="L60" t="str">
            <v xml:space="preserve">                        -  </v>
          </cell>
          <cell r="M60" t="str">
            <v xml:space="preserve">                        -  </v>
          </cell>
          <cell r="N60" t="str">
            <v xml:space="preserve">                        -  </v>
          </cell>
          <cell r="O60" t="str">
            <v xml:space="preserve">                        -  </v>
          </cell>
          <cell r="P60" t="str">
            <v xml:space="preserve">                        -  </v>
          </cell>
          <cell r="Q60" t="str">
            <v xml:space="preserve">                        -  </v>
          </cell>
          <cell r="R60" t="str">
            <v xml:space="preserve">                        -  </v>
          </cell>
          <cell r="S60" t="str">
            <v xml:space="preserve">                           -  </v>
          </cell>
          <cell r="T60">
            <v>-3736874</v>
          </cell>
          <cell r="U60">
            <v>-159757</v>
          </cell>
          <cell r="V60">
            <v>-3896631</v>
          </cell>
          <cell r="W60">
            <v>11227111</v>
          </cell>
          <cell r="X60">
            <v>10828</v>
          </cell>
          <cell r="Y60" t="str">
            <v>Multi-Eagle Creek 115 kV and 69 kV Taps - 115/69 kV transformer</v>
          </cell>
          <cell r="AB60">
            <v>20031</v>
          </cell>
          <cell r="AC60">
            <v>633</v>
          </cell>
        </row>
        <row r="61">
          <cell r="C61">
            <v>10704</v>
          </cell>
          <cell r="F61">
            <v>11058283</v>
          </cell>
          <cell r="G61">
            <v>18</v>
          </cell>
          <cell r="H61" t="str">
            <v>Build new 35 miles of 115 kV line from Dallam-Channing with 795 ACSR.</v>
          </cell>
          <cell r="T61">
            <v>0</v>
          </cell>
          <cell r="U61">
            <v>0</v>
          </cell>
          <cell r="V61">
            <v>0</v>
          </cell>
          <cell r="X61">
            <v>10704</v>
          </cell>
          <cell r="Y61" t="str">
            <v>Multi-Dallam-Channing-Tascosa-Potter 115 kV</v>
          </cell>
          <cell r="AB61">
            <v>20031</v>
          </cell>
          <cell r="AC61">
            <v>554</v>
          </cell>
        </row>
        <row r="62">
          <cell r="C62">
            <v>10704</v>
          </cell>
          <cell r="D62">
            <v>0</v>
          </cell>
          <cell r="E62">
            <v>0</v>
          </cell>
          <cell r="F62">
            <v>11028046</v>
          </cell>
          <cell r="G62">
            <v>18</v>
          </cell>
          <cell r="H62" t="str">
            <v>Build new 35 miles of 115 kV line from Dallam-Channing with 795 ACSR.</v>
          </cell>
          <cell r="T62">
            <v>0</v>
          </cell>
          <cell r="U62">
            <v>0</v>
          </cell>
          <cell r="V62">
            <v>0</v>
          </cell>
          <cell r="X62">
            <v>10704</v>
          </cell>
          <cell r="Y62" t="str">
            <v>Multi-Dallam-Channing-Tascosa-Potter 115 kV</v>
          </cell>
          <cell r="AB62">
            <v>20031</v>
          </cell>
          <cell r="AC62">
            <v>554</v>
          </cell>
        </row>
        <row r="63">
          <cell r="C63">
            <v>10705</v>
          </cell>
          <cell r="D63">
            <v>0</v>
          </cell>
          <cell r="E63">
            <v>0</v>
          </cell>
          <cell r="F63">
            <v>11028046</v>
          </cell>
          <cell r="G63">
            <v>18</v>
          </cell>
          <cell r="H63" t="str">
            <v>Convert 15 miles Channing-Tascosa line form 69 kV to 115 kV with 795 ACSR</v>
          </cell>
          <cell r="X63">
            <v>10704</v>
          </cell>
          <cell r="Y63" t="str">
            <v>Multi-Dallam-Channing-Tascosa-Potter 115 kV</v>
          </cell>
          <cell r="AB63">
            <v>20031</v>
          </cell>
          <cell r="AC63">
            <v>554</v>
          </cell>
        </row>
        <row r="64">
          <cell r="C64">
            <v>10704</v>
          </cell>
          <cell r="D64">
            <v>0</v>
          </cell>
          <cell r="E64">
            <v>0</v>
          </cell>
          <cell r="F64">
            <v>10940787</v>
          </cell>
          <cell r="G64">
            <v>18</v>
          </cell>
          <cell r="H64" t="str">
            <v>Build new 35 miles of 115 kV line from Dallam-Channing with 795 ACSR.</v>
          </cell>
          <cell r="X64">
            <v>10704</v>
          </cell>
          <cell r="Y64" t="str">
            <v>Multi-Dallam-Channing-Tascosa-Northwest 115 kV</v>
          </cell>
          <cell r="AB64">
            <v>20031</v>
          </cell>
          <cell r="AC64">
            <v>554</v>
          </cell>
        </row>
        <row r="65">
          <cell r="C65">
            <v>10705</v>
          </cell>
          <cell r="D65">
            <v>0</v>
          </cell>
          <cell r="E65">
            <v>0</v>
          </cell>
          <cell r="F65">
            <v>10940787</v>
          </cell>
          <cell r="G65">
            <v>18</v>
          </cell>
          <cell r="H65" t="str">
            <v>Convert 15 miles Channing-Tascosa line form 69 kV to 115 kV with 795 ACSR</v>
          </cell>
          <cell r="X65">
            <v>10704</v>
          </cell>
          <cell r="Y65" t="str">
            <v>Multi-Dallam-Channing-Tascosa-Northwest 115 kV</v>
          </cell>
          <cell r="AB65">
            <v>20031</v>
          </cell>
          <cell r="AC65">
            <v>554</v>
          </cell>
        </row>
        <row r="66">
          <cell r="C66">
            <v>11321</v>
          </cell>
          <cell r="D66">
            <v>0</v>
          </cell>
          <cell r="E66">
            <v>0</v>
          </cell>
          <cell r="F66">
            <v>10940787</v>
          </cell>
          <cell r="G66">
            <v>18</v>
          </cell>
          <cell r="H66" t="str">
            <v>Convert 30 miles Tascosa-Potter from 69 kV to 115 kV Modify Scope. The change for the Dallam-Channing-Tascosa-Northwest 115 kV project is to terminate the line at Potter County Interchange instead of Northwest.  Upgrade replaces UID 10706</v>
          </cell>
          <cell r="X66">
            <v>10704</v>
          </cell>
          <cell r="Y66" t="str">
            <v>Multi-Dallam-Channing-Tascosa-Potter 115 kV</v>
          </cell>
          <cell r="AB66">
            <v>20118</v>
          </cell>
          <cell r="AC66">
            <v>554</v>
          </cell>
        </row>
        <row r="67">
          <cell r="C67">
            <v>11322</v>
          </cell>
          <cell r="F67">
            <v>11789284</v>
          </cell>
          <cell r="G67">
            <v>18</v>
          </cell>
          <cell r="H67" t="str">
            <v xml:space="preserve">Install 230/115 kV transformer in the Potter substation and terminal equipment Modify Scope.  The change for the Dallam-Channing-Tascosa-Northwest 115 kV project is to terminate the line at Potter County Interchange instead of Northwest. Upgrade replaces </v>
          </cell>
          <cell r="X67">
            <v>11322</v>
          </cell>
          <cell r="Y67" t="str">
            <v>Multi-Dallam-Channing-Tascosa-Potter 115 kV</v>
          </cell>
          <cell r="AB67">
            <v>20118</v>
          </cell>
          <cell r="AC67">
            <v>554</v>
          </cell>
        </row>
        <row r="68">
          <cell r="C68">
            <v>11322</v>
          </cell>
          <cell r="F68">
            <v>11028054</v>
          </cell>
          <cell r="G68">
            <v>18</v>
          </cell>
          <cell r="H68" t="str">
            <v>Install 230/115 kV transformer in the Potter substation and terminal equipment Modify Scope.  The change for the Dallam-Channing-Tascosa-Northwest 115 kV project is to terminate the line at Potter County Interchange instead of Northwest. Upgrade replaces</v>
          </cell>
          <cell r="X68">
            <v>11322</v>
          </cell>
          <cell r="Y68" t="str">
            <v>Multi-Dallam-Channing-Tascosa-Potter 115 kV</v>
          </cell>
          <cell r="AB68">
            <v>20118</v>
          </cell>
          <cell r="AC68">
            <v>554</v>
          </cell>
        </row>
        <row r="69">
          <cell r="C69">
            <v>10200</v>
          </cell>
          <cell r="F69">
            <v>11313512</v>
          </cell>
          <cell r="G69">
            <v>19</v>
          </cell>
          <cell r="H69" t="str">
            <v>Add new 115 kV line from Hitchland to texas Co. - 161 MVA</v>
          </cell>
          <cell r="X69">
            <v>10200</v>
          </cell>
          <cell r="Y69" t="str">
            <v>Multi-Hitchland-Texas Co 230 kV and 115 kV</v>
          </cell>
          <cell r="AB69">
            <v>20004</v>
          </cell>
          <cell r="AC69">
            <v>156</v>
          </cell>
        </row>
        <row r="70">
          <cell r="C70">
            <v>10200</v>
          </cell>
          <cell r="F70">
            <v>11284143</v>
          </cell>
          <cell r="G70">
            <v>19</v>
          </cell>
          <cell r="H70" t="str">
            <v>Add new 115 kV line from Hitchland to texas Co. - 161 MVA</v>
          </cell>
          <cell r="X70">
            <v>10200</v>
          </cell>
          <cell r="Y70" t="str">
            <v>Multi-Hitchland-Texas Co 230 kV and 115 kV</v>
          </cell>
          <cell r="AB70">
            <v>20004</v>
          </cell>
          <cell r="AC70">
            <v>156</v>
          </cell>
        </row>
        <row r="71">
          <cell r="C71">
            <v>10200</v>
          </cell>
          <cell r="F71">
            <v>11105089</v>
          </cell>
          <cell r="G71">
            <v>19</v>
          </cell>
          <cell r="H71" t="str">
            <v>Add new 115 kV line from Hitchland to texas Co. - 161 MVA</v>
          </cell>
          <cell r="X71">
            <v>10200</v>
          </cell>
          <cell r="Y71" t="str">
            <v>Multi-Hitchland-Texas Co 230 kV and 115 kV</v>
          </cell>
          <cell r="AB71">
            <v>20004</v>
          </cell>
          <cell r="AC71">
            <v>156</v>
          </cell>
        </row>
        <row r="72">
          <cell r="C72">
            <v>10200</v>
          </cell>
          <cell r="F72">
            <v>11058277</v>
          </cell>
          <cell r="G72">
            <v>19</v>
          </cell>
          <cell r="H72" t="str">
            <v>Add new 115 kV line from Hitchland to texas Co. - 161 MVA</v>
          </cell>
          <cell r="X72">
            <v>10200</v>
          </cell>
          <cell r="Y72" t="str">
            <v>Multi-Hitchland-Texas Co 230 kV and 115 kV</v>
          </cell>
          <cell r="AB72">
            <v>20004</v>
          </cell>
          <cell r="AC72">
            <v>156</v>
          </cell>
        </row>
        <row r="73">
          <cell r="C73">
            <v>10201</v>
          </cell>
          <cell r="D73">
            <v>0</v>
          </cell>
          <cell r="E73">
            <v>0</v>
          </cell>
          <cell r="F73">
            <v>11058272</v>
          </cell>
          <cell r="G73">
            <v>19</v>
          </cell>
          <cell r="H73" t="str">
            <v>Add 2-Winding 230/115 kV transformer at Hitchland-252 MVA</v>
          </cell>
          <cell r="X73">
            <v>10201</v>
          </cell>
          <cell r="Y73" t="str">
            <v>Multi-Hitchland-Texas Co 230 kV and 115 kV</v>
          </cell>
          <cell r="AB73">
            <v>20004</v>
          </cell>
          <cell r="AC73">
            <v>156</v>
          </cell>
        </row>
        <row r="74">
          <cell r="C74">
            <v>10327</v>
          </cell>
          <cell r="D74">
            <v>0</v>
          </cell>
          <cell r="E74">
            <v>0</v>
          </cell>
          <cell r="F74">
            <v>11058272</v>
          </cell>
          <cell r="G74">
            <v>19</v>
          </cell>
          <cell r="H74" t="str">
            <v>Add 3-Winding 345/230 kV transformer at Hitchland-560 MVA</v>
          </cell>
          <cell r="X74">
            <v>10201</v>
          </cell>
          <cell r="Y74" t="str">
            <v>Multi-Hitchland-Texas Co 230 kV and 115 kV</v>
          </cell>
          <cell r="AB74">
            <v>20004</v>
          </cell>
          <cell r="AC74">
            <v>156</v>
          </cell>
        </row>
        <row r="75">
          <cell r="C75">
            <v>10201</v>
          </cell>
          <cell r="D75">
            <v>0</v>
          </cell>
          <cell r="E75">
            <v>0</v>
          </cell>
          <cell r="F75">
            <v>11027976</v>
          </cell>
          <cell r="G75">
            <v>19</v>
          </cell>
          <cell r="H75" t="str">
            <v>Add 2-Winding 230/115 kV transformer at Hitchland-252 MVA</v>
          </cell>
          <cell r="X75">
            <v>10201</v>
          </cell>
          <cell r="Y75" t="str">
            <v>Multi-Hitchland-Texas Co 230 kV and 115 kV</v>
          </cell>
          <cell r="AB75">
            <v>20004</v>
          </cell>
          <cell r="AC75">
            <v>156</v>
          </cell>
        </row>
        <row r="76">
          <cell r="C76">
            <v>10327</v>
          </cell>
          <cell r="D76">
            <v>0</v>
          </cell>
          <cell r="E76">
            <v>0</v>
          </cell>
          <cell r="F76">
            <v>11027976</v>
          </cell>
          <cell r="G76">
            <v>19</v>
          </cell>
          <cell r="H76" t="str">
            <v>Add 3-Winding 345/230 kV transformer at Hitchland-560 MVA</v>
          </cell>
          <cell r="X76">
            <v>10201</v>
          </cell>
          <cell r="AB76">
            <v>20004</v>
          </cell>
          <cell r="AC76">
            <v>156</v>
          </cell>
        </row>
        <row r="77">
          <cell r="C77">
            <v>10201</v>
          </cell>
          <cell r="D77">
            <v>0</v>
          </cell>
          <cell r="E77">
            <v>0</v>
          </cell>
          <cell r="F77">
            <v>11027967</v>
          </cell>
          <cell r="G77">
            <v>19</v>
          </cell>
          <cell r="H77" t="str">
            <v>Add 2-Winding 230/115 kV transformer at Hitchland-252 MVA</v>
          </cell>
          <cell r="X77">
            <v>10201</v>
          </cell>
          <cell r="Y77" t="str">
            <v>Multi-Hitchland-Texas Co 230 kV and 115 kV</v>
          </cell>
          <cell r="AB77">
            <v>20004</v>
          </cell>
          <cell r="AC77">
            <v>156</v>
          </cell>
        </row>
        <row r="78">
          <cell r="C78">
            <v>10327</v>
          </cell>
          <cell r="D78">
            <v>0</v>
          </cell>
          <cell r="E78">
            <v>0</v>
          </cell>
          <cell r="F78">
            <v>11027967</v>
          </cell>
          <cell r="G78">
            <v>19</v>
          </cell>
          <cell r="H78" t="str">
            <v>Add 3-Winding 345/230 kV transformer at Hitchland-560 MVA</v>
          </cell>
          <cell r="X78">
            <v>10201</v>
          </cell>
          <cell r="Y78" t="str">
            <v>Multi-Hitchland-Texas Co 230 kV and 115 kV</v>
          </cell>
          <cell r="AB78">
            <v>20004</v>
          </cell>
          <cell r="AC78">
            <v>156</v>
          </cell>
        </row>
        <row r="79">
          <cell r="C79">
            <v>10326</v>
          </cell>
          <cell r="F79">
            <v>11726850</v>
          </cell>
          <cell r="G79">
            <v>19</v>
          </cell>
          <cell r="H79" t="str">
            <v>Add 50 miles of 230 kV line from Moore County to Hitchland - 541 MVA Modify timing.  2008 STEP identified new RTO Determined Need Date.  The previous RTO Determined Need Date was 6/1/2009.</v>
          </cell>
          <cell r="X79">
            <v>10326</v>
          </cell>
          <cell r="Y79" t="str">
            <v>Multi-Hitchland-Texas Co 230 kV and 115 kV</v>
          </cell>
          <cell r="AB79">
            <v>20031</v>
          </cell>
          <cell r="AC79">
            <v>156</v>
          </cell>
        </row>
        <row r="80">
          <cell r="C80">
            <v>10326</v>
          </cell>
          <cell r="F80">
            <v>11133422</v>
          </cell>
          <cell r="G80">
            <v>19</v>
          </cell>
          <cell r="H80" t="str">
            <v xml:space="preserve">Add 50 miles of 230 kV line from Moore County to Hitchland - 541 MVA Modify timing.  2008 STEP identified new RTO Determined Need Date.  The previous RTO Determined Need Date was 6/1/2009. </v>
          </cell>
          <cell r="X80">
            <v>10326</v>
          </cell>
          <cell r="Y80" t="str">
            <v>Multi-Hitchland-Texas Co 230 kV and 115 kV</v>
          </cell>
          <cell r="AB80">
            <v>20031</v>
          </cell>
          <cell r="AC80">
            <v>156</v>
          </cell>
        </row>
        <row r="81">
          <cell r="C81">
            <v>10326</v>
          </cell>
          <cell r="F81">
            <v>11028000</v>
          </cell>
          <cell r="G81">
            <v>19</v>
          </cell>
          <cell r="H81" t="str">
            <v>Add 50 miles of 230 kV line from Moore County to Hitchland - 541 MVA
Modify timing.  2008 STEP identified new RTO Determined Need Date.  The previous RTO Determined Need Date was 6/1/2009.</v>
          </cell>
          <cell r="X81">
            <v>10326</v>
          </cell>
          <cell r="Y81" t="str">
            <v>Multi-Hitchland-Texas Co 230 kV and 115 kV</v>
          </cell>
          <cell r="AB81">
            <v>20031</v>
          </cell>
          <cell r="AC81">
            <v>156</v>
          </cell>
        </row>
        <row r="82">
          <cell r="C82">
            <v>10326</v>
          </cell>
          <cell r="F82">
            <v>11027985</v>
          </cell>
          <cell r="G82">
            <v>19</v>
          </cell>
          <cell r="H82" t="str">
            <v>Add 50 miles of 230 kV line from Moore County to Hitchland - 541 MVA
Modify timing.  2008 STEP identified new RTO Determined Need Date.  The previous RTO Determined Need Date was 6/1/2009.</v>
          </cell>
          <cell r="X82">
            <v>10326</v>
          </cell>
          <cell r="Y82" t="str">
            <v>Multi-Hitchland-Texas Co 230 kV and 115 kV</v>
          </cell>
          <cell r="AB82">
            <v>20031</v>
          </cell>
          <cell r="AC82">
            <v>156</v>
          </cell>
        </row>
        <row r="83">
          <cell r="C83">
            <v>10326</v>
          </cell>
          <cell r="F83">
            <v>10941043</v>
          </cell>
          <cell r="G83">
            <v>19</v>
          </cell>
          <cell r="H83" t="str">
            <v>Add 50 miles of 230 kV line from Moore County to Hitchland - 541 MVA
Modify timing.  2008 STEP identified new RTO Determined Need Date.  The previous RTO Determined Need Date was 6/1/2009.</v>
          </cell>
          <cell r="X83">
            <v>10326</v>
          </cell>
          <cell r="Y83" t="str">
            <v>Multi-Hitchland-Texas Co 230 kV and 115 kV</v>
          </cell>
          <cell r="AB83">
            <v>20031</v>
          </cell>
          <cell r="AC83">
            <v>156</v>
          </cell>
        </row>
        <row r="84">
          <cell r="C84">
            <v>10201</v>
          </cell>
          <cell r="D84">
            <v>0</v>
          </cell>
          <cell r="E84">
            <v>0</v>
          </cell>
          <cell r="F84">
            <v>10941015</v>
          </cell>
          <cell r="G84">
            <v>19</v>
          </cell>
          <cell r="H84" t="str">
            <v>Add 2-Winding 230/115 kV transformer at Hitchland-252 MVA</v>
          </cell>
          <cell r="X84">
            <v>10201</v>
          </cell>
          <cell r="Y84" t="str">
            <v>Multi-Hitchland-Texas Co 230 kV and 115 kV</v>
          </cell>
          <cell r="AB84">
            <v>20004</v>
          </cell>
          <cell r="AC84">
            <v>156</v>
          </cell>
        </row>
        <row r="85">
          <cell r="C85">
            <v>10327</v>
          </cell>
          <cell r="D85">
            <v>0</v>
          </cell>
          <cell r="E85">
            <v>0</v>
          </cell>
          <cell r="F85">
            <v>10941015</v>
          </cell>
          <cell r="G85">
            <v>19</v>
          </cell>
          <cell r="H85" t="str">
            <v>Add 3-Winding 345/230 kV transformer at Hitchland-560 MVA</v>
          </cell>
          <cell r="X85">
            <v>10201</v>
          </cell>
          <cell r="Y85" t="str">
            <v>Multi-Hitchland-Texas Co 230 kV and 115 kV</v>
          </cell>
          <cell r="AB85">
            <v>20004</v>
          </cell>
          <cell r="AC85">
            <v>156</v>
          </cell>
        </row>
        <row r="86">
          <cell r="C86">
            <v>10328</v>
          </cell>
          <cell r="F86">
            <v>11282433</v>
          </cell>
          <cell r="G86">
            <v>19</v>
          </cell>
          <cell r="H86" t="str">
            <v>Add new 30 mile 115 kV line from Hitchland to Sherman Tap-161 MVA</v>
          </cell>
          <cell r="X86">
            <v>10328</v>
          </cell>
          <cell r="Y86" t="str">
            <v>Multi-Hitchland-Texas Co 230 kV and 115 kV</v>
          </cell>
          <cell r="AB86">
            <v>20004</v>
          </cell>
          <cell r="AC86">
            <v>156</v>
          </cell>
        </row>
        <row r="87">
          <cell r="C87">
            <v>10328</v>
          </cell>
          <cell r="F87">
            <v>11256346</v>
          </cell>
          <cell r="G87">
            <v>19</v>
          </cell>
          <cell r="H87" t="str">
            <v>Add new 30 mile 115 kV line from Hitchland to Sherman Tap-161 MVA</v>
          </cell>
          <cell r="X87">
            <v>10328</v>
          </cell>
          <cell r="Y87" t="str">
            <v>Multi-Hitchland-Texas Co 230 kV and 115 kV</v>
          </cell>
          <cell r="AB87">
            <v>20004</v>
          </cell>
          <cell r="AC87">
            <v>156</v>
          </cell>
        </row>
        <row r="88">
          <cell r="C88">
            <v>10329</v>
          </cell>
          <cell r="F88">
            <v>11058285</v>
          </cell>
          <cell r="G88">
            <v>19</v>
          </cell>
          <cell r="H88" t="str">
            <v>Build new 35 mile Sherman-Dallam 115 kV line</v>
          </cell>
          <cell r="X88">
            <v>10329</v>
          </cell>
          <cell r="Y88" t="str">
            <v>Multi-Hitchland-Texas Co 230 kV and 115 kV</v>
          </cell>
          <cell r="AB88">
            <v>20084</v>
          </cell>
          <cell r="AC88">
            <v>156</v>
          </cell>
        </row>
        <row r="89">
          <cell r="C89">
            <v>10329</v>
          </cell>
          <cell r="F89">
            <v>11058271</v>
          </cell>
          <cell r="G89">
            <v>19</v>
          </cell>
          <cell r="H89" t="str">
            <v>Build new 35 mile Sherman-Dallam 115 kV line</v>
          </cell>
          <cell r="X89">
            <v>10329</v>
          </cell>
          <cell r="Y89" t="str">
            <v>Multi-Hitchland-Texas Co 230 kV and 115 kV</v>
          </cell>
          <cell r="AB89">
            <v>20084</v>
          </cell>
          <cell r="AC89">
            <v>156</v>
          </cell>
        </row>
        <row r="90">
          <cell r="C90">
            <v>10329</v>
          </cell>
          <cell r="F90">
            <v>11028072</v>
          </cell>
          <cell r="G90">
            <v>19</v>
          </cell>
          <cell r="H90" t="str">
            <v>Build new 35 mile Sherman-Dallam 115 kV line</v>
          </cell>
          <cell r="X90">
            <v>10329</v>
          </cell>
          <cell r="Y90" t="str">
            <v>Multi-Hitchland-Texas Co 230 kV and 115 kV</v>
          </cell>
          <cell r="AB90">
            <v>20084</v>
          </cell>
          <cell r="AC90">
            <v>156</v>
          </cell>
        </row>
        <row r="91">
          <cell r="C91">
            <v>10329</v>
          </cell>
          <cell r="F91">
            <v>11028066</v>
          </cell>
          <cell r="G91">
            <v>19</v>
          </cell>
          <cell r="H91" t="str">
            <v>Build new 35 mile Sherman-Dallam 115 kV line</v>
          </cell>
          <cell r="X91">
            <v>10329</v>
          </cell>
          <cell r="Y91" t="str">
            <v>Multi-Hitchland-Texas Co 230 kV and 115 kV</v>
          </cell>
          <cell r="AB91">
            <v>20084</v>
          </cell>
          <cell r="AC91">
            <v>156</v>
          </cell>
        </row>
        <row r="92">
          <cell r="C92">
            <v>10329</v>
          </cell>
          <cell r="F92">
            <v>11028061</v>
          </cell>
          <cell r="G92">
            <v>19</v>
          </cell>
          <cell r="H92" t="str">
            <v>Build new 35 mile Sherman-Dallam 115 kV line</v>
          </cell>
          <cell r="X92">
            <v>10329</v>
          </cell>
          <cell r="Y92" t="str">
            <v>Multi-Hitchland-Texas Co 230 kV and 115 kV</v>
          </cell>
          <cell r="AB92">
            <v>20084</v>
          </cell>
          <cell r="AC92">
            <v>156</v>
          </cell>
        </row>
        <row r="93">
          <cell r="C93">
            <v>10329</v>
          </cell>
          <cell r="F93">
            <v>10941000</v>
          </cell>
          <cell r="G93">
            <v>19</v>
          </cell>
          <cell r="H93" t="str">
            <v>Build new 35 mile Sherman-Dallam 115 kV line</v>
          </cell>
          <cell r="X93">
            <v>10329</v>
          </cell>
          <cell r="Y93" t="str">
            <v>Multi-Hitchland-Texas Co 230 kV and 115 kV</v>
          </cell>
          <cell r="AB93">
            <v>20084</v>
          </cell>
          <cell r="AC93">
            <v>156</v>
          </cell>
        </row>
        <row r="94">
          <cell r="C94">
            <v>10330</v>
          </cell>
          <cell r="F94">
            <v>11081123</v>
          </cell>
          <cell r="G94">
            <v>19</v>
          </cell>
          <cell r="H94" t="str">
            <v>Add 230 kV line from Hitchland to Ochiltree</v>
          </cell>
          <cell r="X94">
            <v>10330</v>
          </cell>
          <cell r="Y94" t="str">
            <v>Multi-Hitchland-Texas Co 230 kV and 115 kV</v>
          </cell>
          <cell r="AB94">
            <v>20111</v>
          </cell>
          <cell r="AC94">
            <v>156</v>
          </cell>
        </row>
        <row r="95">
          <cell r="C95">
            <v>10331</v>
          </cell>
          <cell r="F95">
            <v>11081129</v>
          </cell>
          <cell r="G95">
            <v>19</v>
          </cell>
          <cell r="H95" t="str">
            <v>Add 2-Winding 230/115 kV transformer at Ochiltree</v>
          </cell>
          <cell r="I95">
            <v>2015</v>
          </cell>
          <cell r="J95">
            <v>21</v>
          </cell>
          <cell r="K95">
            <v>-22</v>
          </cell>
          <cell r="L95" t="str">
            <v xml:space="preserve">                        -  </v>
          </cell>
          <cell r="M95">
            <v>-1799</v>
          </cell>
          <cell r="N95" t="str">
            <v xml:space="preserve">                        -  </v>
          </cell>
          <cell r="O95" t="str">
            <v xml:space="preserve">                        -  </v>
          </cell>
          <cell r="P95" t="str">
            <v xml:space="preserve">                        -  </v>
          </cell>
          <cell r="Q95" t="str">
            <v xml:space="preserve">                        -  </v>
          </cell>
          <cell r="R95" t="str">
            <v xml:space="preserve">                        -  </v>
          </cell>
          <cell r="S95">
            <v>2254</v>
          </cell>
          <cell r="T95" t="str">
            <v xml:space="preserve">                        -  </v>
          </cell>
          <cell r="U95" t="str">
            <v xml:space="preserve">                        -  </v>
          </cell>
          <cell r="V95">
            <v>454</v>
          </cell>
          <cell r="W95">
            <v>11081129</v>
          </cell>
          <cell r="X95">
            <v>10331</v>
          </cell>
          <cell r="Y95" t="str">
            <v>Multi-Hitchland-Texas Co 230 kV and 115 kV</v>
          </cell>
          <cell r="AB95">
            <v>20111</v>
          </cell>
          <cell r="AC95">
            <v>156</v>
          </cell>
        </row>
        <row r="96">
          <cell r="C96">
            <v>10331</v>
          </cell>
          <cell r="F96">
            <v>11536551</v>
          </cell>
          <cell r="G96">
            <v>19</v>
          </cell>
          <cell r="H96" t="str">
            <v>Add 2-Winding 230/115 kV transformer at Ochiltree</v>
          </cell>
          <cell r="M96">
            <v>0</v>
          </cell>
          <cell r="S96">
            <v>0</v>
          </cell>
          <cell r="X96">
            <v>10331</v>
          </cell>
          <cell r="Y96" t="str">
            <v>Multi-Hitchland-Texas Co 230 kV and 115 kV</v>
          </cell>
          <cell r="AB96">
            <v>20111</v>
          </cell>
          <cell r="AC96">
            <v>156</v>
          </cell>
        </row>
        <row r="97">
          <cell r="C97">
            <v>11019</v>
          </cell>
          <cell r="F97">
            <v>11351095</v>
          </cell>
          <cell r="G97">
            <v>21</v>
          </cell>
          <cell r="H97" t="str">
            <v>Tap Potter-Harrington East 230 kV line at Cherry and bring 230 kV into Cherry substation</v>
          </cell>
          <cell r="M97">
            <v>0</v>
          </cell>
          <cell r="S97">
            <v>0</v>
          </cell>
          <cell r="X97">
            <v>11019</v>
          </cell>
          <cell r="Y97" t="str">
            <v>Multi-Cherry Sub Add 230 kV source &amp; 115 kV Hastings Conversion</v>
          </cell>
          <cell r="AB97">
            <v>20084</v>
          </cell>
          <cell r="AC97">
            <v>774</v>
          </cell>
        </row>
        <row r="98">
          <cell r="C98">
            <v>11019</v>
          </cell>
          <cell r="F98">
            <v>12046133</v>
          </cell>
          <cell r="G98">
            <v>21</v>
          </cell>
          <cell r="H98" t="str">
            <v>Harrington Relay Up</v>
          </cell>
          <cell r="R98">
            <v>0</v>
          </cell>
          <cell r="T98">
            <v>0</v>
          </cell>
          <cell r="V98">
            <v>0</v>
          </cell>
          <cell r="X98">
            <v>11019</v>
          </cell>
          <cell r="Y98" t="str">
            <v>Multi-Cherry Sub Add 230 kV source &amp; 115 kV Hastings Conversion</v>
          </cell>
          <cell r="AB98">
            <v>20084</v>
          </cell>
          <cell r="AC98">
            <v>774</v>
          </cell>
        </row>
        <row r="99">
          <cell r="C99">
            <v>11020</v>
          </cell>
          <cell r="F99">
            <v>11350184</v>
          </cell>
          <cell r="G99">
            <v>21</v>
          </cell>
          <cell r="H99" t="str">
            <v>Install 230/115 kV autotransformer at Cherry substation</v>
          </cell>
          <cell r="I99">
            <v>2015</v>
          </cell>
          <cell r="J99">
            <v>-3904</v>
          </cell>
          <cell r="K99">
            <v>-210</v>
          </cell>
          <cell r="L99">
            <v>-8013</v>
          </cell>
          <cell r="M99">
            <v>-3750</v>
          </cell>
          <cell r="N99">
            <v>14</v>
          </cell>
          <cell r="O99">
            <v>-48531</v>
          </cell>
          <cell r="P99">
            <v>11</v>
          </cell>
          <cell r="Q99" t="str">
            <v xml:space="preserve">                        -  </v>
          </cell>
          <cell r="R99" t="str">
            <v xml:space="preserve">                        -  </v>
          </cell>
          <cell r="S99" t="str">
            <v xml:space="preserve">                           -  </v>
          </cell>
          <cell r="T99">
            <v>179886</v>
          </cell>
          <cell r="U99">
            <v>1216</v>
          </cell>
          <cell r="V99">
            <v>116718</v>
          </cell>
          <cell r="W99">
            <v>11350184</v>
          </cell>
          <cell r="X99">
            <v>11020</v>
          </cell>
          <cell r="Y99" t="str">
            <v>Multi-Cherry Sub Add 230 kV source &amp; 115 kV Hastings Conversion</v>
          </cell>
          <cell r="AB99">
            <v>20084</v>
          </cell>
          <cell r="AC99">
            <v>774</v>
          </cell>
        </row>
        <row r="100">
          <cell r="C100">
            <v>11020</v>
          </cell>
          <cell r="F100">
            <v>11684923</v>
          </cell>
          <cell r="G100">
            <v>21</v>
          </cell>
          <cell r="H100" t="str">
            <v>Install 230/115 kV autotransformer at Cherry substation</v>
          </cell>
          <cell r="I100">
            <v>2015</v>
          </cell>
          <cell r="J100">
            <v>-283</v>
          </cell>
          <cell r="K100">
            <v>-81</v>
          </cell>
          <cell r="L100">
            <v>-81</v>
          </cell>
          <cell r="M100" t="str">
            <v xml:space="preserve">                        -  </v>
          </cell>
          <cell r="N100" t="str">
            <v xml:space="preserve">                        -  </v>
          </cell>
          <cell r="O100" t="str">
            <v xml:space="preserve">                        -  </v>
          </cell>
          <cell r="P100">
            <v>-562</v>
          </cell>
          <cell r="Q100" t="str">
            <v xml:space="preserve">                        -  </v>
          </cell>
          <cell r="R100" t="str">
            <v xml:space="preserve">                        -  </v>
          </cell>
          <cell r="S100" t="str">
            <v xml:space="preserve">                           -  </v>
          </cell>
          <cell r="T100" t="str">
            <v xml:space="preserve">                        -  </v>
          </cell>
          <cell r="U100">
            <v>10711</v>
          </cell>
          <cell r="V100">
            <v>9704</v>
          </cell>
          <cell r="W100">
            <v>11684923</v>
          </cell>
          <cell r="X100">
            <v>11020</v>
          </cell>
          <cell r="Y100" t="str">
            <v>Multi-Cherry Sub Add 230 kV source &amp; 115 kV Hastings Conversion</v>
          </cell>
          <cell r="AB100">
            <v>20084</v>
          </cell>
          <cell r="AC100">
            <v>774</v>
          </cell>
        </row>
        <row r="101">
          <cell r="C101">
            <v>11020</v>
          </cell>
          <cell r="F101">
            <v>11684927</v>
          </cell>
          <cell r="G101">
            <v>21</v>
          </cell>
          <cell r="H101" t="str">
            <v>Install 230/115 kV autotransformer at Cherry substation</v>
          </cell>
          <cell r="I101">
            <v>2015</v>
          </cell>
          <cell r="J101" t="str">
            <v xml:space="preserve">                        -  </v>
          </cell>
          <cell r="K101" t="str">
            <v xml:space="preserve">                           -  </v>
          </cell>
          <cell r="L101" t="str">
            <v xml:space="preserve">                        -  </v>
          </cell>
          <cell r="M101">
            <v>161</v>
          </cell>
          <cell r="N101" t="str">
            <v xml:space="preserve">                        -  </v>
          </cell>
          <cell r="O101" t="str">
            <v xml:space="preserve">                        -  </v>
          </cell>
          <cell r="P101" t="str">
            <v xml:space="preserve">                        -  </v>
          </cell>
          <cell r="Q101" t="str">
            <v xml:space="preserve">                        -  </v>
          </cell>
          <cell r="R101" t="str">
            <v xml:space="preserve">                        -  </v>
          </cell>
          <cell r="S101" t="str">
            <v xml:space="preserve">                           -  </v>
          </cell>
          <cell r="T101" t="str">
            <v xml:space="preserve">                        -  </v>
          </cell>
          <cell r="U101" t="str">
            <v xml:space="preserve">                        -  </v>
          </cell>
          <cell r="V101">
            <v>161</v>
          </cell>
          <cell r="W101">
            <v>11684927</v>
          </cell>
          <cell r="X101">
            <v>11020</v>
          </cell>
          <cell r="Y101" t="str">
            <v>Multi-Cherry Sub Add 230 kV source &amp; 115 kV Hastings Conversion</v>
          </cell>
          <cell r="AB101">
            <v>20084</v>
          </cell>
          <cell r="AC101">
            <v>774</v>
          </cell>
        </row>
        <row r="102">
          <cell r="C102">
            <v>11020</v>
          </cell>
          <cell r="F102">
            <v>11802357</v>
          </cell>
          <cell r="G102">
            <v>21</v>
          </cell>
          <cell r="H102" t="str">
            <v>Install 230/115 kV autotransformer at Cherry substation</v>
          </cell>
          <cell r="I102">
            <v>2015</v>
          </cell>
          <cell r="J102">
            <v>-128</v>
          </cell>
          <cell r="K102" t="str">
            <v xml:space="preserve">                           -  </v>
          </cell>
          <cell r="L102" t="str">
            <v xml:space="preserve">                        -  </v>
          </cell>
          <cell r="M102" t="str">
            <v xml:space="preserve">                        -  </v>
          </cell>
          <cell r="N102" t="str">
            <v xml:space="preserve">                        -  </v>
          </cell>
          <cell r="O102" t="str">
            <v xml:space="preserve">                        -  </v>
          </cell>
          <cell r="P102" t="str">
            <v xml:space="preserve">                        -  </v>
          </cell>
          <cell r="Q102" t="str">
            <v xml:space="preserve">                        -  </v>
          </cell>
          <cell r="R102" t="str">
            <v xml:space="preserve">                        -  </v>
          </cell>
          <cell r="S102" t="str">
            <v xml:space="preserve">                           -  </v>
          </cell>
          <cell r="T102" t="str">
            <v xml:space="preserve">                        -  </v>
          </cell>
          <cell r="U102" t="str">
            <v xml:space="preserve">                        -  </v>
          </cell>
          <cell r="V102">
            <v>-128</v>
          </cell>
          <cell r="W102">
            <v>11802357</v>
          </cell>
          <cell r="X102">
            <v>11020</v>
          </cell>
          <cell r="Y102" t="str">
            <v>Multi-Cherry Sub Add 230 kV source &amp; 115 kV Hastings Conversion</v>
          </cell>
          <cell r="AB102">
            <v>20084</v>
          </cell>
          <cell r="AC102">
            <v>774</v>
          </cell>
        </row>
        <row r="103">
          <cell r="C103">
            <v>11020</v>
          </cell>
          <cell r="F103">
            <v>11802360</v>
          </cell>
          <cell r="G103">
            <v>21</v>
          </cell>
          <cell r="H103" t="str">
            <v>Install 230/115 kV autotransformer at Cherry substation</v>
          </cell>
          <cell r="I103">
            <v>2015</v>
          </cell>
          <cell r="J103" t="str">
            <v xml:space="preserve">                        -  </v>
          </cell>
          <cell r="K103" t="str">
            <v xml:space="preserve">                           -  </v>
          </cell>
          <cell r="L103">
            <v>10337</v>
          </cell>
          <cell r="M103">
            <v>3454</v>
          </cell>
          <cell r="N103" t="str">
            <v xml:space="preserve">                        -  </v>
          </cell>
          <cell r="O103">
            <v>15</v>
          </cell>
          <cell r="P103" t="str">
            <v xml:space="preserve">                        -  </v>
          </cell>
          <cell r="Q103" t="str">
            <v xml:space="preserve">                        -  </v>
          </cell>
          <cell r="R103" t="str">
            <v xml:space="preserve">                        -  </v>
          </cell>
          <cell r="S103" t="str">
            <v xml:space="preserve">                           -  </v>
          </cell>
          <cell r="T103">
            <v>-77</v>
          </cell>
          <cell r="U103" t="str">
            <v xml:space="preserve">                        -  </v>
          </cell>
          <cell r="V103">
            <v>13729</v>
          </cell>
          <cell r="W103">
            <v>11802360</v>
          </cell>
          <cell r="X103">
            <v>11020</v>
          </cell>
          <cell r="Y103" t="str">
            <v>Multi-Cherry Sub Add 230 kV source &amp; 115 kV Hastings Conversion</v>
          </cell>
          <cell r="AB103">
            <v>20084</v>
          </cell>
          <cell r="AC103">
            <v>774</v>
          </cell>
        </row>
        <row r="104">
          <cell r="C104">
            <v>11020</v>
          </cell>
          <cell r="F104">
            <v>11802362</v>
          </cell>
          <cell r="G104">
            <v>21</v>
          </cell>
          <cell r="H104" t="str">
            <v>Install 230/115 kV autotransformer at Cherry substation</v>
          </cell>
          <cell r="I104">
            <v>2015</v>
          </cell>
          <cell r="J104" t="str">
            <v xml:space="preserve">                        -  </v>
          </cell>
          <cell r="K104" t="str">
            <v xml:space="preserve">                           -  </v>
          </cell>
          <cell r="L104" t="str">
            <v xml:space="preserve">                        -  </v>
          </cell>
          <cell r="M104">
            <v>-3343</v>
          </cell>
          <cell r="N104" t="str">
            <v xml:space="preserve">                        -  </v>
          </cell>
          <cell r="O104">
            <v>-287</v>
          </cell>
          <cell r="P104">
            <v>22</v>
          </cell>
          <cell r="Q104" t="str">
            <v xml:space="preserve">                        -  </v>
          </cell>
          <cell r="R104">
            <v>-122</v>
          </cell>
          <cell r="S104" t="str">
            <v xml:space="preserve">                           -  </v>
          </cell>
          <cell r="T104" t="str">
            <v xml:space="preserve">                        -  </v>
          </cell>
          <cell r="U104" t="str">
            <v xml:space="preserve">                        -  </v>
          </cell>
          <cell r="V104">
            <v>-3730</v>
          </cell>
          <cell r="W104">
            <v>11802362</v>
          </cell>
          <cell r="X104">
            <v>11020</v>
          </cell>
          <cell r="Y104" t="str">
            <v>Multi-Cherry Sub Add 230 kV source &amp; 115 kV Hastings Conversion</v>
          </cell>
          <cell r="AB104">
            <v>20084</v>
          </cell>
          <cell r="AC104">
            <v>774</v>
          </cell>
        </row>
        <row r="105">
          <cell r="C105">
            <v>11020</v>
          </cell>
          <cell r="F105">
            <v>11802366</v>
          </cell>
          <cell r="G105">
            <v>21</v>
          </cell>
          <cell r="H105" t="str">
            <v>Install 230/115 kV autotransformer at Cherry substation</v>
          </cell>
          <cell r="I105">
            <v>2015</v>
          </cell>
          <cell r="J105">
            <v>30</v>
          </cell>
          <cell r="K105">
            <v>-31</v>
          </cell>
          <cell r="L105" t="str">
            <v xml:space="preserve">                        -  </v>
          </cell>
          <cell r="M105">
            <v>8881</v>
          </cell>
          <cell r="N105" t="str">
            <v xml:space="preserve">                        -  </v>
          </cell>
          <cell r="O105">
            <v>-16</v>
          </cell>
          <cell r="P105" t="str">
            <v xml:space="preserve">                        -  </v>
          </cell>
          <cell r="Q105" t="str">
            <v xml:space="preserve">                        -  </v>
          </cell>
          <cell r="R105" t="str">
            <v xml:space="preserve">                        -  </v>
          </cell>
          <cell r="S105">
            <v>-98</v>
          </cell>
          <cell r="T105" t="str">
            <v xml:space="preserve">                        -  </v>
          </cell>
          <cell r="U105" t="str">
            <v xml:space="preserve">                        -  </v>
          </cell>
          <cell r="V105">
            <v>8765</v>
          </cell>
          <cell r="W105">
            <v>11802366</v>
          </cell>
          <cell r="X105">
            <v>11020</v>
          </cell>
          <cell r="Y105" t="str">
            <v>Multi-Cherry Sub Add 230 kV source &amp; 115 kV Hastings Conversion</v>
          </cell>
          <cell r="AB105">
            <v>20084</v>
          </cell>
          <cell r="AC105">
            <v>774</v>
          </cell>
        </row>
        <row r="106">
          <cell r="C106">
            <v>11020</v>
          </cell>
          <cell r="F106">
            <v>11815738</v>
          </cell>
          <cell r="G106">
            <v>21</v>
          </cell>
          <cell r="H106" t="str">
            <v>Install 230/115 kV autotransformer at Cherry substation</v>
          </cell>
          <cell r="M106">
            <v>0</v>
          </cell>
          <cell r="V106">
            <v>0</v>
          </cell>
          <cell r="X106">
            <v>11020</v>
          </cell>
          <cell r="Y106" t="str">
            <v>Multi-Cherry Sub Add 230 kV source &amp; 115 kV Hastings Conversion</v>
          </cell>
          <cell r="AB106">
            <v>20084</v>
          </cell>
          <cell r="AC106">
            <v>774</v>
          </cell>
        </row>
        <row r="107">
          <cell r="C107">
            <v>11020</v>
          </cell>
          <cell r="F107">
            <v>11684922</v>
          </cell>
          <cell r="G107">
            <v>21</v>
          </cell>
          <cell r="H107" t="str">
            <v>Install 230/115 kV autotransformer at Cherry substation</v>
          </cell>
          <cell r="M107">
            <v>0</v>
          </cell>
          <cell r="V107">
            <v>0</v>
          </cell>
          <cell r="X107">
            <v>11020</v>
          </cell>
          <cell r="Y107" t="str">
            <v>Multi-Cherry Sub Add 230 kV source &amp; 115 kV Hastings Conversion</v>
          </cell>
          <cell r="AB107">
            <v>20084</v>
          </cell>
          <cell r="AC107">
            <v>774</v>
          </cell>
        </row>
        <row r="108">
          <cell r="C108">
            <v>11020</v>
          </cell>
          <cell r="F108">
            <v>11684915</v>
          </cell>
          <cell r="G108">
            <v>21</v>
          </cell>
          <cell r="H108" t="str">
            <v>Install 230/115 kV autotransformer at Cherry substation</v>
          </cell>
          <cell r="M108">
            <v>0</v>
          </cell>
          <cell r="V108">
            <v>0</v>
          </cell>
          <cell r="X108">
            <v>11020</v>
          </cell>
          <cell r="Y108" t="str">
            <v>Multi-Cherry Sub Add 230 kV source &amp; 115 kV Hastings Conversion</v>
          </cell>
          <cell r="AB108">
            <v>20084</v>
          </cell>
          <cell r="AC108">
            <v>774</v>
          </cell>
        </row>
        <row r="109">
          <cell r="C109">
            <v>11020</v>
          </cell>
          <cell r="F109">
            <v>11352406</v>
          </cell>
          <cell r="G109">
            <v>21</v>
          </cell>
          <cell r="H109" t="str">
            <v>Install 230/115 kV autotransformer at Cherry substation</v>
          </cell>
          <cell r="M109">
            <v>0</v>
          </cell>
          <cell r="V109">
            <v>0</v>
          </cell>
          <cell r="X109">
            <v>11020</v>
          </cell>
          <cell r="Y109" t="str">
            <v>Multi-Cherry Sub Add 230 kV source &amp; 115 kV Hastings Conversion</v>
          </cell>
          <cell r="AB109">
            <v>20084</v>
          </cell>
          <cell r="AC109">
            <v>774</v>
          </cell>
        </row>
        <row r="110">
          <cell r="C110">
            <v>11020</v>
          </cell>
          <cell r="F110">
            <v>11350178</v>
          </cell>
          <cell r="G110">
            <v>21</v>
          </cell>
          <cell r="H110" t="str">
            <v>Install 230/115 kV autotransformer at Cherry substation</v>
          </cell>
          <cell r="M110">
            <v>0</v>
          </cell>
          <cell r="V110">
            <v>0</v>
          </cell>
          <cell r="X110">
            <v>11020</v>
          </cell>
          <cell r="Y110" t="str">
            <v>Multi-Cherry Sub Add 230 kV source &amp; 115 kV Hastings Conversion</v>
          </cell>
          <cell r="AB110">
            <v>20084</v>
          </cell>
          <cell r="AC110">
            <v>774</v>
          </cell>
        </row>
        <row r="111">
          <cell r="C111">
            <v>11020</v>
          </cell>
          <cell r="F111">
            <v>11350161</v>
          </cell>
          <cell r="G111">
            <v>21</v>
          </cell>
          <cell r="H111" t="str">
            <v>CherrySt k-86 Rolling Hills-Ha</v>
          </cell>
          <cell r="M111">
            <v>0</v>
          </cell>
          <cell r="V111">
            <v>0</v>
          </cell>
          <cell r="X111">
            <v>11020</v>
          </cell>
          <cell r="Y111" t="str">
            <v>Multi-Cherry Sub Add 230 kV source &amp; 115 kV Hastings Conversion</v>
          </cell>
          <cell r="AB111">
            <v>20084</v>
          </cell>
          <cell r="AC111">
            <v>774</v>
          </cell>
        </row>
        <row r="112">
          <cell r="C112">
            <v>11021</v>
          </cell>
          <cell r="F112">
            <v>11710963</v>
          </cell>
          <cell r="G112">
            <v>21</v>
          </cell>
          <cell r="H112" t="str">
            <v>Convert Hastings substation from 69 kV to 115 kV</v>
          </cell>
          <cell r="M112">
            <v>0</v>
          </cell>
          <cell r="V112">
            <v>0</v>
          </cell>
          <cell r="X112">
            <v>11021</v>
          </cell>
          <cell r="Y112" t="str">
            <v>Multi-Cherry Sub Add 230 kV source &amp; 115 kV Hastings Conversion</v>
          </cell>
          <cell r="AB112">
            <v>20084</v>
          </cell>
          <cell r="AC112">
            <v>774</v>
          </cell>
        </row>
        <row r="113">
          <cell r="C113">
            <v>11021</v>
          </cell>
          <cell r="F113">
            <v>11350475</v>
          </cell>
          <cell r="G113">
            <v>21</v>
          </cell>
          <cell r="H113" t="str">
            <v>Convert Hastings substation from 69 kV to 115 kV</v>
          </cell>
          <cell r="I113">
            <v>2015</v>
          </cell>
          <cell r="J113">
            <v>42</v>
          </cell>
          <cell r="K113">
            <v>-1515</v>
          </cell>
          <cell r="L113">
            <v>-4060</v>
          </cell>
          <cell r="M113">
            <v>19</v>
          </cell>
          <cell r="N113">
            <v>-49</v>
          </cell>
          <cell r="O113" t="str">
            <v xml:space="preserve">                        -  </v>
          </cell>
          <cell r="P113" t="str">
            <v xml:space="preserve">                        -  </v>
          </cell>
          <cell r="Q113" t="str">
            <v xml:space="preserve">                        -  </v>
          </cell>
          <cell r="R113" t="str">
            <v xml:space="preserve">                        -  </v>
          </cell>
          <cell r="S113">
            <v>1</v>
          </cell>
          <cell r="T113" t="str">
            <v xml:space="preserve">                        -  </v>
          </cell>
          <cell r="U113" t="str">
            <v xml:space="preserve">                        -  </v>
          </cell>
          <cell r="V113">
            <v>-5562</v>
          </cell>
          <cell r="W113">
            <v>11350475</v>
          </cell>
          <cell r="X113">
            <v>11021</v>
          </cell>
          <cell r="Y113" t="str">
            <v>Multi-Cherry Sub Add 230 kV source &amp; 115 kV Hastings Conversion</v>
          </cell>
          <cell r="AB113">
            <v>20084</v>
          </cell>
          <cell r="AC113">
            <v>774</v>
          </cell>
        </row>
        <row r="114">
          <cell r="C114">
            <v>11023</v>
          </cell>
          <cell r="F114">
            <v>11738209</v>
          </cell>
          <cell r="G114">
            <v>21</v>
          </cell>
          <cell r="H114" t="str">
            <v>Convert Hastings substation from 69 kV to 115 kV</v>
          </cell>
          <cell r="M114">
            <v>0</v>
          </cell>
          <cell r="V114">
            <v>0</v>
          </cell>
          <cell r="X114">
            <v>11023</v>
          </cell>
          <cell r="Y114" t="str">
            <v>Multi-Cherry Sub Add 230 kV source &amp; 115 kV Hastings Conversion</v>
          </cell>
          <cell r="AB114">
            <v>20084</v>
          </cell>
          <cell r="AC114">
            <v>774</v>
          </cell>
        </row>
        <row r="115">
          <cell r="C115">
            <v>11023</v>
          </cell>
          <cell r="F115">
            <v>11350246</v>
          </cell>
          <cell r="G115">
            <v>21</v>
          </cell>
          <cell r="H115" t="str">
            <v>Build new 3.7 mile Hastings-East Plant 115 kV line</v>
          </cell>
          <cell r="I115">
            <v>2015</v>
          </cell>
          <cell r="J115" t="str">
            <v xml:space="preserve">                        -  </v>
          </cell>
          <cell r="K115" t="str">
            <v xml:space="preserve">                           -  </v>
          </cell>
          <cell r="L115">
            <v>-3044897</v>
          </cell>
          <cell r="M115">
            <v>-434367</v>
          </cell>
          <cell r="N115">
            <v>-88913</v>
          </cell>
          <cell r="O115">
            <v>-6735</v>
          </cell>
          <cell r="P115">
            <v>-90232</v>
          </cell>
          <cell r="Q115">
            <v>5908</v>
          </cell>
          <cell r="R115">
            <v>2903</v>
          </cell>
          <cell r="S115">
            <v>28</v>
          </cell>
          <cell r="T115">
            <v>-165</v>
          </cell>
          <cell r="U115">
            <v>-3273</v>
          </cell>
          <cell r="V115">
            <v>-3659743</v>
          </cell>
          <cell r="W115">
            <v>11350246</v>
          </cell>
          <cell r="X115">
            <v>11023</v>
          </cell>
          <cell r="Y115" t="str">
            <v>Multi-Cherry Sub Add 230 kV source &amp; 115 kV Hastings Conversion</v>
          </cell>
          <cell r="AB115">
            <v>20084</v>
          </cell>
          <cell r="AC115">
            <v>774</v>
          </cell>
        </row>
        <row r="116">
          <cell r="C116">
            <v>11023</v>
          </cell>
          <cell r="F116">
            <v>11350688</v>
          </cell>
          <cell r="G116">
            <v>21</v>
          </cell>
          <cell r="H116" t="str">
            <v>Build new 3.7 mile Hastings-East Plant 115 kV line</v>
          </cell>
          <cell r="I116">
            <v>2015</v>
          </cell>
          <cell r="J116" t="str">
            <v xml:space="preserve">                        -  </v>
          </cell>
          <cell r="K116" t="str">
            <v xml:space="preserve">                           -  </v>
          </cell>
          <cell r="L116" t="str">
            <v xml:space="preserve">                        -  </v>
          </cell>
          <cell r="M116">
            <v>-1418238</v>
          </cell>
          <cell r="N116">
            <v>-3082</v>
          </cell>
          <cell r="O116">
            <v>-20303</v>
          </cell>
          <cell r="P116">
            <v>-66</v>
          </cell>
          <cell r="Q116">
            <v>-749</v>
          </cell>
          <cell r="R116">
            <v>-3237</v>
          </cell>
          <cell r="S116">
            <v>-33</v>
          </cell>
          <cell r="T116">
            <v>3</v>
          </cell>
          <cell r="U116" t="str">
            <v xml:space="preserve">                        -  </v>
          </cell>
          <cell r="V116">
            <v>-1445704</v>
          </cell>
          <cell r="W116">
            <v>11350688</v>
          </cell>
          <cell r="X116">
            <v>11023</v>
          </cell>
          <cell r="Y116" t="str">
            <v>Multi-Cherry Sub Add 230 kV source &amp; 115 kV Hastings Conversion</v>
          </cell>
          <cell r="AB116">
            <v>20084</v>
          </cell>
          <cell r="AC116">
            <v>774</v>
          </cell>
        </row>
        <row r="117">
          <cell r="C117">
            <v>11378</v>
          </cell>
          <cell r="F117">
            <v>11350254</v>
          </cell>
          <cell r="G117">
            <v>21</v>
          </cell>
          <cell r="H117" t="str">
            <v>Construct ~3.5 miles of 115 kV line from Cherry St sub to Hastings sub</v>
          </cell>
          <cell r="I117">
            <v>2015</v>
          </cell>
          <cell r="J117" t="str">
            <v xml:space="preserve">                        -  </v>
          </cell>
          <cell r="K117" t="str">
            <v xml:space="preserve">                           -  </v>
          </cell>
          <cell r="L117" t="str">
            <v xml:space="preserve">                        -  </v>
          </cell>
          <cell r="M117" t="str">
            <v xml:space="preserve">                        -  </v>
          </cell>
          <cell r="N117">
            <v>9310</v>
          </cell>
          <cell r="O117">
            <v>-51</v>
          </cell>
          <cell r="P117" t="str">
            <v xml:space="preserve">                        -  </v>
          </cell>
          <cell r="Q117" t="str">
            <v xml:space="preserve">                        -  </v>
          </cell>
          <cell r="R117" t="str">
            <v xml:space="preserve">                        -  </v>
          </cell>
          <cell r="S117" t="str">
            <v xml:space="preserve">                           -  </v>
          </cell>
          <cell r="T117" t="str">
            <v xml:space="preserve">                        -  </v>
          </cell>
          <cell r="U117" t="str">
            <v xml:space="preserve">                        -  </v>
          </cell>
          <cell r="V117">
            <v>9259</v>
          </cell>
          <cell r="W117">
            <v>11350254</v>
          </cell>
          <cell r="X117">
            <v>11378</v>
          </cell>
          <cell r="Y117" t="str">
            <v>Multi-Cherry Sub Add 230 kV source &amp; 115 kV Hastings Conversion</v>
          </cell>
          <cell r="AB117">
            <v>20130</v>
          </cell>
          <cell r="AC117">
            <v>774</v>
          </cell>
        </row>
        <row r="118">
          <cell r="C118">
            <v>11378</v>
          </cell>
          <cell r="F118">
            <v>11650491</v>
          </cell>
          <cell r="G118">
            <v>21</v>
          </cell>
          <cell r="H118" t="str">
            <v>Construct ~3.5 miles of 115 kV line from Cherry St sub to Hastings sub</v>
          </cell>
          <cell r="I118">
            <v>2015</v>
          </cell>
          <cell r="J118">
            <v>-12</v>
          </cell>
          <cell r="K118" t="str">
            <v xml:space="preserve">                           -  </v>
          </cell>
          <cell r="L118" t="str">
            <v xml:space="preserve">                        -  </v>
          </cell>
          <cell r="M118" t="str">
            <v xml:space="preserve">                        -  </v>
          </cell>
          <cell r="N118" t="str">
            <v xml:space="preserve">                        -  </v>
          </cell>
          <cell r="O118" t="str">
            <v xml:space="preserve">                        -  </v>
          </cell>
          <cell r="P118" t="str">
            <v xml:space="preserve">                        -  </v>
          </cell>
          <cell r="Q118" t="str">
            <v xml:space="preserve">                        -  </v>
          </cell>
          <cell r="R118" t="str">
            <v xml:space="preserve">                        -  </v>
          </cell>
          <cell r="S118" t="str">
            <v xml:space="preserve">                           -  </v>
          </cell>
          <cell r="T118" t="str">
            <v xml:space="preserve">                        -  </v>
          </cell>
          <cell r="U118" t="str">
            <v xml:space="preserve">                        -  </v>
          </cell>
          <cell r="V118">
            <v>-12</v>
          </cell>
          <cell r="W118">
            <v>11650491</v>
          </cell>
          <cell r="X118">
            <v>11378</v>
          </cell>
          <cell r="Y118" t="str">
            <v>Multi-Cherry Sub Add 230 kV source &amp; 115 kV Hastings Conversion</v>
          </cell>
          <cell r="AB118">
            <v>20130</v>
          </cell>
          <cell r="AC118">
            <v>774</v>
          </cell>
        </row>
        <row r="119">
          <cell r="C119">
            <v>11378</v>
          </cell>
          <cell r="F119">
            <v>11350480</v>
          </cell>
          <cell r="G119">
            <v>21</v>
          </cell>
          <cell r="H119" t="str">
            <v>Construct ~3.5 miles of 115 kV line from Cherry St sub to Hastings sub</v>
          </cell>
          <cell r="X119">
            <v>11378</v>
          </cell>
          <cell r="Y119" t="str">
            <v>Multi-Cherry Sub Add 230 kV source &amp; 115 kV Hastings Conversion</v>
          </cell>
          <cell r="AB119">
            <v>20130</v>
          </cell>
          <cell r="AC119">
            <v>774</v>
          </cell>
        </row>
        <row r="120">
          <cell r="C120">
            <v>11029</v>
          </cell>
          <cell r="F120">
            <v>11705802</v>
          </cell>
          <cell r="G120">
            <v>22</v>
          </cell>
          <cell r="H120" t="str">
            <v>Reconductor 6.15 mile Maddox-Sanger Switching Station 115 kV line.</v>
          </cell>
          <cell r="X120">
            <v>11029</v>
          </cell>
          <cell r="Y120" t="str">
            <v>Line-Maddox-Sanger SW 115 kV</v>
          </cell>
          <cell r="AB120">
            <v>20084</v>
          </cell>
          <cell r="AC120">
            <v>779</v>
          </cell>
        </row>
        <row r="121">
          <cell r="C121">
            <v>11029</v>
          </cell>
          <cell r="F121">
            <v>11579590</v>
          </cell>
          <cell r="G121">
            <v>22</v>
          </cell>
          <cell r="H121" t="str">
            <v>Reconductor 6.15 mile Maddox-Sanger Switching Station 115 kV line.</v>
          </cell>
          <cell r="X121">
            <v>11029</v>
          </cell>
          <cell r="Y121" t="str">
            <v>Line-Maddox-Sanger SW 115 kV</v>
          </cell>
          <cell r="AB121">
            <v>20084</v>
          </cell>
          <cell r="AC121">
            <v>779</v>
          </cell>
        </row>
        <row r="122">
          <cell r="C122">
            <v>11029</v>
          </cell>
          <cell r="D122">
            <v>0</v>
          </cell>
          <cell r="E122">
            <v>0</v>
          </cell>
          <cell r="F122">
            <v>11350979</v>
          </cell>
          <cell r="G122">
            <v>22</v>
          </cell>
          <cell r="H122" t="str">
            <v>Reconductor 6.15 mile Maddox-Sanger Switching Station 115 kV line.</v>
          </cell>
          <cell r="X122">
            <v>11029</v>
          </cell>
          <cell r="Y122" t="str">
            <v>Line-Maddox-Sanger SW 115 kV</v>
          </cell>
          <cell r="AB122">
            <v>20084</v>
          </cell>
          <cell r="AC122">
            <v>779</v>
          </cell>
        </row>
        <row r="123">
          <cell r="C123">
            <v>11316</v>
          </cell>
          <cell r="D123">
            <v>0</v>
          </cell>
          <cell r="E123">
            <v>0</v>
          </cell>
          <cell r="F123">
            <v>11350979</v>
          </cell>
          <cell r="G123">
            <v>22</v>
          </cell>
          <cell r="H123" t="str">
            <v>Reconductor Sanger Switching Station - OXY Permian 115 kV line with 397.5 ACSR</v>
          </cell>
          <cell r="X123">
            <v>11029</v>
          </cell>
          <cell r="Y123" t="str">
            <v>Line-Oxy Permian-Sanger Switching Station 115 kV Ckt 1 Reconductor</v>
          </cell>
          <cell r="AB123">
            <v>20130</v>
          </cell>
          <cell r="AC123">
            <v>1002</v>
          </cell>
        </row>
        <row r="124">
          <cell r="C124">
            <v>11036</v>
          </cell>
          <cell r="F124">
            <v>11579587</v>
          </cell>
          <cell r="G124">
            <v>23</v>
          </cell>
          <cell r="H124" t="str">
            <v>Reconductor 3.36 mile Maddox Station-Monument 115 kV with 795 ACSR</v>
          </cell>
          <cell r="X124">
            <v>11036</v>
          </cell>
          <cell r="Y124" t="str">
            <v>Line-Maddox Station-Monument 115 kV</v>
          </cell>
          <cell r="AB124">
            <v>20084</v>
          </cell>
          <cell r="AC124">
            <v>786</v>
          </cell>
        </row>
        <row r="125">
          <cell r="C125">
            <v>11036</v>
          </cell>
          <cell r="F125">
            <v>11350980</v>
          </cell>
          <cell r="G125">
            <v>23</v>
          </cell>
          <cell r="H125" t="str">
            <v>Reconductor 3.36 mile Maddox Station-Monument 115 kV with 795 ACSR</v>
          </cell>
          <cell r="X125">
            <v>11036</v>
          </cell>
          <cell r="Y125" t="str">
            <v>Line-Maddox Station-Monument 115 kV</v>
          </cell>
          <cell r="AB125">
            <v>20084</v>
          </cell>
          <cell r="AC125">
            <v>786</v>
          </cell>
        </row>
        <row r="126">
          <cell r="C126">
            <v>11038</v>
          </cell>
          <cell r="F126">
            <v>11351820</v>
          </cell>
          <cell r="G126">
            <v>24</v>
          </cell>
          <cell r="H126" t="str">
            <v>Reconductor 0.27 mile Roswell Interchange-Brasher tap 115 kV with 397 kcmil conductor</v>
          </cell>
          <cell r="X126">
            <v>11038</v>
          </cell>
          <cell r="Y126" t="str">
            <v>Line-Brasher Tap-Roswell Interchange 115 kV</v>
          </cell>
          <cell r="AB126">
            <v>20084</v>
          </cell>
          <cell r="AC126">
            <v>789</v>
          </cell>
        </row>
        <row r="127">
          <cell r="C127">
            <v>11038</v>
          </cell>
          <cell r="F127">
            <v>11351795</v>
          </cell>
          <cell r="G127">
            <v>24</v>
          </cell>
          <cell r="H127" t="str">
            <v>Reconductor 0.27 mile Roswell Interchange-Brasher tap 115 kV with 397 kcmil conductor</v>
          </cell>
          <cell r="X127">
            <v>11038</v>
          </cell>
          <cell r="Y127" t="str">
            <v>Line-Brasher Tap-Roswell Interchange 115 kV</v>
          </cell>
          <cell r="AB127">
            <v>20084</v>
          </cell>
          <cell r="AC127">
            <v>789</v>
          </cell>
        </row>
        <row r="128">
          <cell r="C128">
            <v>10829</v>
          </cell>
          <cell r="F128">
            <v>11351913</v>
          </cell>
          <cell r="G128">
            <v>25</v>
          </cell>
          <cell r="H128" t="str">
            <v>Convert 11.8 miles of 69 kV line to 115 kV from Chaves County-Price-Central Valley REC-Pine Lodge-Capitan-Roswell.  Replaces PID 147</v>
          </cell>
          <cell r="X128">
            <v>10829</v>
          </cell>
          <cell r="Y128" t="str">
            <v>Line - Chaves County - Roswell Interchange 69/115 kV Voltage Conversion</v>
          </cell>
          <cell r="AB128">
            <v>20031</v>
          </cell>
          <cell r="AC128">
            <v>696</v>
          </cell>
        </row>
        <row r="129">
          <cell r="C129">
            <v>10829</v>
          </cell>
          <cell r="F129">
            <v>11665726</v>
          </cell>
          <cell r="G129">
            <v>25</v>
          </cell>
          <cell r="H129" t="str">
            <v>Convert 11.8 miles of 69 kV line to 115 kV from Chaves County-Price-Central Valley REC-Pine Lodge-Capitan-Roswell.  Replaces PID 147</v>
          </cell>
          <cell r="X129">
            <v>10829</v>
          </cell>
          <cell r="Y129" t="str">
            <v>Line - Chaves County - Roswell Interchange 69/115 kV Voltage Conversion</v>
          </cell>
          <cell r="AB129">
            <v>20031</v>
          </cell>
          <cell r="AC129">
            <v>696</v>
          </cell>
        </row>
        <row r="130">
          <cell r="C130">
            <v>10829</v>
          </cell>
          <cell r="F130">
            <v>11351947</v>
          </cell>
          <cell r="G130">
            <v>25</v>
          </cell>
          <cell r="H130" t="str">
            <v>Convert 11.8 miles of 69 kV line to 115 kV from Chaves County-Price-Central Valley REC-Pine Lodge-Capitan-Roswell. Replaces PID 147</v>
          </cell>
          <cell r="X130">
            <v>10829</v>
          </cell>
          <cell r="Y130" t="str">
            <v>Line - Chaves County - Roswell Interchange 69/115 kV Voltage Conversion</v>
          </cell>
          <cell r="AB130">
            <v>20031</v>
          </cell>
          <cell r="AC130">
            <v>696</v>
          </cell>
        </row>
        <row r="131">
          <cell r="C131">
            <v>10829</v>
          </cell>
          <cell r="F131">
            <v>11351919</v>
          </cell>
          <cell r="G131">
            <v>25</v>
          </cell>
          <cell r="H131" t="str">
            <v>Convert 11.8 miles of 69 kV line to 115 kV from Chaves County-Price-Central Valley REC-Pine Lodge-Capitan-Roswell. Replaces PID 147</v>
          </cell>
          <cell r="X131">
            <v>10829</v>
          </cell>
          <cell r="Y131" t="str">
            <v>Line - Chaves County - Roswell Interchange 69/115 kV Voltage Conversion</v>
          </cell>
          <cell r="AB131">
            <v>20031</v>
          </cell>
          <cell r="AC131">
            <v>696</v>
          </cell>
        </row>
        <row r="132">
          <cell r="C132">
            <v>10829</v>
          </cell>
          <cell r="F132">
            <v>11351895</v>
          </cell>
          <cell r="G132">
            <v>25</v>
          </cell>
          <cell r="H132" t="str">
            <v>Convert 11.8 miles of 69 kV line to 115 kV from Chaves County-Price-Central Valley REC-Pine Lodge-Capitan-Roswell. Replaces PID 147</v>
          </cell>
          <cell r="X132">
            <v>10829</v>
          </cell>
          <cell r="Y132" t="str">
            <v>Line - Chaves County - Roswell Interchange 69/115 kV Voltage Conversion</v>
          </cell>
          <cell r="AB132">
            <v>20031</v>
          </cell>
          <cell r="AC132">
            <v>696</v>
          </cell>
        </row>
        <row r="133">
          <cell r="C133">
            <v>10829</v>
          </cell>
          <cell r="F133">
            <v>11351779</v>
          </cell>
          <cell r="G133">
            <v>25</v>
          </cell>
          <cell r="H133" t="str">
            <v>Convert 11.8 miles of 69 kV line to 115 kV from Chaves County-Price-Central Valley REC-Pine Lodge-Capitan-Roswell. Replaces PID 147</v>
          </cell>
          <cell r="X133">
            <v>10829</v>
          </cell>
          <cell r="Y133" t="str">
            <v>Line - Chaves County - Roswell Interchange 69/115 kV Voltage Conversion</v>
          </cell>
          <cell r="AB133">
            <v>20031</v>
          </cell>
          <cell r="AC133">
            <v>696</v>
          </cell>
        </row>
        <row r="134">
          <cell r="C134">
            <v>10829</v>
          </cell>
          <cell r="F134">
            <v>11349850</v>
          </cell>
          <cell r="G134">
            <v>25</v>
          </cell>
          <cell r="H134" t="str">
            <v>Convert 11.8 miles of 69 kV line to 115 kV from Chaves County-Price-Central Valley REC-Pine Lodge-Capitan-Roswell.  Replaces PID 147</v>
          </cell>
          <cell r="X134">
            <v>10829</v>
          </cell>
          <cell r="Y134" t="str">
            <v>Line - Chaves County - Roswell Interchange 69/115 kV Voltage Conversion</v>
          </cell>
          <cell r="AB134">
            <v>20031</v>
          </cell>
          <cell r="AC134">
            <v>696</v>
          </cell>
        </row>
        <row r="135">
          <cell r="C135">
            <v>10206</v>
          </cell>
          <cell r="F135">
            <v>11315814</v>
          </cell>
          <cell r="G135">
            <v>26</v>
          </cell>
          <cell r="H135" t="str">
            <v>Replace 800 A wavetraps at Plant X and Tolk with new 1600 A</v>
          </cell>
          <cell r="X135">
            <v>10206</v>
          </cell>
          <cell r="Y135" t="str">
            <v>Line-Plant X Station-Tolk Station West 230 kV</v>
          </cell>
          <cell r="AB135">
            <v>20004</v>
          </cell>
          <cell r="AC135">
            <v>159</v>
          </cell>
        </row>
        <row r="136">
          <cell r="C136">
            <v>10206</v>
          </cell>
          <cell r="F136">
            <v>34001520</v>
          </cell>
          <cell r="G136">
            <v>26</v>
          </cell>
          <cell r="H136" t="str">
            <v>Yoakum K-25 wave tr</v>
          </cell>
          <cell r="R136">
            <v>0</v>
          </cell>
          <cell r="T136">
            <v>0</v>
          </cell>
          <cell r="V136">
            <v>0</v>
          </cell>
          <cell r="X136">
            <v>10206</v>
          </cell>
          <cell r="Y136" t="str">
            <v>Line-Plant X Station-Tolk Station West 230 kV</v>
          </cell>
          <cell r="AB136">
            <v>20004</v>
          </cell>
          <cell r="AC136">
            <v>159</v>
          </cell>
        </row>
        <row r="137">
          <cell r="C137">
            <v>10207</v>
          </cell>
          <cell r="F137">
            <v>11412353</v>
          </cell>
          <cell r="G137">
            <v>27</v>
          </cell>
          <cell r="H137" t="str">
            <v>Upgrade jumper at Terry Co. to a higher rating - 160 MVA.  Replace 4/0 with 397.5 ACSR cable</v>
          </cell>
          <cell r="X137">
            <v>10207</v>
          </cell>
          <cell r="Y137" t="str">
            <v>Line-Terry County Interchange-Wolfforth Interchange 115 kV</v>
          </cell>
          <cell r="AB137">
            <v>20004</v>
          </cell>
          <cell r="AC137">
            <v>160</v>
          </cell>
        </row>
        <row r="138">
          <cell r="C138">
            <v>10757</v>
          </cell>
          <cell r="F138">
            <v>11219348</v>
          </cell>
          <cell r="G138">
            <v>28</v>
          </cell>
          <cell r="H138" t="str">
            <v>Convert 8 miles of 69 kV to 115 kV from Carlsbad Interchange - Ocotillo. Convert Ocotillo Substation to 115 kV.</v>
          </cell>
          <cell r="I138">
            <v>2015</v>
          </cell>
          <cell r="J138" t="str">
            <v xml:space="preserve">                        -  </v>
          </cell>
          <cell r="K138" t="str">
            <v xml:space="preserve">                           -  </v>
          </cell>
          <cell r="L138" t="str">
            <v xml:space="preserve">                        -  </v>
          </cell>
          <cell r="M138">
            <v>1109</v>
          </cell>
          <cell r="N138" t="str">
            <v xml:space="preserve">                        -  </v>
          </cell>
          <cell r="O138" t="str">
            <v xml:space="preserve">                        -  </v>
          </cell>
          <cell r="P138" t="str">
            <v xml:space="preserve">                        -  </v>
          </cell>
          <cell r="Q138" t="str">
            <v xml:space="preserve">                        -  </v>
          </cell>
          <cell r="R138" t="str">
            <v xml:space="preserve">                        -  </v>
          </cell>
          <cell r="S138" t="str">
            <v xml:space="preserve">                           -  </v>
          </cell>
          <cell r="T138" t="str">
            <v xml:space="preserve">                        -  </v>
          </cell>
          <cell r="U138" t="str">
            <v xml:space="preserve">                        -  </v>
          </cell>
          <cell r="V138">
            <v>1109</v>
          </cell>
          <cell r="W138">
            <v>11219348</v>
          </cell>
          <cell r="X138">
            <v>10757</v>
          </cell>
          <cell r="Y138" t="str">
            <v>Line-Ocotillo Substation Conversion 115KV</v>
          </cell>
          <cell r="AB138">
            <v>20031</v>
          </cell>
          <cell r="AC138">
            <v>590</v>
          </cell>
        </row>
        <row r="139">
          <cell r="C139">
            <v>10757</v>
          </cell>
          <cell r="F139">
            <v>11218755</v>
          </cell>
          <cell r="G139">
            <v>28</v>
          </cell>
          <cell r="H139" t="str">
            <v>Convert 8 miles of 69 kV to 115 kV from Carlsbad Interchange - Ocotillo. Convert Ocotillo Substation to 115 kV. Replaces PID 158</v>
          </cell>
          <cell r="M139">
            <v>0</v>
          </cell>
          <cell r="V139">
            <v>0</v>
          </cell>
          <cell r="X139">
            <v>10757</v>
          </cell>
          <cell r="Y139" t="str">
            <v>Line-Ocotillo Substation Conversion 115KV</v>
          </cell>
          <cell r="AB139">
            <v>20031</v>
          </cell>
          <cell r="AC139">
            <v>590</v>
          </cell>
        </row>
        <row r="140">
          <cell r="C140">
            <v>10757</v>
          </cell>
          <cell r="F140">
            <v>11219729</v>
          </cell>
          <cell r="G140">
            <v>28</v>
          </cell>
          <cell r="H140" t="str">
            <v>Convert 8 miles of 69 kV to 115 kV from Carlsbad Interchange - Ocotillo. Convert Ocotillo Substation to 115 kV. Replaces PID 158</v>
          </cell>
          <cell r="M140">
            <v>0</v>
          </cell>
          <cell r="V140">
            <v>0</v>
          </cell>
          <cell r="X140">
            <v>10757</v>
          </cell>
          <cell r="Y140" t="str">
            <v>Line-Ocotillo Substation Conversion 115KV</v>
          </cell>
          <cell r="AB140">
            <v>20031</v>
          </cell>
          <cell r="AC140">
            <v>590</v>
          </cell>
        </row>
        <row r="141">
          <cell r="C141">
            <v>11033</v>
          </cell>
          <cell r="F141">
            <v>11351518</v>
          </cell>
          <cell r="G141">
            <v>29</v>
          </cell>
          <cell r="H141" t="str">
            <v>Install second 230/115 kV transformer in Randall substation.</v>
          </cell>
          <cell r="M141">
            <v>0</v>
          </cell>
          <cell r="V141">
            <v>0</v>
          </cell>
          <cell r="X141">
            <v>11033</v>
          </cell>
          <cell r="Y141" t="str">
            <v>XFR-Randall 230/115 kV Ckt 2</v>
          </cell>
          <cell r="AB141">
            <v>20084</v>
          </cell>
          <cell r="AC141">
            <v>783</v>
          </cell>
        </row>
        <row r="142">
          <cell r="C142">
            <v>11033</v>
          </cell>
          <cell r="F142">
            <v>11351516</v>
          </cell>
          <cell r="G142">
            <v>29</v>
          </cell>
          <cell r="H142" t="str">
            <v>Install second 230/115 kV transformer in Randall substation.</v>
          </cell>
          <cell r="M142">
            <v>0</v>
          </cell>
          <cell r="V142">
            <v>0</v>
          </cell>
          <cell r="X142">
            <v>11033</v>
          </cell>
          <cell r="Y142" t="str">
            <v>XFR-Randall 230/115 kV Ckt 2</v>
          </cell>
          <cell r="AB142">
            <v>20084</v>
          </cell>
          <cell r="AC142">
            <v>783</v>
          </cell>
        </row>
        <row r="143">
          <cell r="C143">
            <v>11040</v>
          </cell>
          <cell r="F143">
            <v>11351221</v>
          </cell>
          <cell r="G143">
            <v>30</v>
          </cell>
          <cell r="H143" t="str">
            <v>Tap the Potter Interchange-Plant X Station 230 kV line for new Newhart Substation and install 230/115 kV transformer. Install the transformer for
 emergency rating 173 MVA</v>
          </cell>
          <cell r="I143">
            <v>2015</v>
          </cell>
          <cell r="J143">
            <v>-12066</v>
          </cell>
          <cell r="K143">
            <v>-2495</v>
          </cell>
          <cell r="L143">
            <v>-235</v>
          </cell>
          <cell r="M143">
            <v>7</v>
          </cell>
          <cell r="N143" t="str">
            <v xml:space="preserve">                        -  </v>
          </cell>
          <cell r="O143">
            <v>-287</v>
          </cell>
          <cell r="P143">
            <v>-302</v>
          </cell>
          <cell r="Q143" t="str">
            <v xml:space="preserve">                        -  </v>
          </cell>
          <cell r="R143" t="str">
            <v xml:space="preserve">                        -  </v>
          </cell>
          <cell r="S143">
            <v>6382</v>
          </cell>
          <cell r="T143">
            <v>-21273</v>
          </cell>
          <cell r="U143">
            <v>72</v>
          </cell>
          <cell r="V143">
            <v>-30197</v>
          </cell>
          <cell r="W143">
            <v>11351221</v>
          </cell>
          <cell r="X143">
            <v>11040</v>
          </cell>
          <cell r="Y143" t="str">
            <v>Multi-New Hart Interchange 230/115 kV</v>
          </cell>
          <cell r="AB143">
            <v>20084</v>
          </cell>
          <cell r="AC143">
            <v>791</v>
          </cell>
        </row>
        <row r="144">
          <cell r="C144">
            <v>11040</v>
          </cell>
          <cell r="F144">
            <v>11351246</v>
          </cell>
          <cell r="G144">
            <v>30</v>
          </cell>
          <cell r="H144" t="str">
            <v>Tap the Potter Interchange-Plant X Station 230 kV line for new Newhart Substation and install 230/115 kV transformer. Install the transformer for 
emergency rating 173 MVA</v>
          </cell>
          <cell r="I144">
            <v>2015</v>
          </cell>
          <cell r="J144" t="str">
            <v xml:space="preserve">                        -  </v>
          </cell>
          <cell r="K144" t="str">
            <v xml:space="preserve">                           -  </v>
          </cell>
          <cell r="L144" t="str">
            <v xml:space="preserve">                        -  </v>
          </cell>
          <cell r="M144" t="str">
            <v xml:space="preserve">                        -  </v>
          </cell>
          <cell r="N144" t="str">
            <v xml:space="preserve">                        -  </v>
          </cell>
          <cell r="O144" t="str">
            <v xml:space="preserve">                        -  </v>
          </cell>
          <cell r="P144" t="str">
            <v xml:space="preserve">                        -  </v>
          </cell>
          <cell r="Q144" t="str">
            <v xml:space="preserve">                        -  </v>
          </cell>
          <cell r="R144" t="str">
            <v xml:space="preserve">                        -  </v>
          </cell>
          <cell r="S144" t="str">
            <v xml:space="preserve">                           -  </v>
          </cell>
          <cell r="T144" t="str">
            <v xml:space="preserve">                        -  </v>
          </cell>
          <cell r="U144" t="str">
            <v xml:space="preserve">                        -  </v>
          </cell>
          <cell r="V144" t="str">
            <v xml:space="preserve">                             -  </v>
          </cell>
          <cell r="W144">
            <v>11351246</v>
          </cell>
          <cell r="X144">
            <v>11040</v>
          </cell>
          <cell r="Y144" t="str">
            <v>Multi-New Hart Interchange 230/115 kV</v>
          </cell>
          <cell r="AB144">
            <v>20084</v>
          </cell>
          <cell r="AC144">
            <v>791</v>
          </cell>
        </row>
        <row r="145">
          <cell r="C145">
            <v>11040</v>
          </cell>
          <cell r="F145">
            <v>11351250</v>
          </cell>
          <cell r="G145">
            <v>30</v>
          </cell>
          <cell r="H145" t="str">
            <v>Tap the Potter Interchange-Plant X Station 230 kV line for new Newhart Substation and install 230/115 kV transformer. Install the transformer for 
emergency rating 173 MVA</v>
          </cell>
          <cell r="I145">
            <v>2016</v>
          </cell>
          <cell r="J145" t="str">
            <v xml:space="preserve">                        -  </v>
          </cell>
          <cell r="K145" t="str">
            <v xml:space="preserve">                           -  </v>
          </cell>
          <cell r="L145" t="str">
            <v xml:space="preserve">                        -  </v>
          </cell>
          <cell r="M145" t="str">
            <v xml:space="preserve">                        -  </v>
          </cell>
          <cell r="N145" t="str">
            <v xml:space="preserve">                        -  </v>
          </cell>
          <cell r="O145" t="str">
            <v xml:space="preserve">                        -  </v>
          </cell>
          <cell r="P145" t="str">
            <v xml:space="preserve">                        -  </v>
          </cell>
          <cell r="Q145" t="str">
            <v xml:space="preserve">                        -  </v>
          </cell>
          <cell r="R145" t="str">
            <v xml:space="preserve">                        -  </v>
          </cell>
          <cell r="S145" t="str">
            <v xml:space="preserve">                           -  </v>
          </cell>
          <cell r="T145" t="str">
            <v xml:space="preserve">                        -  </v>
          </cell>
          <cell r="U145" t="str">
            <v xml:space="preserve">                        -  </v>
          </cell>
          <cell r="V145" t="str">
            <v xml:space="preserve">                             -  </v>
          </cell>
          <cell r="W145">
            <v>11351247</v>
          </cell>
          <cell r="X145">
            <v>11040</v>
          </cell>
          <cell r="Y145" t="str">
            <v>Multi-New Hart Interchange 230/115 kV</v>
          </cell>
          <cell r="AB145">
            <v>20084</v>
          </cell>
          <cell r="AC145">
            <v>791</v>
          </cell>
        </row>
        <row r="146">
          <cell r="C146">
            <v>11040</v>
          </cell>
          <cell r="F146">
            <v>11669047</v>
          </cell>
          <cell r="G146">
            <v>30</v>
          </cell>
          <cell r="H146" t="str">
            <v>Tap the Potter Interchange-Plant X Station 230 kV line for new Newhart Substation and install 230/115 kV transformer. Install the transformer for emergency rating 173 MVA</v>
          </cell>
          <cell r="I146">
            <v>2015</v>
          </cell>
          <cell r="J146" t="str">
            <v xml:space="preserve">                        -  </v>
          </cell>
          <cell r="K146">
            <v>-100</v>
          </cell>
          <cell r="L146">
            <v>3849</v>
          </cell>
          <cell r="M146">
            <v>-841</v>
          </cell>
          <cell r="N146">
            <v>-8</v>
          </cell>
          <cell r="O146">
            <v>-11</v>
          </cell>
          <cell r="P146">
            <v>-19216</v>
          </cell>
          <cell r="Q146">
            <v>-53158</v>
          </cell>
          <cell r="R146">
            <v>-11059</v>
          </cell>
          <cell r="S146" t="str">
            <v xml:space="preserve">                           -  </v>
          </cell>
          <cell r="T146" t="str">
            <v xml:space="preserve">                        -  </v>
          </cell>
          <cell r="U146" t="str">
            <v xml:space="preserve">                        -  </v>
          </cell>
          <cell r="V146">
            <v>-80544</v>
          </cell>
          <cell r="W146">
            <v>11669047</v>
          </cell>
          <cell r="X146">
            <v>11040</v>
          </cell>
          <cell r="Y146" t="str">
            <v>Multi-New Hart Interchange 230/115 kV</v>
          </cell>
          <cell r="AB146">
            <v>20084</v>
          </cell>
          <cell r="AC146">
            <v>791</v>
          </cell>
        </row>
        <row r="147">
          <cell r="C147">
            <v>11040</v>
          </cell>
          <cell r="F147">
            <v>11669044</v>
          </cell>
          <cell r="G147">
            <v>30</v>
          </cell>
          <cell r="H147" t="str">
            <v>Tap the Potter Interchange-Plant X Station 230 kV line for new Newhart Substation and install 230/115 kV transformer. Install the transformer for emergency rating 173 MVA</v>
          </cell>
          <cell r="L147">
            <v>0</v>
          </cell>
          <cell r="P147">
            <v>0</v>
          </cell>
          <cell r="Q147">
            <v>0</v>
          </cell>
          <cell r="R147">
            <v>0</v>
          </cell>
          <cell r="V147">
            <v>0</v>
          </cell>
          <cell r="X147">
            <v>11040</v>
          </cell>
          <cell r="Y147" t="str">
            <v>Multi-New Hart Interchange 230/115 kV</v>
          </cell>
          <cell r="AB147">
            <v>20084</v>
          </cell>
          <cell r="AC147">
            <v>791</v>
          </cell>
        </row>
        <row r="148">
          <cell r="C148">
            <v>11041</v>
          </cell>
          <cell r="F148">
            <v>11351245</v>
          </cell>
          <cell r="G148">
            <v>31</v>
          </cell>
          <cell r="H148" t="str">
            <v>Build new 19 mile Swisher County Interchange-Newhard 230 kV line Build the line to emergency rating 541 MVA.</v>
          </cell>
          <cell r="I148">
            <v>2015</v>
          </cell>
          <cell r="J148">
            <v>-14306</v>
          </cell>
          <cell r="K148">
            <v>-129177</v>
          </cell>
          <cell r="L148">
            <v>2733</v>
          </cell>
          <cell r="M148">
            <v>-3355</v>
          </cell>
          <cell r="N148">
            <v>22340</v>
          </cell>
          <cell r="O148">
            <v>99727</v>
          </cell>
          <cell r="P148">
            <v>-739</v>
          </cell>
          <cell r="Q148">
            <v>-95616</v>
          </cell>
          <cell r="R148">
            <v>-34389</v>
          </cell>
          <cell r="S148">
            <v>-1174</v>
          </cell>
          <cell r="T148" t="str">
            <v xml:space="preserve">                        -  </v>
          </cell>
          <cell r="U148">
            <v>23944</v>
          </cell>
          <cell r="V148">
            <v>-130012</v>
          </cell>
          <cell r="W148">
            <v>11351245</v>
          </cell>
          <cell r="X148">
            <v>11041</v>
          </cell>
          <cell r="Y148" t="str">
            <v>Multi-New Hart Interchange 230/115 kV</v>
          </cell>
          <cell r="AB148">
            <v>20084</v>
          </cell>
          <cell r="AC148">
            <v>791</v>
          </cell>
        </row>
        <row r="149">
          <cell r="C149">
            <v>11041</v>
          </cell>
          <cell r="F149">
            <v>11351274</v>
          </cell>
          <cell r="G149">
            <v>31</v>
          </cell>
          <cell r="H149" t="str">
            <v>Build new 19 mile Swisher County Interchange-Newhard 230 kV line Build the line to emergency rating 541 MVA.</v>
          </cell>
          <cell r="I149">
            <v>2015</v>
          </cell>
          <cell r="J149">
            <v>-6</v>
          </cell>
          <cell r="K149" t="str">
            <v xml:space="preserve">                           -  </v>
          </cell>
          <cell r="L149">
            <v>-200</v>
          </cell>
          <cell r="M149">
            <v>-22521</v>
          </cell>
          <cell r="N149">
            <v>-5399</v>
          </cell>
          <cell r="O149">
            <v>-119</v>
          </cell>
          <cell r="P149">
            <v>-141</v>
          </cell>
          <cell r="Q149">
            <v>-313</v>
          </cell>
          <cell r="R149">
            <v>-13699</v>
          </cell>
          <cell r="S149">
            <v>-192</v>
          </cell>
          <cell r="T149">
            <v>-79679</v>
          </cell>
          <cell r="U149">
            <v>532</v>
          </cell>
          <cell r="V149">
            <v>-121736</v>
          </cell>
          <cell r="W149">
            <v>11351274</v>
          </cell>
          <cell r="X149">
            <v>11041</v>
          </cell>
          <cell r="Y149" t="str">
            <v>Multi-New Hart Interchange 230/115 kV</v>
          </cell>
          <cell r="AB149">
            <v>20084</v>
          </cell>
          <cell r="AC149">
            <v>791</v>
          </cell>
        </row>
        <row r="150">
          <cell r="C150">
            <v>11041</v>
          </cell>
          <cell r="F150">
            <v>11352127</v>
          </cell>
          <cell r="G150">
            <v>31</v>
          </cell>
          <cell r="H150" t="str">
            <v>Build new 19 mile Swisher County Interchange-Newhard 230 kV line Build the line to emergency rating 541 MVA.</v>
          </cell>
          <cell r="I150">
            <v>2015</v>
          </cell>
          <cell r="J150">
            <v>-564</v>
          </cell>
          <cell r="K150" t="str">
            <v xml:space="preserve">                           -  </v>
          </cell>
          <cell r="L150" t="str">
            <v xml:space="preserve">                        -  </v>
          </cell>
          <cell r="M150" t="str">
            <v xml:space="preserve">                        -  </v>
          </cell>
          <cell r="N150" t="str">
            <v xml:space="preserve">                        -  </v>
          </cell>
          <cell r="O150" t="str">
            <v xml:space="preserve">                        -  </v>
          </cell>
          <cell r="P150" t="str">
            <v xml:space="preserve">                        -  </v>
          </cell>
          <cell r="Q150" t="str">
            <v xml:space="preserve">                        -  </v>
          </cell>
          <cell r="R150" t="str">
            <v xml:space="preserve">                        -  </v>
          </cell>
          <cell r="S150" t="str">
            <v xml:space="preserve">                           -  </v>
          </cell>
          <cell r="T150" t="str">
            <v xml:space="preserve">                        -  </v>
          </cell>
          <cell r="U150" t="str">
            <v xml:space="preserve">                        -  </v>
          </cell>
          <cell r="V150">
            <v>-564</v>
          </cell>
          <cell r="W150">
            <v>11352127</v>
          </cell>
          <cell r="X150">
            <v>11041</v>
          </cell>
          <cell r="Y150" t="str">
            <v>Multi-New Hart Interchange 230/115 kV</v>
          </cell>
          <cell r="AB150">
            <v>20084</v>
          </cell>
          <cell r="AC150">
            <v>791</v>
          </cell>
        </row>
        <row r="151">
          <cell r="C151">
            <v>11041</v>
          </cell>
          <cell r="F151">
            <v>11352152</v>
          </cell>
          <cell r="G151">
            <v>31</v>
          </cell>
          <cell r="H151" t="str">
            <v>Build new 19 mile Swisher County Interchange-Newhard 230 kV line Build the line to emergency rating 541 MVA.</v>
          </cell>
          <cell r="I151">
            <v>2015</v>
          </cell>
          <cell r="J151">
            <v>-71934</v>
          </cell>
          <cell r="K151">
            <v>-117648</v>
          </cell>
          <cell r="L151">
            <v>-29034</v>
          </cell>
          <cell r="M151">
            <v>-2536</v>
          </cell>
          <cell r="N151">
            <v>-17694</v>
          </cell>
          <cell r="O151">
            <v>-12810</v>
          </cell>
          <cell r="P151">
            <v>-18677</v>
          </cell>
          <cell r="Q151">
            <v>14968</v>
          </cell>
          <cell r="R151">
            <v>-1503</v>
          </cell>
          <cell r="S151">
            <v>-18</v>
          </cell>
          <cell r="T151">
            <v>10731</v>
          </cell>
          <cell r="U151">
            <v>-3503</v>
          </cell>
          <cell r="V151">
            <v>-249658</v>
          </cell>
          <cell r="W151">
            <v>11352152</v>
          </cell>
          <cell r="X151">
            <v>11041</v>
          </cell>
          <cell r="Y151" t="str">
            <v>Multi-New Hart Interchange 230/115 kV</v>
          </cell>
          <cell r="AB151">
            <v>20084</v>
          </cell>
          <cell r="AC151">
            <v>791</v>
          </cell>
        </row>
        <row r="152">
          <cell r="C152">
            <v>11041</v>
          </cell>
          <cell r="F152">
            <v>11673092</v>
          </cell>
          <cell r="G152">
            <v>31</v>
          </cell>
          <cell r="H152" t="str">
            <v>Build new 19 mile Swisher County Interchange-Newhard 230 kV line Build the line to emergency rating 541 MVA.</v>
          </cell>
          <cell r="I152">
            <v>2015</v>
          </cell>
          <cell r="J152">
            <v>231</v>
          </cell>
          <cell r="K152">
            <v>-17528</v>
          </cell>
          <cell r="L152">
            <v>81</v>
          </cell>
          <cell r="M152">
            <v>-20147</v>
          </cell>
          <cell r="N152">
            <v>-2134</v>
          </cell>
          <cell r="O152">
            <v>126</v>
          </cell>
          <cell r="P152" t="str">
            <v xml:space="preserve">                        -  </v>
          </cell>
          <cell r="Q152" t="str">
            <v xml:space="preserve">                        -  </v>
          </cell>
          <cell r="R152" t="str">
            <v xml:space="preserve">                        -  </v>
          </cell>
          <cell r="S152">
            <v>1749</v>
          </cell>
          <cell r="T152">
            <v>-10730</v>
          </cell>
          <cell r="U152">
            <v>-5</v>
          </cell>
          <cell r="V152">
            <v>-48358</v>
          </cell>
          <cell r="W152">
            <v>11673092</v>
          </cell>
          <cell r="X152">
            <v>11041</v>
          </cell>
          <cell r="Y152" t="str">
            <v>Multi-New Hart Interchange 230/115 kV</v>
          </cell>
          <cell r="AB152">
            <v>20084</v>
          </cell>
          <cell r="AC152">
            <v>791</v>
          </cell>
        </row>
        <row r="153">
          <cell r="C153">
            <v>11041</v>
          </cell>
          <cell r="F153">
            <v>11673100</v>
          </cell>
          <cell r="G153">
            <v>31</v>
          </cell>
          <cell r="H153" t="str">
            <v>Build new 19 mile Swisher County Interchange-Newhard 230 kV line Build the line to emergency rating 541 MVA.</v>
          </cell>
          <cell r="I153">
            <v>2015</v>
          </cell>
          <cell r="J153">
            <v>-13348</v>
          </cell>
          <cell r="K153">
            <v>-7493</v>
          </cell>
          <cell r="L153">
            <v>-589</v>
          </cell>
          <cell r="M153">
            <v>-1188</v>
          </cell>
          <cell r="N153" t="str">
            <v xml:space="preserve">                        -  </v>
          </cell>
          <cell r="O153">
            <v>-130</v>
          </cell>
          <cell r="P153">
            <v>1878</v>
          </cell>
          <cell r="Q153">
            <v>-37709</v>
          </cell>
          <cell r="R153">
            <v>389</v>
          </cell>
          <cell r="S153" t="str">
            <v xml:space="preserve">                           -  </v>
          </cell>
          <cell r="T153">
            <v>-5</v>
          </cell>
          <cell r="U153">
            <v>365</v>
          </cell>
          <cell r="V153">
            <v>-57830</v>
          </cell>
          <cell r="W153">
            <v>11673100</v>
          </cell>
          <cell r="X153">
            <v>11041</v>
          </cell>
          <cell r="Y153" t="str">
            <v>Multi-New Hart Interchange 230/115 kV</v>
          </cell>
          <cell r="AB153">
            <v>20084</v>
          </cell>
          <cell r="AC153">
            <v>791</v>
          </cell>
        </row>
        <row r="154">
          <cell r="C154">
            <v>11041</v>
          </cell>
          <cell r="F154">
            <v>11673301</v>
          </cell>
          <cell r="G154">
            <v>31</v>
          </cell>
          <cell r="H154" t="str">
            <v>Build new 19 mile Swisher County Interchange-Newhard 230 kV line Build the line to emergency rating 541 MVA.</v>
          </cell>
          <cell r="I154">
            <v>2015</v>
          </cell>
          <cell r="J154">
            <v>-3033</v>
          </cell>
          <cell r="K154">
            <v>-1727</v>
          </cell>
          <cell r="L154">
            <v>-1319</v>
          </cell>
          <cell r="M154">
            <v>-74</v>
          </cell>
          <cell r="N154">
            <v>-13</v>
          </cell>
          <cell r="O154">
            <v>-111</v>
          </cell>
          <cell r="P154" t="str">
            <v xml:space="preserve">                        -  </v>
          </cell>
          <cell r="Q154" t="str">
            <v xml:space="preserve">                        -  </v>
          </cell>
          <cell r="R154" t="str">
            <v xml:space="preserve">                        -  </v>
          </cell>
          <cell r="S154">
            <v>76</v>
          </cell>
          <cell r="T154" t="str">
            <v xml:space="preserve">                        -  </v>
          </cell>
          <cell r="U154" t="str">
            <v xml:space="preserve">                        -  </v>
          </cell>
          <cell r="V154">
            <v>-6201</v>
          </cell>
          <cell r="W154">
            <v>11673301</v>
          </cell>
          <cell r="X154">
            <v>11041</v>
          </cell>
          <cell r="Y154" t="str">
            <v>Multi-New Hart Interchange 230/115 kV</v>
          </cell>
          <cell r="AB154">
            <v>20084</v>
          </cell>
          <cell r="AC154">
            <v>791</v>
          </cell>
        </row>
        <row r="155">
          <cell r="C155">
            <v>11041</v>
          </cell>
          <cell r="F155">
            <v>11673566</v>
          </cell>
          <cell r="G155">
            <v>31</v>
          </cell>
          <cell r="H155" t="str">
            <v>Build new 19 mile Swisher County Interchange-Newhard 230 kV line Build the line to emergency rating 541 MVA.</v>
          </cell>
          <cell r="I155">
            <v>2015</v>
          </cell>
          <cell r="J155">
            <v>-902</v>
          </cell>
          <cell r="K155">
            <v>-2139</v>
          </cell>
          <cell r="L155" t="str">
            <v xml:space="preserve">                        -  </v>
          </cell>
          <cell r="M155">
            <v>-2543</v>
          </cell>
          <cell r="N155">
            <v>-25</v>
          </cell>
          <cell r="O155">
            <v>-44</v>
          </cell>
          <cell r="P155" t="str">
            <v xml:space="preserve">                        -  </v>
          </cell>
          <cell r="Q155" t="str">
            <v xml:space="preserve">                        -  </v>
          </cell>
          <cell r="R155" t="str">
            <v xml:space="preserve">                        -  </v>
          </cell>
          <cell r="S155" t="str">
            <v xml:space="preserve">                           -  </v>
          </cell>
          <cell r="T155" t="str">
            <v xml:space="preserve">                        -  </v>
          </cell>
          <cell r="U155" t="str">
            <v xml:space="preserve">                        -  </v>
          </cell>
          <cell r="V155">
            <v>-5654</v>
          </cell>
          <cell r="W155">
            <v>11673566</v>
          </cell>
          <cell r="X155">
            <v>11041</v>
          </cell>
          <cell r="Y155" t="str">
            <v>Multi-New Hart Interchange 230/115 kV</v>
          </cell>
          <cell r="AB155">
            <v>20084</v>
          </cell>
          <cell r="AC155">
            <v>791</v>
          </cell>
        </row>
        <row r="156">
          <cell r="C156">
            <v>11041</v>
          </cell>
          <cell r="F156">
            <v>11673571</v>
          </cell>
          <cell r="G156">
            <v>31</v>
          </cell>
          <cell r="H156" t="str">
            <v>Build new 19 mile Swisher County Interchange-Newhard 230 kV line Build the line to emergency rating 541 MVA.</v>
          </cell>
          <cell r="K156">
            <v>0</v>
          </cell>
          <cell r="M156">
            <v>0</v>
          </cell>
          <cell r="V156">
            <v>0</v>
          </cell>
          <cell r="X156">
            <v>11041</v>
          </cell>
          <cell r="Y156" t="str">
            <v>Multi-New Hart Interchange 230/115 kV</v>
          </cell>
          <cell r="AB156">
            <v>20084</v>
          </cell>
          <cell r="AC156">
            <v>791</v>
          </cell>
        </row>
        <row r="157">
          <cell r="C157">
            <v>11044</v>
          </cell>
          <cell r="F157">
            <v>11351239</v>
          </cell>
          <cell r="G157">
            <v>32</v>
          </cell>
          <cell r="H157" t="str">
            <v>Build new 4 mile Hart Industrial-Newhard 115 kV line Build the line to emergency rating 173 MVA</v>
          </cell>
          <cell r="K157">
            <v>0</v>
          </cell>
          <cell r="M157">
            <v>0</v>
          </cell>
          <cell r="V157">
            <v>0</v>
          </cell>
          <cell r="X157">
            <v>11044</v>
          </cell>
          <cell r="Y157" t="str">
            <v>Multi-New Hart Interchange 230/115 kV</v>
          </cell>
          <cell r="AB157">
            <v>20084</v>
          </cell>
          <cell r="AC157">
            <v>791</v>
          </cell>
        </row>
        <row r="158">
          <cell r="C158">
            <v>11046</v>
          </cell>
          <cell r="F158">
            <v>11605409</v>
          </cell>
          <cell r="G158">
            <v>33</v>
          </cell>
          <cell r="H158" t="str">
            <v>Reconductor 8.5 miles Cunningham Station - Buckeye Tap 115 kV line with 795 ACSR</v>
          </cell>
          <cell r="T158">
            <v>0</v>
          </cell>
          <cell r="V158">
            <v>0</v>
          </cell>
          <cell r="X158">
            <v>11046</v>
          </cell>
          <cell r="Y158" t="str">
            <v>Line - Cunningham - buckeye Tap 115 kV Ckt 1 reconductor</v>
          </cell>
          <cell r="AB158">
            <v>20130</v>
          </cell>
          <cell r="AC158">
            <v>792</v>
          </cell>
        </row>
        <row r="159">
          <cell r="C159">
            <v>11046</v>
          </cell>
          <cell r="F159">
            <v>11605406</v>
          </cell>
          <cell r="G159">
            <v>33</v>
          </cell>
          <cell r="H159" t="str">
            <v>Reconductor 8.5 miles Cunningham Station - Buckeye Tap 115 kV line with 795 ACSR</v>
          </cell>
          <cell r="T159">
            <v>0</v>
          </cell>
          <cell r="V159">
            <v>0</v>
          </cell>
          <cell r="X159">
            <v>11046</v>
          </cell>
          <cell r="Y159" t="str">
            <v>Line - Cunningham - buckeye Tap 115 kV Ckt 1 reconductor</v>
          </cell>
          <cell r="AB159">
            <v>20130</v>
          </cell>
          <cell r="AC159">
            <v>792</v>
          </cell>
        </row>
        <row r="160">
          <cell r="C160">
            <v>11046</v>
          </cell>
          <cell r="F160">
            <v>11500185</v>
          </cell>
          <cell r="G160">
            <v>33</v>
          </cell>
          <cell r="H160" t="str">
            <v>Reconductor 8.5 miles Cunningham Station - Buckeye Tap 115 kV line with 795 ACSR</v>
          </cell>
          <cell r="T160">
            <v>0</v>
          </cell>
          <cell r="V160">
            <v>0</v>
          </cell>
          <cell r="X160">
            <v>11046</v>
          </cell>
          <cell r="Y160" t="str">
            <v>Line - Cunningham - buckeye Tap 115 kV Ckt 1 reconductor</v>
          </cell>
          <cell r="AB160">
            <v>20130</v>
          </cell>
          <cell r="AC160">
            <v>792</v>
          </cell>
        </row>
        <row r="161">
          <cell r="C161">
            <v>11046</v>
          </cell>
          <cell r="F161">
            <v>11495033</v>
          </cell>
          <cell r="G161">
            <v>33</v>
          </cell>
          <cell r="H161" t="str">
            <v>Reconductor 8.5 miles Cunningham Station - Buckeye Tap 115 kV line with 795 ACSR</v>
          </cell>
          <cell r="T161">
            <v>0</v>
          </cell>
          <cell r="V161">
            <v>0</v>
          </cell>
          <cell r="X161">
            <v>11046</v>
          </cell>
          <cell r="Y161" t="str">
            <v>Line - Cunningham - buckeye Tap 115 kV Ckt 1 reconductor</v>
          </cell>
          <cell r="AB161">
            <v>20130</v>
          </cell>
          <cell r="AC161">
            <v>792</v>
          </cell>
        </row>
        <row r="162">
          <cell r="C162">
            <v>11046</v>
          </cell>
          <cell r="F162">
            <v>11495024</v>
          </cell>
          <cell r="G162">
            <v>33</v>
          </cell>
          <cell r="H162" t="str">
            <v>Reconductor 8.5 miles Cunningham Station - Buckeye Tap 115 kV line with 795 ACSR</v>
          </cell>
          <cell r="T162">
            <v>0</v>
          </cell>
          <cell r="V162">
            <v>0</v>
          </cell>
          <cell r="X162">
            <v>11046</v>
          </cell>
          <cell r="Y162" t="str">
            <v>Line - Cunningham - buckeye Tap 115 kV Ckt 1 reconductor</v>
          </cell>
          <cell r="AB162">
            <v>20130</v>
          </cell>
          <cell r="AC162">
            <v>792</v>
          </cell>
        </row>
        <row r="163">
          <cell r="C163">
            <v>11085</v>
          </cell>
          <cell r="F163">
            <v>11313767</v>
          </cell>
          <cell r="G163">
            <v>34</v>
          </cell>
          <cell r="H163" t="str">
            <v>Add second 345/230 kV transformer at Tuco Interchange Install the transformer for emergency rating 560 MVA.</v>
          </cell>
          <cell r="I163">
            <v>2015</v>
          </cell>
          <cell r="J163" t="str">
            <v xml:space="preserve">                        -  </v>
          </cell>
          <cell r="K163">
            <v>-1652</v>
          </cell>
          <cell r="L163">
            <v>56</v>
          </cell>
          <cell r="M163" t="str">
            <v xml:space="preserve">                        -  </v>
          </cell>
          <cell r="N163" t="str">
            <v xml:space="preserve">                        -  </v>
          </cell>
          <cell r="O163" t="str">
            <v xml:space="preserve">                        -  </v>
          </cell>
          <cell r="P163" t="str">
            <v xml:space="preserve">                        -  </v>
          </cell>
          <cell r="Q163" t="str">
            <v xml:space="preserve">                        -  </v>
          </cell>
          <cell r="R163" t="str">
            <v xml:space="preserve">                        -  </v>
          </cell>
          <cell r="S163" t="str">
            <v xml:space="preserve">                           -  </v>
          </cell>
          <cell r="T163" t="str">
            <v xml:space="preserve">                        -  </v>
          </cell>
          <cell r="U163" t="str">
            <v xml:space="preserve">                        -  </v>
          </cell>
          <cell r="V163">
            <v>-1597</v>
          </cell>
          <cell r="W163">
            <v>11313767</v>
          </cell>
          <cell r="X163">
            <v>11085</v>
          </cell>
          <cell r="Y163" t="str">
            <v>XFR-Tuco 345/230 kV Ckt 2</v>
          </cell>
          <cell r="AB163">
            <v>20084</v>
          </cell>
          <cell r="AC163">
            <v>704</v>
          </cell>
        </row>
        <row r="164">
          <cell r="C164">
            <v>11085</v>
          </cell>
          <cell r="F164">
            <v>11682701</v>
          </cell>
          <cell r="G164">
            <v>34</v>
          </cell>
          <cell r="H164" t="str">
            <v>Add second 345/230 kV transformer at Tuco Interchange Install the transformer for emergency rating 560 MVA.</v>
          </cell>
          <cell r="K164">
            <v>0</v>
          </cell>
          <cell r="V164">
            <v>0</v>
          </cell>
          <cell r="X164">
            <v>11085</v>
          </cell>
          <cell r="Y164" t="str">
            <v>XFR-Tuco 345/230 kV Ckt 2</v>
          </cell>
          <cell r="AB164">
            <v>20084</v>
          </cell>
          <cell r="AC164">
            <v>704</v>
          </cell>
        </row>
        <row r="165">
          <cell r="C165">
            <v>11085</v>
          </cell>
          <cell r="F165">
            <v>11665672</v>
          </cell>
          <cell r="G165">
            <v>34</v>
          </cell>
          <cell r="H165" t="str">
            <v>Add second 345/230 kV transformer at Tuco Interchange Install the transformer for emergency rating 560 MVA.</v>
          </cell>
          <cell r="K165">
            <v>0</v>
          </cell>
          <cell r="V165">
            <v>0</v>
          </cell>
          <cell r="X165">
            <v>11085</v>
          </cell>
          <cell r="Y165" t="str">
            <v>XFR-Tuco 345/230 kV Ckt 2</v>
          </cell>
          <cell r="AB165">
            <v>20084</v>
          </cell>
          <cell r="AC165">
            <v>704</v>
          </cell>
        </row>
        <row r="166">
          <cell r="C166">
            <v>11085</v>
          </cell>
          <cell r="F166">
            <v>11531625</v>
          </cell>
          <cell r="G166">
            <v>34</v>
          </cell>
          <cell r="H166" t="str">
            <v>Add second 345/230 kV transformer at Tuco Interchange Install the transformer for emergency rating 560 MVA.</v>
          </cell>
          <cell r="K166">
            <v>0</v>
          </cell>
          <cell r="V166">
            <v>0</v>
          </cell>
          <cell r="X166">
            <v>11085</v>
          </cell>
          <cell r="Y166" t="str">
            <v>XFR-Tuco 345/230 kV Ckt 2</v>
          </cell>
          <cell r="AB166">
            <v>20084</v>
          </cell>
          <cell r="AC166">
            <v>704</v>
          </cell>
        </row>
        <row r="167">
          <cell r="C167">
            <v>11085</v>
          </cell>
          <cell r="F167">
            <v>11342437</v>
          </cell>
          <cell r="G167">
            <v>34</v>
          </cell>
          <cell r="H167" t="str">
            <v>Add second 345/230 kV transformer at Tuco Interchange Install the transformer for emergency rating 560 MVA.</v>
          </cell>
          <cell r="K167">
            <v>0</v>
          </cell>
          <cell r="V167">
            <v>0</v>
          </cell>
          <cell r="X167">
            <v>11085</v>
          </cell>
          <cell r="Y167" t="str">
            <v>XFR-Tuco 345/230 kV Ckt 2</v>
          </cell>
          <cell r="AB167">
            <v>20084</v>
          </cell>
          <cell r="AC167">
            <v>704</v>
          </cell>
        </row>
        <row r="168">
          <cell r="C168">
            <v>11085</v>
          </cell>
          <cell r="F168">
            <v>12174425</v>
          </cell>
          <cell r="G168">
            <v>34</v>
          </cell>
          <cell r="R168">
            <v>0</v>
          </cell>
          <cell r="T168">
            <v>0</v>
          </cell>
          <cell r="V168">
            <v>0</v>
          </cell>
          <cell r="X168">
            <v>11085</v>
          </cell>
          <cell r="Y168" t="str">
            <v>XFR-Tuco 345/230 kV Ckt 2</v>
          </cell>
          <cell r="AB168">
            <v>20084</v>
          </cell>
          <cell r="AC168">
            <v>704</v>
          </cell>
        </row>
        <row r="169">
          <cell r="C169">
            <v>11085</v>
          </cell>
          <cell r="F169">
            <v>12174427</v>
          </cell>
          <cell r="G169">
            <v>34</v>
          </cell>
          <cell r="R169">
            <v>0</v>
          </cell>
          <cell r="T169">
            <v>0</v>
          </cell>
          <cell r="V169">
            <v>0</v>
          </cell>
          <cell r="X169">
            <v>11085</v>
          </cell>
          <cell r="Y169" t="str">
            <v>XFR-Tuco 345/230 kV Ckt 2</v>
          </cell>
          <cell r="AB169">
            <v>20084</v>
          </cell>
          <cell r="AC169">
            <v>704</v>
          </cell>
        </row>
        <row r="170">
          <cell r="C170">
            <v>11096</v>
          </cell>
          <cell r="F170">
            <v>11351096</v>
          </cell>
          <cell r="G170">
            <v>35</v>
          </cell>
          <cell r="H170" t="str">
            <v>Install a second 115/69 kV transformer at Kingsmill</v>
          </cell>
          <cell r="I170">
            <v>2015</v>
          </cell>
          <cell r="J170" t="str">
            <v xml:space="preserve">                        -  </v>
          </cell>
          <cell r="K170" t="str">
            <v xml:space="preserve">                           -  </v>
          </cell>
          <cell r="L170" t="str">
            <v xml:space="preserve">                        -  </v>
          </cell>
          <cell r="M170" t="str">
            <v xml:space="preserve">                        -  </v>
          </cell>
          <cell r="N170" t="str">
            <v xml:space="preserve">                        -  </v>
          </cell>
          <cell r="O170" t="str">
            <v xml:space="preserve">                        -  </v>
          </cell>
          <cell r="P170" t="str">
            <v xml:space="preserve">                        -  </v>
          </cell>
          <cell r="Q170" t="str">
            <v xml:space="preserve">                        -  </v>
          </cell>
          <cell r="R170">
            <v>53463</v>
          </cell>
          <cell r="S170" t="str">
            <v xml:space="preserve">                           -  </v>
          </cell>
          <cell r="T170" t="str">
            <v xml:space="preserve">                        -  </v>
          </cell>
          <cell r="U170" t="str">
            <v xml:space="preserve">                        -  </v>
          </cell>
          <cell r="V170">
            <v>53463</v>
          </cell>
          <cell r="W170">
            <v>11351096</v>
          </cell>
          <cell r="X170">
            <v>11096</v>
          </cell>
          <cell r="Y170" t="str">
            <v>XFR-Kingsmill 115/69 kV Ckt 2</v>
          </cell>
          <cell r="AB170">
            <v>20084</v>
          </cell>
          <cell r="AC170">
            <v>829</v>
          </cell>
        </row>
        <row r="171">
          <cell r="C171">
            <v>11096</v>
          </cell>
          <cell r="F171">
            <v>11592447</v>
          </cell>
          <cell r="G171">
            <v>35</v>
          </cell>
          <cell r="H171" t="str">
            <v>Install a second 115/69 kV transformer at Kingsmill</v>
          </cell>
          <cell r="R171">
            <v>0</v>
          </cell>
          <cell r="V171">
            <v>0</v>
          </cell>
          <cell r="X171">
            <v>11096</v>
          </cell>
          <cell r="Y171" t="str">
            <v>XFR-Kingsmill 115/69 kV Ckt 2</v>
          </cell>
          <cell r="AB171">
            <v>20084</v>
          </cell>
          <cell r="AC171">
            <v>829</v>
          </cell>
        </row>
        <row r="172">
          <cell r="C172">
            <v>11096</v>
          </cell>
          <cell r="F172">
            <v>11592444</v>
          </cell>
          <cell r="G172">
            <v>35</v>
          </cell>
          <cell r="H172" t="str">
            <v>Install a second 115/69 kV transformer at Kingsmill</v>
          </cell>
          <cell r="R172">
            <v>0</v>
          </cell>
          <cell r="V172">
            <v>0</v>
          </cell>
          <cell r="X172">
            <v>11096</v>
          </cell>
          <cell r="Y172" t="str">
            <v>XFR-Kingsmill 115/69 kV Ckt 2</v>
          </cell>
          <cell r="AB172">
            <v>20084</v>
          </cell>
          <cell r="AC172">
            <v>829</v>
          </cell>
        </row>
        <row r="173">
          <cell r="C173">
            <v>11096</v>
          </cell>
          <cell r="F173">
            <v>11592436</v>
          </cell>
          <cell r="G173">
            <v>35</v>
          </cell>
          <cell r="H173" t="str">
            <v>Install a second 115/69 kV transformer at Kingsmill</v>
          </cell>
          <cell r="R173">
            <v>0</v>
          </cell>
          <cell r="V173">
            <v>0</v>
          </cell>
          <cell r="X173">
            <v>11096</v>
          </cell>
          <cell r="Y173" t="str">
            <v>XFR-Kingsmill 115/69 kV Ckt 2</v>
          </cell>
          <cell r="AB173">
            <v>20084</v>
          </cell>
          <cell r="AC173">
            <v>829</v>
          </cell>
        </row>
        <row r="174">
          <cell r="C174">
            <v>11096</v>
          </cell>
          <cell r="F174">
            <v>11592433</v>
          </cell>
          <cell r="G174">
            <v>35</v>
          </cell>
          <cell r="H174" t="str">
            <v>Install a second 115/69 kV transformer at Kingsmill</v>
          </cell>
          <cell r="R174">
            <v>0</v>
          </cell>
          <cell r="V174">
            <v>0</v>
          </cell>
          <cell r="X174">
            <v>11096</v>
          </cell>
          <cell r="Y174" t="str">
            <v>XFR-Kingsmill 115/69 kV Ckt 2</v>
          </cell>
          <cell r="AB174">
            <v>20084</v>
          </cell>
          <cell r="AC174">
            <v>829</v>
          </cell>
        </row>
        <row r="175">
          <cell r="C175">
            <v>11100</v>
          </cell>
          <cell r="F175">
            <v>12174354</v>
          </cell>
          <cell r="G175">
            <v>36</v>
          </cell>
          <cell r="R175">
            <v>0</v>
          </cell>
          <cell r="T175">
            <v>0</v>
          </cell>
          <cell r="V175">
            <v>0</v>
          </cell>
          <cell r="X175">
            <v>11100</v>
          </cell>
          <cell r="Y175" t="str">
            <v>XFR-Northesast Hereford 115/69 kV transformer Ckt 2</v>
          </cell>
          <cell r="AB175">
            <v>20130</v>
          </cell>
          <cell r="AC175">
            <v>833</v>
          </cell>
        </row>
        <row r="176">
          <cell r="C176">
            <v>11359</v>
          </cell>
          <cell r="F176">
            <v>11646435</v>
          </cell>
          <cell r="G176">
            <v>36</v>
          </cell>
          <cell r="H176" t="str">
            <v>Convert Hereford Interchange - NE Hereford Interchange 69kV line to 115kV service. Reason for Mod: Upgrade was re-evaluated to determine if the 
existing 4/O ACSR conductor could be used and prevent replacing the existing structures. SPP determined the 4/O</v>
          </cell>
          <cell r="I176">
            <v>2015</v>
          </cell>
          <cell r="J176">
            <v>-44</v>
          </cell>
          <cell r="K176" t="str">
            <v xml:space="preserve">                           -  </v>
          </cell>
          <cell r="L176" t="str">
            <v xml:space="preserve">                        -  </v>
          </cell>
          <cell r="M176">
            <v>-711</v>
          </cell>
          <cell r="N176">
            <v>-1356</v>
          </cell>
          <cell r="O176">
            <v>-22</v>
          </cell>
          <cell r="P176">
            <v>-12</v>
          </cell>
          <cell r="Q176">
            <v>1379</v>
          </cell>
          <cell r="R176" t="str">
            <v xml:space="preserve">                        -  </v>
          </cell>
          <cell r="S176" t="str">
            <v xml:space="preserve">                           -  </v>
          </cell>
          <cell r="T176" t="str">
            <v xml:space="preserve">                        -  </v>
          </cell>
          <cell r="U176" t="str">
            <v xml:space="preserve">                        -  </v>
          </cell>
          <cell r="V176">
            <v>-767</v>
          </cell>
          <cell r="W176">
            <v>11646435</v>
          </cell>
          <cell r="X176">
            <v>11359</v>
          </cell>
          <cell r="Y176" t="str">
            <v>Line-Hereford - Northeast Hereford 115 kV Ckt 1</v>
          </cell>
          <cell r="AB176">
            <v>200166</v>
          </cell>
          <cell r="AC176">
            <v>1034</v>
          </cell>
        </row>
        <row r="177">
          <cell r="C177">
            <v>11100</v>
          </cell>
          <cell r="D177">
            <v>0</v>
          </cell>
          <cell r="E177">
            <v>0</v>
          </cell>
          <cell r="F177">
            <v>12173696</v>
          </cell>
          <cell r="G177">
            <v>36</v>
          </cell>
          <cell r="H177" t="str">
            <v>Construct 115 kV bus at NE-Hereford Intg to house two transformer terminals, two 115 kV line terminals and onf future 115 kV line terminal. Add 
second 115/69 kV transformer</v>
          </cell>
          <cell r="K177">
            <v>0</v>
          </cell>
          <cell r="L177">
            <v>0</v>
          </cell>
          <cell r="M177">
            <v>0</v>
          </cell>
          <cell r="N177">
            <v>0</v>
          </cell>
          <cell r="P177">
            <v>0</v>
          </cell>
          <cell r="V177">
            <v>0</v>
          </cell>
          <cell r="X177">
            <v>11100</v>
          </cell>
          <cell r="Y177" t="str">
            <v>XFR-Northesast Hereford 115/69 kV transformer Ckt 2</v>
          </cell>
          <cell r="AB177">
            <v>20130</v>
          </cell>
          <cell r="AC177">
            <v>833</v>
          </cell>
        </row>
        <row r="178">
          <cell r="C178">
            <v>11359</v>
          </cell>
          <cell r="D178">
            <v>0</v>
          </cell>
          <cell r="E178">
            <v>0</v>
          </cell>
          <cell r="F178">
            <v>12173696</v>
          </cell>
          <cell r="G178">
            <v>36</v>
          </cell>
          <cell r="H178" t="str">
            <v>Convert Hereford Interchange - NE Hereford Interchange 69kV line to 115kV service. Reason for Mod: Upgrade was re-evaluated to determine if the 
existing 4/O ACSR conductor could be used and prevent replacing the existing structures. SPP determined the 4/O</v>
          </cell>
          <cell r="N178">
            <v>0</v>
          </cell>
          <cell r="Q178">
            <v>0</v>
          </cell>
          <cell r="X178">
            <v>11100</v>
          </cell>
          <cell r="Y178" t="str">
            <v>Line-Hereford - Northeast Hereford 115 kV Ckt 1</v>
          </cell>
          <cell r="AB178">
            <v>200166</v>
          </cell>
          <cell r="AC178">
            <v>1034</v>
          </cell>
        </row>
        <row r="179">
          <cell r="C179">
            <v>11100</v>
          </cell>
          <cell r="D179">
            <v>0</v>
          </cell>
          <cell r="E179">
            <v>0</v>
          </cell>
          <cell r="F179">
            <v>11889337</v>
          </cell>
          <cell r="G179">
            <v>36</v>
          </cell>
          <cell r="H179" t="str">
            <v>Construct 115 kV bus at NE-Hereford Intg to house two transformer terminals, two 115 kV line terminals and onf future 115 kV line terminal. Add 
second 115/69 kV transformer</v>
          </cell>
          <cell r="K179">
            <v>0</v>
          </cell>
          <cell r="L179">
            <v>0</v>
          </cell>
          <cell r="M179">
            <v>0</v>
          </cell>
          <cell r="N179">
            <v>0</v>
          </cell>
          <cell r="P179">
            <v>0</v>
          </cell>
          <cell r="V179">
            <v>0</v>
          </cell>
          <cell r="X179">
            <v>11100</v>
          </cell>
          <cell r="Y179" t="str">
            <v>XFR-Northesast Hereford 115/69 kV transformer Ckt 2</v>
          </cell>
          <cell r="AB179">
            <v>20130</v>
          </cell>
          <cell r="AC179">
            <v>833</v>
          </cell>
        </row>
        <row r="180">
          <cell r="C180">
            <v>11359</v>
          </cell>
          <cell r="D180">
            <v>0</v>
          </cell>
          <cell r="E180">
            <v>0</v>
          </cell>
          <cell r="F180">
            <v>11889337</v>
          </cell>
          <cell r="G180">
            <v>36</v>
          </cell>
          <cell r="H180" t="str">
            <v>Convert Hereford Interchange - NE Hereford Interchange 69kV line to 115kV service. Reason for Mod: Upgrade was re-evaluated to determine if the 
existing 4/O ACSR conductor could be used and prevent replacing the existing structures. SPP determined the 4/O</v>
          </cell>
          <cell r="N180">
            <v>0</v>
          </cell>
          <cell r="Q180">
            <v>0</v>
          </cell>
          <cell r="X180">
            <v>11100</v>
          </cell>
          <cell r="Y180" t="str">
            <v>Line-Hereford - Northeast Hereford 115 kV Ckt 1</v>
          </cell>
          <cell r="AB180">
            <v>200166</v>
          </cell>
          <cell r="AC180">
            <v>1034</v>
          </cell>
        </row>
        <row r="181">
          <cell r="C181">
            <v>11100</v>
          </cell>
          <cell r="D181">
            <v>0</v>
          </cell>
          <cell r="E181">
            <v>0</v>
          </cell>
          <cell r="F181">
            <v>11852450</v>
          </cell>
          <cell r="G181">
            <v>36</v>
          </cell>
          <cell r="H181" t="str">
            <v>Construct 115 kV bus at NE-Hereford Intg to house two transformer terminals, two 115 kV line terminals and onf future 115 kV line terminal. Add 
second 115/69 kV transformer</v>
          </cell>
          <cell r="I181">
            <v>2015</v>
          </cell>
          <cell r="J181">
            <v>-494</v>
          </cell>
          <cell r="K181">
            <v>-2188</v>
          </cell>
          <cell r="L181">
            <v>-3862</v>
          </cell>
          <cell r="M181">
            <v>-4518</v>
          </cell>
          <cell r="N181">
            <v>-12573</v>
          </cell>
          <cell r="O181">
            <v>-165</v>
          </cell>
          <cell r="P181">
            <v>-14520</v>
          </cell>
          <cell r="Q181" t="str">
            <v xml:space="preserve">                        -  </v>
          </cell>
          <cell r="R181">
            <v>97</v>
          </cell>
          <cell r="S181">
            <v>-44</v>
          </cell>
          <cell r="T181" t="str">
            <v xml:space="preserve">                        -  </v>
          </cell>
          <cell r="U181" t="str">
            <v xml:space="preserve">                        -  </v>
          </cell>
          <cell r="V181">
            <v>-38265</v>
          </cell>
          <cell r="W181">
            <v>11852450</v>
          </cell>
          <cell r="X181">
            <v>11100</v>
          </cell>
          <cell r="Y181" t="str">
            <v>XFR-Northesast Hereford 115/69 kV transformer Ckt 2</v>
          </cell>
          <cell r="AB181">
            <v>20130</v>
          </cell>
          <cell r="AC181">
            <v>833</v>
          </cell>
        </row>
        <row r="182">
          <cell r="C182">
            <v>11359</v>
          </cell>
          <cell r="D182">
            <v>0</v>
          </cell>
          <cell r="E182">
            <v>0</v>
          </cell>
          <cell r="F182">
            <v>11852450</v>
          </cell>
          <cell r="G182">
            <v>36</v>
          </cell>
          <cell r="H182" t="str">
            <v>Convert Hereford Interchange - NE Hereford Interchange 69kV line to 115kV service. Reason for Mod: Upgrade was re-evaluated to determine if the 
existing 4/O ACSR conductor could be used and prevent replacing the existing structures. SPP determined the 4/O</v>
          </cell>
          <cell r="N182">
            <v>0</v>
          </cell>
          <cell r="Q182">
            <v>0</v>
          </cell>
          <cell r="X182">
            <v>11100</v>
          </cell>
          <cell r="Y182" t="str">
            <v>Line-Hereford - Northeast Hereford 115 kV Ckt 1</v>
          </cell>
          <cell r="AB182">
            <v>200166</v>
          </cell>
          <cell r="AC182">
            <v>1034</v>
          </cell>
        </row>
        <row r="183">
          <cell r="C183">
            <v>11100</v>
          </cell>
          <cell r="D183">
            <v>0</v>
          </cell>
          <cell r="E183">
            <v>0</v>
          </cell>
          <cell r="F183">
            <v>11799065</v>
          </cell>
          <cell r="G183">
            <v>36</v>
          </cell>
          <cell r="H183" t="str">
            <v>Construct 115 kV bus at NE-Hereford Intg to house two transformer terminals, two 115 kV line terminals and onf future 115 kV line terminal. Add 
second 115/69 kV transformer</v>
          </cell>
          <cell r="K183">
            <v>0</v>
          </cell>
          <cell r="L183">
            <v>0</v>
          </cell>
          <cell r="M183">
            <v>0</v>
          </cell>
          <cell r="N183">
            <v>0</v>
          </cell>
          <cell r="P183">
            <v>0</v>
          </cell>
          <cell r="V183">
            <v>0</v>
          </cell>
          <cell r="X183">
            <v>11100</v>
          </cell>
          <cell r="Y183" t="str">
            <v>XFR-Northesast Hereford 115/69 kV transformer Ckt 2</v>
          </cell>
          <cell r="AB183">
            <v>20130</v>
          </cell>
          <cell r="AC183">
            <v>833</v>
          </cell>
        </row>
        <row r="184">
          <cell r="C184">
            <v>11359</v>
          </cell>
          <cell r="D184">
            <v>0</v>
          </cell>
          <cell r="E184">
            <v>0</v>
          </cell>
          <cell r="F184">
            <v>11799065</v>
          </cell>
          <cell r="G184">
            <v>36</v>
          </cell>
          <cell r="H184" t="str">
            <v>Convert Hereford Interchange - NE Hereford Interchange 69kV line to 115kV service. Reason for Mod: Upgrade was re-evaluated to determine if the 
existing 4/O ACSR conductor could be used and prevent replacing the existing structures. SPP determined the 4/O</v>
          </cell>
          <cell r="N184">
            <v>0</v>
          </cell>
          <cell r="Q184">
            <v>0</v>
          </cell>
          <cell r="X184">
            <v>11100</v>
          </cell>
          <cell r="Y184" t="str">
            <v>Line-Hereford - Northeast Hereford 115 kV Ckt 1</v>
          </cell>
          <cell r="AB184">
            <v>200166</v>
          </cell>
          <cell r="AC184">
            <v>1034</v>
          </cell>
        </row>
        <row r="185">
          <cell r="C185">
            <v>11100</v>
          </cell>
          <cell r="D185">
            <v>0</v>
          </cell>
          <cell r="E185">
            <v>0</v>
          </cell>
          <cell r="F185">
            <v>11704429</v>
          </cell>
          <cell r="G185">
            <v>36</v>
          </cell>
          <cell r="H185" t="str">
            <v>Construct 115 kV bus at NE-Hereford Intg to house two transformer terminals, two 115 kV line terminals and onf future 115 kV line terminal. Add 
second 115/69 kV transformer</v>
          </cell>
          <cell r="K185">
            <v>0</v>
          </cell>
          <cell r="L185">
            <v>0</v>
          </cell>
          <cell r="M185">
            <v>0</v>
          </cell>
          <cell r="N185">
            <v>0</v>
          </cell>
          <cell r="P185">
            <v>0</v>
          </cell>
          <cell r="V185">
            <v>0</v>
          </cell>
          <cell r="X185">
            <v>11100</v>
          </cell>
          <cell r="Y185" t="str">
            <v>XFR-Northesast Hereford 115/69 kV transformer Ckt 2</v>
          </cell>
          <cell r="AB185">
            <v>20130</v>
          </cell>
          <cell r="AC185">
            <v>833</v>
          </cell>
        </row>
        <row r="186">
          <cell r="C186">
            <v>11359</v>
          </cell>
          <cell r="D186">
            <v>0</v>
          </cell>
          <cell r="E186">
            <v>0</v>
          </cell>
          <cell r="F186">
            <v>11704429</v>
          </cell>
          <cell r="G186">
            <v>36</v>
          </cell>
          <cell r="H186" t="str">
            <v>Convert Hereford Interchange - NE Hereford Interchange 69kV line to 115kV service. Reason for Mod: Upgrade was re-evaluated to determine if the 
existing 4/O ACSR conductor could be used and prevent replacing the existing structures. SPP determined the 4/O</v>
          </cell>
          <cell r="N186">
            <v>0</v>
          </cell>
          <cell r="Q186">
            <v>0</v>
          </cell>
          <cell r="X186">
            <v>11100</v>
          </cell>
          <cell r="Y186" t="str">
            <v>Line-Hereford - Northeast Hereford 115 kV Ckt 1</v>
          </cell>
          <cell r="AB186">
            <v>200166</v>
          </cell>
          <cell r="AC186">
            <v>1034</v>
          </cell>
        </row>
        <row r="187">
          <cell r="C187">
            <v>11100</v>
          </cell>
          <cell r="D187">
            <v>0</v>
          </cell>
          <cell r="E187">
            <v>0</v>
          </cell>
          <cell r="F187">
            <v>11495667</v>
          </cell>
          <cell r="G187">
            <v>36</v>
          </cell>
          <cell r="H187" t="str">
            <v>Construct 115 kV bus at NE-Hereford Intg to house two transformer terminals, two 115 kV line terminals and onf future 115 kV line terminal. Add 
second 115/69 kV transformer</v>
          </cell>
          <cell r="K187">
            <v>0</v>
          </cell>
          <cell r="L187">
            <v>0</v>
          </cell>
          <cell r="M187">
            <v>0</v>
          </cell>
          <cell r="N187">
            <v>0</v>
          </cell>
          <cell r="P187">
            <v>0</v>
          </cell>
          <cell r="V187">
            <v>0</v>
          </cell>
          <cell r="X187">
            <v>11100</v>
          </cell>
          <cell r="Y187" t="str">
            <v>XFR-Northesast Hereford 115/69 kV transformer Ckt 2</v>
          </cell>
          <cell r="AB187">
            <v>20130</v>
          </cell>
          <cell r="AC187">
            <v>833</v>
          </cell>
        </row>
        <row r="188">
          <cell r="C188">
            <v>11359</v>
          </cell>
          <cell r="D188">
            <v>0</v>
          </cell>
          <cell r="E188">
            <v>0</v>
          </cell>
          <cell r="F188">
            <v>11495667</v>
          </cell>
          <cell r="G188">
            <v>36</v>
          </cell>
          <cell r="H188" t="str">
            <v>Convert Hereford Interchange - NE Hereford Interchange 69kV line to 115kV service. Reason for Mod: Upgrade was re-evaluated to determine if the 
existing 4/O ACSR conductor could be used and prevent replacing the existing structures. SPP determined the 4/O</v>
          </cell>
          <cell r="N188">
            <v>0</v>
          </cell>
          <cell r="Q188">
            <v>0</v>
          </cell>
          <cell r="X188">
            <v>11100</v>
          </cell>
          <cell r="Y188" t="str">
            <v>Line-Hereford - Northeast Hereford 115 kV Ckt 1</v>
          </cell>
          <cell r="AB188">
            <v>200166</v>
          </cell>
          <cell r="AC188">
            <v>1034</v>
          </cell>
        </row>
        <row r="189">
          <cell r="C189">
            <v>11100</v>
          </cell>
          <cell r="D189">
            <v>0</v>
          </cell>
          <cell r="E189">
            <v>0</v>
          </cell>
          <cell r="F189">
            <v>11495358</v>
          </cell>
          <cell r="G189">
            <v>36</v>
          </cell>
          <cell r="H189" t="str">
            <v>Construct 115 kV bus at NE-Hereford Intg to house two transformer terminals, two 115 kV line terminals and onf future 115 kV line terminal. Add 
second 115/69 kV transformer</v>
          </cell>
          <cell r="I189">
            <v>2015</v>
          </cell>
          <cell r="J189">
            <v>-1154</v>
          </cell>
          <cell r="K189">
            <v>-2913</v>
          </cell>
          <cell r="L189">
            <v>-5927</v>
          </cell>
          <cell r="M189">
            <v>-3529</v>
          </cell>
          <cell r="N189">
            <v>-2801</v>
          </cell>
          <cell r="O189">
            <v>-108</v>
          </cell>
          <cell r="P189">
            <v>-11195</v>
          </cell>
          <cell r="Q189">
            <v>6402</v>
          </cell>
          <cell r="R189">
            <v>4426524</v>
          </cell>
          <cell r="S189">
            <v>39975</v>
          </cell>
          <cell r="T189">
            <v>155657</v>
          </cell>
          <cell r="U189">
            <v>869451</v>
          </cell>
          <cell r="V189">
            <v>5470382</v>
          </cell>
          <cell r="W189">
            <v>11495358</v>
          </cell>
          <cell r="X189">
            <v>11100</v>
          </cell>
          <cell r="Y189" t="str">
            <v>XFR-Northesast Hereford 115/69 kV transformer Ckt 2</v>
          </cell>
          <cell r="AB189">
            <v>20130</v>
          </cell>
          <cell r="AC189">
            <v>833</v>
          </cell>
        </row>
        <row r="190">
          <cell r="C190">
            <v>11359</v>
          </cell>
          <cell r="D190">
            <v>0</v>
          </cell>
          <cell r="E190">
            <v>0</v>
          </cell>
          <cell r="F190">
            <v>11495358</v>
          </cell>
          <cell r="G190">
            <v>36</v>
          </cell>
          <cell r="H190" t="str">
            <v>Convert Hereford Interchange - NE Hereford Interchange 69kV line to 115kV service. Reason for Mod: Upgrade was re-evaluated to determine if the 
existing 4/O ACSR conductor could be used and prevent replacing the existing structures. SPP determined the 4/O</v>
          </cell>
          <cell r="N190">
            <v>0</v>
          </cell>
          <cell r="Q190">
            <v>0</v>
          </cell>
          <cell r="X190">
            <v>11100</v>
          </cell>
          <cell r="Y190" t="str">
            <v>Line-Hereford - Northeast Hereford 115 kV Ckt 1</v>
          </cell>
          <cell r="AB190">
            <v>200166</v>
          </cell>
          <cell r="AC190">
            <v>1034</v>
          </cell>
        </row>
        <row r="191">
          <cell r="C191">
            <v>11100</v>
          </cell>
          <cell r="D191">
            <v>0</v>
          </cell>
          <cell r="E191">
            <v>0</v>
          </cell>
          <cell r="F191">
            <v>11495356</v>
          </cell>
          <cell r="G191">
            <v>36</v>
          </cell>
          <cell r="H191" t="str">
            <v>Construct 115 kV bus at NE-Hereford Intg to house two transformer terminals, two 115 kV line terminals and onf future 115 kV line terminal. Add 
second 115/69 kV transformer</v>
          </cell>
          <cell r="K191">
            <v>0</v>
          </cell>
          <cell r="L191">
            <v>0</v>
          </cell>
          <cell r="M191">
            <v>0</v>
          </cell>
          <cell r="N191">
            <v>0</v>
          </cell>
          <cell r="P191">
            <v>0</v>
          </cell>
          <cell r="V191">
            <v>0</v>
          </cell>
          <cell r="X191">
            <v>11100</v>
          </cell>
          <cell r="Y191" t="str">
            <v>XFR-Northesast Hereford 115/69 kV transformer Ckt 2</v>
          </cell>
          <cell r="AB191">
            <v>20130</v>
          </cell>
          <cell r="AC191">
            <v>833</v>
          </cell>
        </row>
        <row r="192">
          <cell r="C192">
            <v>11359</v>
          </cell>
          <cell r="D192">
            <v>0</v>
          </cell>
          <cell r="E192">
            <v>0</v>
          </cell>
          <cell r="F192">
            <v>11495356</v>
          </cell>
          <cell r="G192">
            <v>36</v>
          </cell>
          <cell r="H192" t="str">
            <v>Convert Hereford Interchange - NE Hereford Interchange 69kV line to 115kV service. Reason for Mod: Upgrade was re-evaluated to determine if the 
existing 4/O ACSR conductor could be used and prevent replacing the existing structures. SPP determined the 4/O</v>
          </cell>
          <cell r="N192">
            <v>0</v>
          </cell>
          <cell r="Q192">
            <v>0</v>
          </cell>
          <cell r="X192">
            <v>11100</v>
          </cell>
          <cell r="Y192" t="str">
            <v>Line-Hereford - Northeast Hereford 115 kV Ckt 1</v>
          </cell>
          <cell r="AB192">
            <v>200166</v>
          </cell>
          <cell r="AC192">
            <v>1034</v>
          </cell>
        </row>
        <row r="193">
          <cell r="C193">
            <v>11127</v>
          </cell>
          <cell r="F193">
            <v>11987361</v>
          </cell>
          <cell r="G193">
            <v>36</v>
          </cell>
          <cell r="H193" t="str">
            <v>Centre St. - Hereford NE 115 kV Ckt 1</v>
          </cell>
          <cell r="R193">
            <v>0</v>
          </cell>
          <cell r="T193">
            <v>0</v>
          </cell>
          <cell r="V193">
            <v>0</v>
          </cell>
          <cell r="X193">
            <v>11127</v>
          </cell>
          <cell r="Y193" t="str">
            <v>Multi - Centre St. - Hereford NE 115 kV Ckt 1 and Centre St. and Hereford 115 kV Load Conversion</v>
          </cell>
          <cell r="AB193">
            <v>200256</v>
          </cell>
          <cell r="AC193">
            <v>856</v>
          </cell>
        </row>
        <row r="194">
          <cell r="C194">
            <v>11127</v>
          </cell>
          <cell r="F194">
            <v>11987341</v>
          </cell>
          <cell r="G194">
            <v>36</v>
          </cell>
          <cell r="H194" t="str">
            <v>Centre St. - Hereford NE 115 kV Ckt 1</v>
          </cell>
          <cell r="R194">
            <v>0</v>
          </cell>
          <cell r="T194">
            <v>0</v>
          </cell>
          <cell r="V194">
            <v>0</v>
          </cell>
          <cell r="X194">
            <v>11127</v>
          </cell>
          <cell r="Y194" t="str">
            <v>Multi - Centre St. - Hereford NE 115 kV Ckt 1 and Centre St. and Hereford 115 kV Load Conversion</v>
          </cell>
          <cell r="AB194">
            <v>200256</v>
          </cell>
          <cell r="AC194">
            <v>856</v>
          </cell>
        </row>
        <row r="195">
          <cell r="C195">
            <v>11127</v>
          </cell>
          <cell r="F195">
            <v>11987346</v>
          </cell>
          <cell r="G195">
            <v>36</v>
          </cell>
          <cell r="H195" t="str">
            <v>Centre St. - Hereford NE 115 kV Ckt 1</v>
          </cell>
          <cell r="R195">
            <v>0</v>
          </cell>
          <cell r="T195">
            <v>0</v>
          </cell>
          <cell r="V195">
            <v>0</v>
          </cell>
          <cell r="X195">
            <v>11127</v>
          </cell>
          <cell r="Y195" t="str">
            <v>Multi - Centre St. - Hereford NE 115 kV Ckt 1 and Centre St. and Hereford 115 kV Load Conversion</v>
          </cell>
          <cell r="AB195">
            <v>200256</v>
          </cell>
          <cell r="AC195">
            <v>856</v>
          </cell>
        </row>
        <row r="196">
          <cell r="C196">
            <v>11127</v>
          </cell>
          <cell r="F196">
            <v>11987352</v>
          </cell>
          <cell r="G196">
            <v>36</v>
          </cell>
          <cell r="H196" t="str">
            <v>Centre St. - Hereford NE 115 kV Ckt 1</v>
          </cell>
          <cell r="R196">
            <v>0</v>
          </cell>
          <cell r="T196">
            <v>0</v>
          </cell>
          <cell r="V196">
            <v>0</v>
          </cell>
          <cell r="X196">
            <v>11127</v>
          </cell>
          <cell r="Y196" t="str">
            <v>Multi - Centre St. - Hereford NE 115 kV Ckt 1 and Centre St. and Hereford 115 kV Load Conversion</v>
          </cell>
          <cell r="AB196">
            <v>200256</v>
          </cell>
          <cell r="AC196">
            <v>856</v>
          </cell>
        </row>
        <row r="197">
          <cell r="C197">
            <v>11127</v>
          </cell>
          <cell r="F197">
            <v>11987356</v>
          </cell>
          <cell r="G197">
            <v>36</v>
          </cell>
          <cell r="H197" t="str">
            <v>Centre St. - Hereford NE 115 kV Ckt 1</v>
          </cell>
          <cell r="R197">
            <v>0</v>
          </cell>
          <cell r="T197">
            <v>0</v>
          </cell>
          <cell r="V197">
            <v>0</v>
          </cell>
          <cell r="X197">
            <v>11127</v>
          </cell>
          <cell r="Y197" t="str">
            <v>Multi - Centre St. - Hereford NE 115 kV Ckt 1 and Centre St. and Hereford 115 kV Load Conversion</v>
          </cell>
          <cell r="AB197">
            <v>200256</v>
          </cell>
          <cell r="AC197">
            <v>856</v>
          </cell>
        </row>
        <row r="198">
          <cell r="C198">
            <v>11127</v>
          </cell>
          <cell r="F198">
            <v>11987358</v>
          </cell>
          <cell r="G198">
            <v>36</v>
          </cell>
          <cell r="H198" t="str">
            <v>Centre St. - Hereford NE 115 kV Ckt 1</v>
          </cell>
          <cell r="R198">
            <v>0</v>
          </cell>
          <cell r="T198">
            <v>0</v>
          </cell>
          <cell r="V198">
            <v>0</v>
          </cell>
          <cell r="X198">
            <v>11127</v>
          </cell>
          <cell r="Y198" t="str">
            <v>Multi - Centre St. - Hereford NE 115 kV Ckt 1 and Centre St. and Hereford 115 kV Load Conversion</v>
          </cell>
          <cell r="AB198">
            <v>200256</v>
          </cell>
          <cell r="AC198">
            <v>856</v>
          </cell>
        </row>
        <row r="199">
          <cell r="C199">
            <v>11127</v>
          </cell>
          <cell r="F199">
            <v>12049412</v>
          </cell>
          <cell r="G199">
            <v>36</v>
          </cell>
          <cell r="H199" t="str">
            <v>Centre St. - Hereford NE 115 kV Ckt 1</v>
          </cell>
          <cell r="R199">
            <v>0</v>
          </cell>
          <cell r="T199">
            <v>0</v>
          </cell>
          <cell r="V199">
            <v>0</v>
          </cell>
          <cell r="X199">
            <v>11127</v>
          </cell>
          <cell r="Y199" t="str">
            <v>Multi - Centre St. - Hereford NE 115 kV Ckt 1 and Centre St. and Hereford 115 kV Load Conversion</v>
          </cell>
          <cell r="AB199">
            <v>200256</v>
          </cell>
          <cell r="AC199">
            <v>856</v>
          </cell>
        </row>
        <row r="200">
          <cell r="C200">
            <v>11127</v>
          </cell>
          <cell r="F200">
            <v>11987331</v>
          </cell>
          <cell r="G200">
            <v>36</v>
          </cell>
          <cell r="H200" t="str">
            <v>Centre St. - Hereford NE 115 kV Ckt 1</v>
          </cell>
          <cell r="R200">
            <v>0</v>
          </cell>
          <cell r="T200">
            <v>0</v>
          </cell>
          <cell r="V200">
            <v>0</v>
          </cell>
          <cell r="X200">
            <v>11127</v>
          </cell>
          <cell r="Y200" t="str">
            <v>Multi - Centre St. - Hereford NE 115 kV Ckt 1 and Centre St. and Hereford 115 kV Load Conversion</v>
          </cell>
          <cell r="AB200">
            <v>200256</v>
          </cell>
          <cell r="AC200">
            <v>856</v>
          </cell>
        </row>
        <row r="201">
          <cell r="C201">
            <v>11127</v>
          </cell>
          <cell r="F201">
            <v>11987333</v>
          </cell>
          <cell r="G201">
            <v>36</v>
          </cell>
          <cell r="H201" t="str">
            <v>Centre St. - Hereford NE 115 kV Ckt 1</v>
          </cell>
          <cell r="R201">
            <v>0</v>
          </cell>
          <cell r="T201">
            <v>0</v>
          </cell>
          <cell r="V201">
            <v>0</v>
          </cell>
          <cell r="X201">
            <v>11127</v>
          </cell>
          <cell r="Y201" t="str">
            <v>Multi - Centre St. - Hereford NE 115 kV Ckt 1 and Centre St. and Hereford 115 kV Load Conversion</v>
          </cell>
          <cell r="AB201">
            <v>200256</v>
          </cell>
          <cell r="AC201">
            <v>856</v>
          </cell>
        </row>
        <row r="202">
          <cell r="C202">
            <v>11127</v>
          </cell>
          <cell r="F202">
            <v>11987337</v>
          </cell>
          <cell r="G202">
            <v>36</v>
          </cell>
          <cell r="H202" t="str">
            <v>Centre St. - Hereford NE 115 kV Ckt 1</v>
          </cell>
          <cell r="R202">
            <v>0</v>
          </cell>
          <cell r="T202">
            <v>0</v>
          </cell>
          <cell r="V202">
            <v>0</v>
          </cell>
          <cell r="X202">
            <v>11127</v>
          </cell>
          <cell r="Y202" t="str">
            <v>Multi - Centre St. - Hereford NE 115 kV Ckt 1 and Centre St. and Hereford 115 kV Load Conversion</v>
          </cell>
          <cell r="AB202">
            <v>200256</v>
          </cell>
          <cell r="AC202">
            <v>856</v>
          </cell>
        </row>
        <row r="203">
          <cell r="C203">
            <v>11101</v>
          </cell>
          <cell r="F203">
            <v>11351390</v>
          </cell>
          <cell r="G203">
            <v>37</v>
          </cell>
          <cell r="H203" t="str">
            <v>Convert existing 3 mile Portales Interchange-Zodiac 69 kV line to operate at 115 kV</v>
          </cell>
          <cell r="I203">
            <v>2015</v>
          </cell>
          <cell r="J203" t="str">
            <v xml:space="preserve">                        -  </v>
          </cell>
          <cell r="K203" t="str">
            <v xml:space="preserve">                           -  </v>
          </cell>
          <cell r="L203" t="str">
            <v xml:space="preserve">                        -  </v>
          </cell>
          <cell r="M203" t="str">
            <v xml:space="preserve">                        -  </v>
          </cell>
          <cell r="N203" t="str">
            <v xml:space="preserve">                        -  </v>
          </cell>
          <cell r="O203" t="str">
            <v xml:space="preserve">                        -  </v>
          </cell>
          <cell r="P203" t="str">
            <v xml:space="preserve">                        -  </v>
          </cell>
          <cell r="Q203" t="str">
            <v xml:space="preserve">                        -  </v>
          </cell>
          <cell r="R203" t="str">
            <v xml:space="preserve">                        -  </v>
          </cell>
          <cell r="S203">
            <v>-1198226</v>
          </cell>
          <cell r="T203">
            <v>-28466</v>
          </cell>
          <cell r="U203">
            <v>-1952</v>
          </cell>
          <cell r="V203">
            <v>-1228644</v>
          </cell>
          <cell r="W203">
            <v>11351390</v>
          </cell>
          <cell r="X203">
            <v>11101</v>
          </cell>
          <cell r="Y203" t="str">
            <v>Line-Portales-Zodiac 69 kV to 115 kV Conversion</v>
          </cell>
          <cell r="AB203">
            <v>20084</v>
          </cell>
          <cell r="AC203">
            <v>834</v>
          </cell>
        </row>
        <row r="204">
          <cell r="C204">
            <v>11101</v>
          </cell>
          <cell r="F204">
            <v>11352550</v>
          </cell>
          <cell r="G204">
            <v>37</v>
          </cell>
          <cell r="H204" t="str">
            <v>Convert existing 3 mile Portales Interchange-Zodiac 69 kV line to operate at 115 kV</v>
          </cell>
          <cell r="I204">
            <v>2015</v>
          </cell>
          <cell r="J204" t="str">
            <v xml:space="preserve">                        -  </v>
          </cell>
          <cell r="K204" t="str">
            <v xml:space="preserve">                           -  </v>
          </cell>
          <cell r="L204" t="str">
            <v xml:space="preserve">                        -  </v>
          </cell>
          <cell r="M204" t="str">
            <v xml:space="preserve">                        -  </v>
          </cell>
          <cell r="N204" t="str">
            <v xml:space="preserve">                        -  </v>
          </cell>
          <cell r="O204" t="str">
            <v xml:space="preserve">                        -  </v>
          </cell>
          <cell r="P204">
            <v>87</v>
          </cell>
          <cell r="Q204" t="str">
            <v xml:space="preserve">                        -  </v>
          </cell>
          <cell r="R204" t="str">
            <v xml:space="preserve">                        -  </v>
          </cell>
          <cell r="S204" t="str">
            <v xml:space="preserve">                           -  </v>
          </cell>
          <cell r="T204" t="str">
            <v xml:space="preserve">                        -  </v>
          </cell>
          <cell r="U204" t="str">
            <v xml:space="preserve">                        -  </v>
          </cell>
          <cell r="V204">
            <v>87</v>
          </cell>
          <cell r="W204">
            <v>11352550</v>
          </cell>
          <cell r="X204">
            <v>11101</v>
          </cell>
          <cell r="Y204" t="str">
            <v>Line-Portales-Zodiac 69 kV to 115 kV Conversion</v>
          </cell>
          <cell r="AB204">
            <v>20084</v>
          </cell>
          <cell r="AC204">
            <v>834</v>
          </cell>
        </row>
        <row r="205">
          <cell r="C205">
            <v>11101</v>
          </cell>
          <cell r="F205">
            <v>11352555</v>
          </cell>
          <cell r="G205">
            <v>37</v>
          </cell>
          <cell r="H205" t="str">
            <v>Convert existing 3 mile Portales Interchange-Zodiac 69 kV line to operate at 115 kV</v>
          </cell>
          <cell r="I205">
            <v>2015</v>
          </cell>
          <cell r="J205" t="str">
            <v xml:space="preserve">                        -  </v>
          </cell>
          <cell r="K205" t="str">
            <v xml:space="preserve">                           -  </v>
          </cell>
          <cell r="L205">
            <v>-480541</v>
          </cell>
          <cell r="M205">
            <v>-88477</v>
          </cell>
          <cell r="N205">
            <v>-6385</v>
          </cell>
          <cell r="O205">
            <v>41733</v>
          </cell>
          <cell r="P205">
            <v>-129352</v>
          </cell>
          <cell r="Q205">
            <v>-69990</v>
          </cell>
          <cell r="R205">
            <v>-7682</v>
          </cell>
          <cell r="S205">
            <v>-2716</v>
          </cell>
          <cell r="T205">
            <v>-98</v>
          </cell>
          <cell r="U205">
            <v>39690</v>
          </cell>
          <cell r="V205">
            <v>-703819</v>
          </cell>
          <cell r="W205">
            <v>11352555</v>
          </cell>
          <cell r="X205">
            <v>11101</v>
          </cell>
          <cell r="Y205" t="str">
            <v>Line-Portales-Zodiac 69 kV to 115 kV Conversion</v>
          </cell>
          <cell r="AB205">
            <v>20084</v>
          </cell>
          <cell r="AC205">
            <v>834</v>
          </cell>
        </row>
        <row r="206">
          <cell r="C206">
            <v>11101</v>
          </cell>
          <cell r="F206">
            <v>11710955</v>
          </cell>
          <cell r="G206">
            <v>37</v>
          </cell>
          <cell r="H206" t="str">
            <v>Convert existing 3 mile Portales Interchange-Zodiac 69 kV line to operate at 115 kV</v>
          </cell>
          <cell r="I206">
            <v>2015</v>
          </cell>
          <cell r="J206" t="str">
            <v xml:space="preserve">                        -  </v>
          </cell>
          <cell r="K206" t="str">
            <v xml:space="preserve">                           -  </v>
          </cell>
          <cell r="L206" t="str">
            <v xml:space="preserve">                        -  </v>
          </cell>
          <cell r="M206" t="str">
            <v xml:space="preserve">                        -  </v>
          </cell>
          <cell r="N206" t="str">
            <v xml:space="preserve">                        -  </v>
          </cell>
          <cell r="O206" t="str">
            <v xml:space="preserve">                        -  </v>
          </cell>
          <cell r="P206" t="str">
            <v xml:space="preserve">                        -  </v>
          </cell>
          <cell r="Q206" t="str">
            <v xml:space="preserve">                        -  </v>
          </cell>
          <cell r="R206" t="str">
            <v xml:space="preserve">                        -  </v>
          </cell>
          <cell r="S206">
            <v>-537539</v>
          </cell>
          <cell r="T206">
            <v>-3748</v>
          </cell>
          <cell r="U206">
            <v>-21234</v>
          </cell>
          <cell r="V206">
            <v>-562522</v>
          </cell>
          <cell r="W206">
            <v>11710955</v>
          </cell>
          <cell r="X206">
            <v>11101</v>
          </cell>
          <cell r="Y206" t="str">
            <v>Line-Portales-Zodiac 69 kV to 115 kV Conversion</v>
          </cell>
          <cell r="AB206">
            <v>20084</v>
          </cell>
          <cell r="AC206">
            <v>834</v>
          </cell>
        </row>
        <row r="207">
          <cell r="C207">
            <v>11101</v>
          </cell>
          <cell r="F207">
            <v>11827407</v>
          </cell>
          <cell r="G207">
            <v>37</v>
          </cell>
          <cell r="H207" t="str">
            <v>Zodiac Substation NM Line</v>
          </cell>
          <cell r="I207">
            <v>2015</v>
          </cell>
          <cell r="J207" t="str">
            <v xml:space="preserve">                        -  </v>
          </cell>
          <cell r="K207" t="str">
            <v xml:space="preserve">                           -  </v>
          </cell>
          <cell r="L207" t="str">
            <v xml:space="preserve">                        -  </v>
          </cell>
          <cell r="M207" t="str">
            <v xml:space="preserve">                        -  </v>
          </cell>
          <cell r="N207" t="str">
            <v xml:space="preserve">                        -  </v>
          </cell>
          <cell r="O207" t="str">
            <v xml:space="preserve">                        -  </v>
          </cell>
          <cell r="P207" t="str">
            <v xml:space="preserve">                        -  </v>
          </cell>
          <cell r="Q207" t="str">
            <v xml:space="preserve">                        -  </v>
          </cell>
          <cell r="R207" t="str">
            <v xml:space="preserve">                        -  </v>
          </cell>
          <cell r="S207">
            <v>-4601365</v>
          </cell>
          <cell r="T207">
            <v>-983671</v>
          </cell>
          <cell r="U207">
            <v>-4329</v>
          </cell>
          <cell r="V207">
            <v>-5589364</v>
          </cell>
          <cell r="W207" t="e">
            <v>#N/A</v>
          </cell>
          <cell r="X207">
            <v>11101</v>
          </cell>
          <cell r="Y207" t="str">
            <v>Line-Portales-Zodiac 69 kV to 115 kV Conversion</v>
          </cell>
          <cell r="AB207">
            <v>20084</v>
          </cell>
          <cell r="AC207">
            <v>834</v>
          </cell>
        </row>
        <row r="208">
          <cell r="C208">
            <v>11101</v>
          </cell>
          <cell r="F208">
            <v>11352464</v>
          </cell>
          <cell r="G208">
            <v>37</v>
          </cell>
          <cell r="H208" t="str">
            <v>Convert existing 3 mile Portales Interchange-Zodiac 69 kV line to operate at 115 kV</v>
          </cell>
          <cell r="S208">
            <v>0</v>
          </cell>
          <cell r="T208">
            <v>0</v>
          </cell>
          <cell r="U208">
            <v>0</v>
          </cell>
          <cell r="V208">
            <v>0</v>
          </cell>
          <cell r="X208">
            <v>11101</v>
          </cell>
          <cell r="Y208" t="str">
            <v>Line-Portales-Zodiac 69 kV to 115 kV Conversion</v>
          </cell>
          <cell r="AB208">
            <v>20084</v>
          </cell>
          <cell r="AC208">
            <v>834</v>
          </cell>
        </row>
        <row r="209">
          <cell r="C209">
            <v>11101</v>
          </cell>
          <cell r="F209">
            <v>11352558</v>
          </cell>
          <cell r="G209">
            <v>37</v>
          </cell>
          <cell r="H209" t="str">
            <v>Convert existing 3 mile Portales Interchange-Zodiac 69 kV line to operate at 115 kV</v>
          </cell>
          <cell r="S209">
            <v>0</v>
          </cell>
          <cell r="T209">
            <v>0</v>
          </cell>
          <cell r="U209">
            <v>0</v>
          </cell>
          <cell r="V209">
            <v>0</v>
          </cell>
          <cell r="X209">
            <v>11101</v>
          </cell>
          <cell r="Y209" t="str">
            <v>Line-Portales-Zodiac 69 kV to 115 kV Conversion</v>
          </cell>
          <cell r="AB209">
            <v>20084</v>
          </cell>
          <cell r="AC209">
            <v>834</v>
          </cell>
        </row>
        <row r="210">
          <cell r="C210">
            <v>11102</v>
          </cell>
          <cell r="F210">
            <v>11350670</v>
          </cell>
          <cell r="G210">
            <v>38</v>
          </cell>
          <cell r="H210" t="str">
            <v>Tap the FE Clovis-Fe Holland 115 kV line into the East Clovis substation and convert the East Clovis transformer to 115 kV. Move load from East 
Clovis 69 kV bus to Eas Clovis 115 kV bus.</v>
          </cell>
          <cell r="I210">
            <v>2015</v>
          </cell>
          <cell r="J210">
            <v>-11</v>
          </cell>
          <cell r="K210" t="str">
            <v xml:space="preserve">                           -  </v>
          </cell>
          <cell r="L210" t="str">
            <v xml:space="preserve">                        -  </v>
          </cell>
          <cell r="M210" t="str">
            <v xml:space="preserve">                        -  </v>
          </cell>
          <cell r="N210" t="str">
            <v xml:space="preserve">                        -  </v>
          </cell>
          <cell r="O210" t="str">
            <v xml:space="preserve">                        -  </v>
          </cell>
          <cell r="P210" t="str">
            <v xml:space="preserve">                        -  </v>
          </cell>
          <cell r="Q210" t="str">
            <v xml:space="preserve">                        -  </v>
          </cell>
          <cell r="R210" t="str">
            <v xml:space="preserve">                        -  </v>
          </cell>
          <cell r="S210" t="str">
            <v xml:space="preserve">                           -  </v>
          </cell>
          <cell r="T210" t="str">
            <v xml:space="preserve">                        -  </v>
          </cell>
          <cell r="U210" t="str">
            <v xml:space="preserve">                        -  </v>
          </cell>
          <cell r="V210">
            <v>-11</v>
          </cell>
          <cell r="W210">
            <v>11350670</v>
          </cell>
          <cell r="X210">
            <v>11102</v>
          </cell>
          <cell r="Y210" t="str">
            <v>Multi-Move load from East Clovis 69 kV to East Clovis 115 kV</v>
          </cell>
          <cell r="AB210">
            <v>20088</v>
          </cell>
          <cell r="AC210">
            <v>835</v>
          </cell>
        </row>
        <row r="211">
          <cell r="C211">
            <v>11108</v>
          </cell>
          <cell r="D211">
            <v>0</v>
          </cell>
          <cell r="E211">
            <v>0</v>
          </cell>
          <cell r="F211">
            <v>11489837</v>
          </cell>
          <cell r="G211">
            <v>39</v>
          </cell>
          <cell r="H211" t="str">
            <v>Install new Plainview County 115/69 kV transformer. WITHDRAWN</v>
          </cell>
          <cell r="X211">
            <v>11108</v>
          </cell>
          <cell r="Y211" t="str">
            <v>Multi-Kress Interchange-Plainview County 115 kV</v>
          </cell>
          <cell r="Z211">
            <v>0</v>
          </cell>
          <cell r="AA211">
            <v>0</v>
          </cell>
          <cell r="AB211">
            <v>20084</v>
          </cell>
          <cell r="AC211">
            <v>839</v>
          </cell>
        </row>
        <row r="212">
          <cell r="C212">
            <v>11121</v>
          </cell>
          <cell r="F212">
            <v>11350800</v>
          </cell>
          <cell r="G212">
            <v>40</v>
          </cell>
          <cell r="H212" t="str">
            <v>Replace existing 800 A Harrington 230 kV wave trap with 1200 A minimum-rated wave trap.</v>
          </cell>
          <cell r="X212">
            <v>11121</v>
          </cell>
          <cell r="Y212" t="str">
            <v>Line-Harrington-Randall County 230 kV</v>
          </cell>
          <cell r="AB212">
            <v>20084</v>
          </cell>
          <cell r="AC212">
            <v>851</v>
          </cell>
        </row>
        <row r="213">
          <cell r="C213">
            <v>11173</v>
          </cell>
          <cell r="F213">
            <v>11495257</v>
          </cell>
          <cell r="G213">
            <v>41</v>
          </cell>
          <cell r="H213" t="str">
            <v>Eddy County Interchange 230/115 kV Transformer Ckt 2</v>
          </cell>
          <cell r="I213">
            <v>2015</v>
          </cell>
          <cell r="J213" t="str">
            <v xml:space="preserve">                        -  </v>
          </cell>
          <cell r="K213">
            <v>-230165</v>
          </cell>
          <cell r="L213">
            <v>-15588</v>
          </cell>
          <cell r="M213">
            <v>-4799</v>
          </cell>
          <cell r="N213">
            <v>-2115</v>
          </cell>
          <cell r="O213" t="str">
            <v xml:space="preserve">                        -  </v>
          </cell>
          <cell r="P213" t="str">
            <v xml:space="preserve">                        -  </v>
          </cell>
          <cell r="Q213" t="str">
            <v xml:space="preserve">                        -  </v>
          </cell>
          <cell r="R213">
            <v>0</v>
          </cell>
          <cell r="S213" t="str">
            <v xml:space="preserve">                           -  </v>
          </cell>
          <cell r="T213" t="str">
            <v xml:space="preserve">                        -  </v>
          </cell>
          <cell r="U213" t="str">
            <v xml:space="preserve">                        -  </v>
          </cell>
          <cell r="V213">
            <v>-252667</v>
          </cell>
          <cell r="W213">
            <v>11495257</v>
          </cell>
          <cell r="X213">
            <v>11173</v>
          </cell>
          <cell r="Y213" t="str">
            <v>XFR-Eddy County 230/115 kV Transformer Ckt 2</v>
          </cell>
          <cell r="AB213">
            <v>200166</v>
          </cell>
          <cell r="AC213">
            <v>884</v>
          </cell>
        </row>
        <row r="214">
          <cell r="C214">
            <v>11173</v>
          </cell>
          <cell r="F214">
            <v>11894708</v>
          </cell>
          <cell r="G214">
            <v>41</v>
          </cell>
          <cell r="H214" t="str">
            <v>Eddy County Interchange 230/115 kV Transformer Ckt 2</v>
          </cell>
          <cell r="K214">
            <v>0</v>
          </cell>
          <cell r="L214">
            <v>0</v>
          </cell>
          <cell r="M214">
            <v>0</v>
          </cell>
          <cell r="N214">
            <v>0</v>
          </cell>
          <cell r="V214">
            <v>0</v>
          </cell>
          <cell r="X214">
            <v>11173</v>
          </cell>
          <cell r="Y214" t="str">
            <v>XFR-Eddy County 230/115 kV Transformer Ckt 2</v>
          </cell>
          <cell r="AB214">
            <v>200166</v>
          </cell>
          <cell r="AC214">
            <v>884</v>
          </cell>
        </row>
        <row r="215">
          <cell r="C215">
            <v>11173</v>
          </cell>
          <cell r="F215">
            <v>11495264</v>
          </cell>
          <cell r="G215">
            <v>41</v>
          </cell>
          <cell r="H215" t="str">
            <v>Eddy County Interchange 230/115 kV Transformer Ckt 2</v>
          </cell>
          <cell r="K215">
            <v>0</v>
          </cell>
          <cell r="L215">
            <v>0</v>
          </cell>
          <cell r="M215">
            <v>0</v>
          </cell>
          <cell r="N215">
            <v>0</v>
          </cell>
          <cell r="V215">
            <v>0</v>
          </cell>
          <cell r="X215">
            <v>11173</v>
          </cell>
          <cell r="Y215" t="str">
            <v>XFR-Eddy County 230/115 kV Transformer Ckt 2</v>
          </cell>
          <cell r="AB215">
            <v>200166</v>
          </cell>
          <cell r="AC215">
            <v>884</v>
          </cell>
        </row>
        <row r="216">
          <cell r="C216">
            <v>11177</v>
          </cell>
          <cell r="F216">
            <v>11759270</v>
          </cell>
          <cell r="G216">
            <v>42</v>
          </cell>
          <cell r="H216" t="str">
            <v>Build new 20 mile Randall County-Amarillo South 230 kV line.</v>
          </cell>
          <cell r="K216">
            <v>0</v>
          </cell>
          <cell r="L216">
            <v>0</v>
          </cell>
          <cell r="M216">
            <v>0</v>
          </cell>
          <cell r="N216">
            <v>0</v>
          </cell>
          <cell r="V216">
            <v>0</v>
          </cell>
          <cell r="X216">
            <v>11177</v>
          </cell>
          <cell r="Y216" t="str">
            <v>Line-Randall-Amarillo South 230 kV</v>
          </cell>
          <cell r="AB216">
            <v>20084</v>
          </cell>
          <cell r="AC216">
            <v>888</v>
          </cell>
        </row>
        <row r="217">
          <cell r="C217">
            <v>11177</v>
          </cell>
          <cell r="F217">
            <v>11751046</v>
          </cell>
          <cell r="G217">
            <v>42</v>
          </cell>
          <cell r="H217" t="str">
            <v>Build new 20 mile Randall County-Amarillo South 230 kV line.</v>
          </cell>
          <cell r="K217">
            <v>0</v>
          </cell>
          <cell r="L217">
            <v>0</v>
          </cell>
          <cell r="M217">
            <v>0</v>
          </cell>
          <cell r="N217">
            <v>0</v>
          </cell>
          <cell r="V217">
            <v>0</v>
          </cell>
          <cell r="X217">
            <v>11177</v>
          </cell>
          <cell r="Y217" t="str">
            <v>Line-Randall-Amarillo South 230 kV</v>
          </cell>
          <cell r="AB217">
            <v>20084</v>
          </cell>
          <cell r="AC217">
            <v>888</v>
          </cell>
        </row>
        <row r="218">
          <cell r="C218">
            <v>11177</v>
          </cell>
          <cell r="F218">
            <v>11645167</v>
          </cell>
          <cell r="G218">
            <v>42</v>
          </cell>
          <cell r="H218" t="str">
            <v>Build new 20 mile Randall County-Amarillo South 230 kV line.</v>
          </cell>
          <cell r="K218">
            <v>0</v>
          </cell>
          <cell r="L218">
            <v>0</v>
          </cell>
          <cell r="M218">
            <v>0</v>
          </cell>
          <cell r="N218">
            <v>0</v>
          </cell>
          <cell r="V218">
            <v>0</v>
          </cell>
          <cell r="X218">
            <v>11177</v>
          </cell>
          <cell r="Y218" t="str">
            <v>Line-Randall-Amarillo South 230 kV</v>
          </cell>
          <cell r="AB218">
            <v>20084</v>
          </cell>
          <cell r="AC218">
            <v>888</v>
          </cell>
        </row>
        <row r="219">
          <cell r="C219">
            <v>11177</v>
          </cell>
          <cell r="F219">
            <v>11573455</v>
          </cell>
          <cell r="G219">
            <v>42</v>
          </cell>
          <cell r="H219" t="str">
            <v>Build new 20 mile Randall County-Amarillo South 230 kV line.</v>
          </cell>
          <cell r="K219">
            <v>0</v>
          </cell>
          <cell r="L219">
            <v>0</v>
          </cell>
          <cell r="M219">
            <v>0</v>
          </cell>
          <cell r="N219">
            <v>0</v>
          </cell>
          <cell r="V219">
            <v>0</v>
          </cell>
          <cell r="X219">
            <v>11177</v>
          </cell>
          <cell r="Y219" t="str">
            <v>Line-Randall-Amarillo South 230 kV</v>
          </cell>
          <cell r="AB219">
            <v>20084</v>
          </cell>
          <cell r="AC219">
            <v>888</v>
          </cell>
        </row>
        <row r="220">
          <cell r="C220">
            <v>11177</v>
          </cell>
          <cell r="F220">
            <v>11573448</v>
          </cell>
          <cell r="G220">
            <v>42</v>
          </cell>
          <cell r="H220" t="str">
            <v>Build new 20 mile Randall County-Amarillo South 230 kV line.</v>
          </cell>
          <cell r="K220">
            <v>0</v>
          </cell>
          <cell r="L220">
            <v>0</v>
          </cell>
          <cell r="M220">
            <v>0</v>
          </cell>
          <cell r="N220">
            <v>0</v>
          </cell>
          <cell r="V220">
            <v>0</v>
          </cell>
          <cell r="X220">
            <v>11177</v>
          </cell>
          <cell r="Y220" t="str">
            <v>Line-Randall-Amarillo South 230 kV</v>
          </cell>
          <cell r="AB220">
            <v>20084</v>
          </cell>
          <cell r="AC220">
            <v>888</v>
          </cell>
        </row>
        <row r="221">
          <cell r="C221">
            <v>11177</v>
          </cell>
          <cell r="F221">
            <v>11573442</v>
          </cell>
          <cell r="G221">
            <v>42</v>
          </cell>
          <cell r="H221" t="str">
            <v>Build new 20 mile Randall County-Amarillo South 230 kV line.</v>
          </cell>
          <cell r="K221">
            <v>0</v>
          </cell>
          <cell r="L221">
            <v>0</v>
          </cell>
          <cell r="M221">
            <v>0</v>
          </cell>
          <cell r="N221">
            <v>0</v>
          </cell>
          <cell r="V221">
            <v>0</v>
          </cell>
          <cell r="X221">
            <v>11177</v>
          </cell>
          <cell r="Y221" t="str">
            <v>Line-Randall-Amarillo South 230 kV</v>
          </cell>
          <cell r="AB221">
            <v>20084</v>
          </cell>
          <cell r="AC221">
            <v>888</v>
          </cell>
        </row>
        <row r="222">
          <cell r="C222">
            <v>11177</v>
          </cell>
          <cell r="F222">
            <v>11352414</v>
          </cell>
          <cell r="G222">
            <v>42</v>
          </cell>
          <cell r="H222" t="str">
            <v>Build new 20 mile Randall County-Amarillo South 230 kV line.</v>
          </cell>
          <cell r="K222">
            <v>0</v>
          </cell>
          <cell r="L222">
            <v>0</v>
          </cell>
          <cell r="M222">
            <v>0</v>
          </cell>
          <cell r="N222">
            <v>0</v>
          </cell>
          <cell r="V222">
            <v>0</v>
          </cell>
          <cell r="X222">
            <v>11177</v>
          </cell>
          <cell r="Y222" t="str">
            <v>Line-Randall-Amarillo South 230 kV</v>
          </cell>
          <cell r="AB222">
            <v>20084</v>
          </cell>
          <cell r="AC222">
            <v>888</v>
          </cell>
        </row>
        <row r="223">
          <cell r="C223">
            <v>11177</v>
          </cell>
          <cell r="F223">
            <v>11352410</v>
          </cell>
          <cell r="G223">
            <v>42</v>
          </cell>
          <cell r="H223" t="str">
            <v>Build new 20 mile Randall County-Amarillo South 230 kV line.</v>
          </cell>
          <cell r="K223">
            <v>0</v>
          </cell>
          <cell r="L223">
            <v>0</v>
          </cell>
          <cell r="M223">
            <v>0</v>
          </cell>
          <cell r="N223">
            <v>0</v>
          </cell>
          <cell r="V223">
            <v>0</v>
          </cell>
          <cell r="X223">
            <v>11177</v>
          </cell>
          <cell r="Y223" t="str">
            <v>Line-Randall-Amarillo South 230 kV</v>
          </cell>
          <cell r="AB223">
            <v>20084</v>
          </cell>
          <cell r="AC223">
            <v>888</v>
          </cell>
        </row>
        <row r="224">
          <cell r="C224">
            <v>11177</v>
          </cell>
          <cell r="F224">
            <v>11352395</v>
          </cell>
          <cell r="G224">
            <v>42</v>
          </cell>
          <cell r="H224" t="str">
            <v>Build new 20 mile Randall County-Amarillo South 230 kV line.</v>
          </cell>
          <cell r="K224">
            <v>0</v>
          </cell>
          <cell r="L224">
            <v>0</v>
          </cell>
          <cell r="M224">
            <v>0</v>
          </cell>
          <cell r="N224">
            <v>0</v>
          </cell>
          <cell r="V224">
            <v>0</v>
          </cell>
          <cell r="X224">
            <v>11177</v>
          </cell>
          <cell r="Y224" t="str">
            <v>Line-Randall-Amarillo South 230 kV</v>
          </cell>
          <cell r="AB224">
            <v>20084</v>
          </cell>
          <cell r="AC224">
            <v>888</v>
          </cell>
        </row>
        <row r="225">
          <cell r="C225">
            <v>11177</v>
          </cell>
          <cell r="F225">
            <v>11351517</v>
          </cell>
          <cell r="G225">
            <v>42</v>
          </cell>
          <cell r="H225" t="str">
            <v>Build new 20 mile Randall County-Amarillo South 230 kV line.</v>
          </cell>
          <cell r="K225">
            <v>0</v>
          </cell>
          <cell r="L225">
            <v>0</v>
          </cell>
          <cell r="M225">
            <v>0</v>
          </cell>
          <cell r="N225">
            <v>0</v>
          </cell>
          <cell r="V225">
            <v>0</v>
          </cell>
          <cell r="X225">
            <v>11177</v>
          </cell>
          <cell r="Y225" t="str">
            <v>Line-Randall-Amarillo South 230 kV</v>
          </cell>
          <cell r="AB225">
            <v>20084</v>
          </cell>
          <cell r="AC225">
            <v>888</v>
          </cell>
        </row>
        <row r="226">
          <cell r="C226">
            <v>11177</v>
          </cell>
          <cell r="F226">
            <v>11351514</v>
          </cell>
          <cell r="G226">
            <v>42</v>
          </cell>
          <cell r="H226" t="str">
            <v>Build new 20 mile Randall County-Amarillo South 230 kV line.</v>
          </cell>
          <cell r="K226">
            <v>0</v>
          </cell>
          <cell r="L226">
            <v>0</v>
          </cell>
          <cell r="M226">
            <v>0</v>
          </cell>
          <cell r="N226">
            <v>0</v>
          </cell>
          <cell r="V226">
            <v>0</v>
          </cell>
          <cell r="X226">
            <v>11177</v>
          </cell>
          <cell r="Y226" t="str">
            <v>Line-Randall-Amarillo South 230 kV</v>
          </cell>
          <cell r="AB226">
            <v>20084</v>
          </cell>
          <cell r="AC226">
            <v>888</v>
          </cell>
        </row>
        <row r="227">
          <cell r="C227">
            <v>11177</v>
          </cell>
          <cell r="F227">
            <v>11349793</v>
          </cell>
          <cell r="G227">
            <v>42</v>
          </cell>
          <cell r="H227" t="str">
            <v>Build new 20 mile Randall County-Amarillo South 230 kV line.</v>
          </cell>
          <cell r="K227">
            <v>0</v>
          </cell>
          <cell r="L227">
            <v>0</v>
          </cell>
          <cell r="M227">
            <v>0</v>
          </cell>
          <cell r="N227">
            <v>0</v>
          </cell>
          <cell r="V227">
            <v>0</v>
          </cell>
          <cell r="X227">
            <v>11177</v>
          </cell>
          <cell r="Y227" t="str">
            <v>Line-Randall-Amarillo South 230 kV</v>
          </cell>
          <cell r="AB227">
            <v>20084</v>
          </cell>
          <cell r="AC227">
            <v>888</v>
          </cell>
        </row>
        <row r="228">
          <cell r="C228">
            <v>11242</v>
          </cell>
          <cell r="F228">
            <v>11432308</v>
          </cell>
          <cell r="G228">
            <v>43</v>
          </cell>
          <cell r="H228" t="str">
            <v>Hitchland 345/230 kV transformer Ckt 2; Install a second 345/230kV transformer at Hitchland Substation Reason for Mod: The 2013 ITP Near-Term 
Assessment identified the Need Date 6/1/2013. Replace previous NTC 20099</v>
          </cell>
          <cell r="I228">
            <v>2015</v>
          </cell>
          <cell r="J228">
            <v>-615</v>
          </cell>
          <cell r="K228">
            <v>-26</v>
          </cell>
          <cell r="L228" t="str">
            <v xml:space="preserve">                        -  </v>
          </cell>
          <cell r="M228">
            <v>443</v>
          </cell>
          <cell r="N228" t="str">
            <v xml:space="preserve">                        -  </v>
          </cell>
          <cell r="O228">
            <v>-60</v>
          </cell>
          <cell r="P228" t="str">
            <v xml:space="preserve">                        -  </v>
          </cell>
          <cell r="Q228">
            <v>-66</v>
          </cell>
          <cell r="R228">
            <v>-66</v>
          </cell>
          <cell r="S228" t="str">
            <v xml:space="preserve">                           -  </v>
          </cell>
          <cell r="T228">
            <v>99</v>
          </cell>
          <cell r="U228">
            <v>-8657</v>
          </cell>
          <cell r="V228">
            <v>-8948</v>
          </cell>
          <cell r="W228">
            <v>11432308</v>
          </cell>
          <cell r="X228">
            <v>11243</v>
          </cell>
          <cell r="Y228" t="str">
            <v>Line-Hitchland-Woodward District EHV 345 kV Double Circuit</v>
          </cell>
          <cell r="AB228">
            <v>20099</v>
          </cell>
          <cell r="AC228">
            <v>940</v>
          </cell>
        </row>
        <row r="229">
          <cell r="C229">
            <v>11242</v>
          </cell>
          <cell r="F229">
            <v>12174426</v>
          </cell>
          <cell r="G229">
            <v>43</v>
          </cell>
          <cell r="H229" t="str">
            <v>Hitchland to Woodwa</v>
          </cell>
          <cell r="R229">
            <v>0</v>
          </cell>
          <cell r="T229">
            <v>0</v>
          </cell>
          <cell r="V229">
            <v>0</v>
          </cell>
          <cell r="Y229" t="str">
            <v>Line-Hitchland-Woodward District EHV 345 kV Double Circuit</v>
          </cell>
          <cell r="AB229">
            <v>20099</v>
          </cell>
          <cell r="AC229">
            <v>940</v>
          </cell>
        </row>
        <row r="230">
          <cell r="C230">
            <v>11242</v>
          </cell>
          <cell r="F230">
            <v>12174237</v>
          </cell>
          <cell r="G230">
            <v>43</v>
          </cell>
          <cell r="H230" t="str">
            <v>Hitchland to Woodward 345kV TX</v>
          </cell>
          <cell r="I230">
            <v>2015</v>
          </cell>
          <cell r="J230" t="str">
            <v xml:space="preserve">                        -  </v>
          </cell>
          <cell r="K230" t="str">
            <v xml:space="preserve">                           -  </v>
          </cell>
          <cell r="L230" t="str">
            <v xml:space="preserve">                        -  </v>
          </cell>
          <cell r="M230" t="str">
            <v xml:space="preserve">                        -  </v>
          </cell>
          <cell r="N230" t="str">
            <v xml:space="preserve">                        -  </v>
          </cell>
          <cell r="O230" t="str">
            <v xml:space="preserve">                        -  </v>
          </cell>
          <cell r="P230" t="str">
            <v xml:space="preserve">                        -  </v>
          </cell>
          <cell r="Q230" t="str">
            <v xml:space="preserve">                        -  </v>
          </cell>
          <cell r="R230" t="str">
            <v xml:space="preserve">                        -  </v>
          </cell>
          <cell r="S230">
            <v>-34262</v>
          </cell>
          <cell r="T230" t="str">
            <v xml:space="preserve">                        -  </v>
          </cell>
          <cell r="U230" t="str">
            <v xml:space="preserve">                        -  </v>
          </cell>
          <cell r="V230">
            <v>-34262</v>
          </cell>
          <cell r="W230" t="e">
            <v>#N/A</v>
          </cell>
          <cell r="Y230" t="str">
            <v>Line-Hitchland-Woodward District EHV 345 kV Double Circuit</v>
          </cell>
          <cell r="AB230">
            <v>20099</v>
          </cell>
          <cell r="AC230">
            <v>940</v>
          </cell>
        </row>
        <row r="231">
          <cell r="C231">
            <v>11319</v>
          </cell>
          <cell r="F231">
            <v>11496136</v>
          </cell>
          <cell r="G231">
            <v>44</v>
          </cell>
          <cell r="H231" t="str">
            <v>Replace wave traps, CTs and jumpers at both Wolfforth and Yuma Substations such that erminal equipment does not constrain the conductor 
rating of the 115 kV line.</v>
          </cell>
          <cell r="U231">
            <v>0</v>
          </cell>
          <cell r="V231">
            <v>0</v>
          </cell>
          <cell r="X231">
            <v>11319</v>
          </cell>
          <cell r="Y231" t="str">
            <v>Line-Wolfforth-Yuma 115 kV Ckt 1</v>
          </cell>
          <cell r="AB231">
            <v>20130</v>
          </cell>
          <cell r="AC231">
            <v>1005</v>
          </cell>
        </row>
        <row r="232">
          <cell r="C232">
            <v>11319</v>
          </cell>
          <cell r="F232">
            <v>11496134</v>
          </cell>
          <cell r="G232">
            <v>44</v>
          </cell>
          <cell r="H232" t="str">
            <v>Replace wave traps, CTs and jumpers at both Wolfforth and Yuma Substations such that erminal equipment does not constrain the conductor 
rating of the 115 kV line.</v>
          </cell>
          <cell r="U232">
            <v>0</v>
          </cell>
          <cell r="V232">
            <v>0</v>
          </cell>
          <cell r="X232">
            <v>11319</v>
          </cell>
          <cell r="Y232" t="str">
            <v>Line-Wolfforth-Yuma 115 kV Ckt 1</v>
          </cell>
          <cell r="AB232">
            <v>20130</v>
          </cell>
          <cell r="AC232">
            <v>1005</v>
          </cell>
        </row>
        <row r="233">
          <cell r="C233">
            <v>11319</v>
          </cell>
          <cell r="F233">
            <v>34001648</v>
          </cell>
          <cell r="G233">
            <v>44</v>
          </cell>
          <cell r="H233" t="str">
            <v>Yuma T71 Terminal U</v>
          </cell>
          <cell r="R233">
            <v>0</v>
          </cell>
          <cell r="T233">
            <v>0</v>
          </cell>
          <cell r="V233">
            <v>0</v>
          </cell>
          <cell r="X233">
            <v>11319</v>
          </cell>
          <cell r="Y233" t="str">
            <v>Line-Wolfforth-Yuma 115 kV Ckt 1</v>
          </cell>
          <cell r="AB233">
            <v>20130</v>
          </cell>
          <cell r="AC233">
            <v>1005</v>
          </cell>
        </row>
        <row r="234">
          <cell r="C234">
            <v>11349</v>
          </cell>
          <cell r="F234">
            <v>11495247</v>
          </cell>
          <cell r="G234">
            <v>45</v>
          </cell>
          <cell r="H234" t="str">
            <v xml:space="preserve">Replace wavetrap at Harrington East </v>
          </cell>
          <cell r="U234">
            <v>0</v>
          </cell>
          <cell r="V234">
            <v>0</v>
          </cell>
          <cell r="X234">
            <v>11349</v>
          </cell>
          <cell r="Y234" t="str">
            <v>Cherry-Harrington Station East Bus 230 kV Ckt 1</v>
          </cell>
          <cell r="AB234">
            <v>20113</v>
          </cell>
          <cell r="AC234">
            <v>1025</v>
          </cell>
        </row>
        <row r="235">
          <cell r="C235">
            <v>11353</v>
          </cell>
          <cell r="F235">
            <v>11495345</v>
          </cell>
          <cell r="G235">
            <v>46</v>
          </cell>
          <cell r="H235" t="str">
            <v>Expand 115 kV bus at Lynn County Interchange to provide conncetion for new distribution transformer.  Install 115/22.5 kV distribution transformer</v>
          </cell>
          <cell r="I235">
            <v>2015</v>
          </cell>
          <cell r="J235">
            <v>-2827</v>
          </cell>
          <cell r="K235">
            <v>-96702</v>
          </cell>
          <cell r="L235">
            <v>-409285</v>
          </cell>
          <cell r="M235">
            <v>1016</v>
          </cell>
          <cell r="N235">
            <v>-7091092</v>
          </cell>
          <cell r="O235">
            <v>-325820</v>
          </cell>
          <cell r="P235">
            <v>1160253</v>
          </cell>
          <cell r="Q235">
            <v>-1171581</v>
          </cell>
          <cell r="R235">
            <v>-38812</v>
          </cell>
          <cell r="S235">
            <v>-153421</v>
          </cell>
          <cell r="T235">
            <v>23084</v>
          </cell>
          <cell r="U235">
            <v>14370</v>
          </cell>
          <cell r="V235">
            <v>-8090816</v>
          </cell>
          <cell r="W235">
            <v>11495345</v>
          </cell>
          <cell r="X235">
            <v>11353</v>
          </cell>
          <cell r="Y235" t="str">
            <v>Convert Lynn Load to 115 kV</v>
          </cell>
          <cell r="AB235">
            <v>20130</v>
          </cell>
          <cell r="AC235">
            <v>1029</v>
          </cell>
        </row>
        <row r="236">
          <cell r="C236">
            <v>11353</v>
          </cell>
          <cell r="F236">
            <v>11621182</v>
          </cell>
          <cell r="G236">
            <v>46</v>
          </cell>
          <cell r="H236" t="str">
            <v>Expand 115 kV bus at Lynn County Interchange to provide conncetion for new distribution transformer.  Install 115/22.5 kV distribution transformer</v>
          </cell>
          <cell r="I236">
            <v>2015</v>
          </cell>
          <cell r="J236" t="str">
            <v xml:space="preserve">                        -  </v>
          </cell>
          <cell r="K236">
            <v>-362583</v>
          </cell>
          <cell r="L236">
            <v>-51</v>
          </cell>
          <cell r="M236">
            <v>4</v>
          </cell>
          <cell r="N236" t="str">
            <v xml:space="preserve">                        -  </v>
          </cell>
          <cell r="O236">
            <v>-442</v>
          </cell>
          <cell r="P236" t="str">
            <v xml:space="preserve">                        -  </v>
          </cell>
          <cell r="Q236" t="str">
            <v xml:space="preserve">                        -  </v>
          </cell>
          <cell r="R236">
            <v>0</v>
          </cell>
          <cell r="S236" t="str">
            <v xml:space="preserve">                           -  </v>
          </cell>
          <cell r="T236">
            <v>3</v>
          </cell>
          <cell r="U236">
            <v>-178</v>
          </cell>
          <cell r="V236">
            <v>-363247</v>
          </cell>
          <cell r="W236">
            <v>11621182</v>
          </cell>
          <cell r="X236">
            <v>11353</v>
          </cell>
          <cell r="Y236" t="str">
            <v>Convert Lynn Load to 115 kV</v>
          </cell>
          <cell r="AB236">
            <v>20130</v>
          </cell>
          <cell r="AC236">
            <v>1029</v>
          </cell>
        </row>
        <row r="237">
          <cell r="C237">
            <v>11353</v>
          </cell>
          <cell r="F237">
            <v>11621187</v>
          </cell>
          <cell r="G237">
            <v>46</v>
          </cell>
          <cell r="H237" t="str">
            <v>Expand 115 kV bus at Lynn County Interchange to provide conncetion for new distribution transformer.  Install 115/22.5 kV distribution transformer</v>
          </cell>
          <cell r="K237">
            <v>0</v>
          </cell>
          <cell r="V237">
            <v>0</v>
          </cell>
          <cell r="X237">
            <v>11353</v>
          </cell>
          <cell r="Y237" t="str">
            <v>Convert Lynn Load to 115 kV</v>
          </cell>
          <cell r="AB237">
            <v>20130</v>
          </cell>
          <cell r="AC237">
            <v>1029</v>
          </cell>
        </row>
        <row r="238">
          <cell r="C238">
            <v>11353</v>
          </cell>
          <cell r="F238">
            <v>11495342</v>
          </cell>
          <cell r="G238">
            <v>46</v>
          </cell>
          <cell r="H238" t="str">
            <v>Expand 115 kV bus at Lynn County Interchange to provide conncetion for new distribution transformer.  Install 115/22.5 kV distribution transformer</v>
          </cell>
          <cell r="K238">
            <v>0</v>
          </cell>
          <cell r="V238">
            <v>0</v>
          </cell>
          <cell r="X238">
            <v>11353</v>
          </cell>
          <cell r="Y238" t="str">
            <v>Convert Lynn Load to 115 kV</v>
          </cell>
          <cell r="AB238">
            <v>20130</v>
          </cell>
          <cell r="AC238">
            <v>1029</v>
          </cell>
        </row>
        <row r="239">
          <cell r="C239">
            <v>50054</v>
          </cell>
          <cell r="F239">
            <v>10497813</v>
          </cell>
          <cell r="G239">
            <v>47</v>
          </cell>
          <cell r="H239" t="str">
            <v>WITHDRAWN</v>
          </cell>
          <cell r="K239">
            <v>0</v>
          </cell>
          <cell r="V239">
            <v>0</v>
          </cell>
          <cell r="X239">
            <v>50054</v>
          </cell>
          <cell r="Y239" t="str">
            <v>Device-Cox Interchange Cap 115 kV</v>
          </cell>
          <cell r="AB239">
            <v>20004</v>
          </cell>
          <cell r="AC239">
            <v>30048</v>
          </cell>
        </row>
        <row r="240">
          <cell r="C240">
            <v>50093</v>
          </cell>
          <cell r="F240">
            <v>11625164</v>
          </cell>
          <cell r="G240">
            <v>48</v>
          </cell>
          <cell r="H240" t="str">
            <v>Bushland Interchange 230 kV Install two 50 MVAR capacitors at Bushland Interchange 230 kV.  To address low voltage at Bushland Interchange 
230 kV for the outage of Bushland Interchane-Potter County Interchange 230 kV.</v>
          </cell>
          <cell r="I240">
            <v>2015</v>
          </cell>
          <cell r="J240">
            <v>-22</v>
          </cell>
          <cell r="K240">
            <v>-22</v>
          </cell>
          <cell r="L240" t="str">
            <v xml:space="preserve">                        -  </v>
          </cell>
          <cell r="M240" t="str">
            <v xml:space="preserve">                        -  </v>
          </cell>
          <cell r="N240" t="str">
            <v xml:space="preserve">                        -  </v>
          </cell>
          <cell r="O240" t="str">
            <v xml:space="preserve">                        -  </v>
          </cell>
          <cell r="P240" t="str">
            <v xml:space="preserve">                        -  </v>
          </cell>
          <cell r="Q240" t="str">
            <v xml:space="preserve">                        -  </v>
          </cell>
          <cell r="R240">
            <v>10942</v>
          </cell>
          <cell r="S240">
            <v>-550</v>
          </cell>
          <cell r="T240" t="str">
            <v xml:space="preserve">                        -  </v>
          </cell>
          <cell r="U240" t="str">
            <v xml:space="preserve">                        -  </v>
          </cell>
          <cell r="V240">
            <v>10348</v>
          </cell>
          <cell r="W240">
            <v>11625164</v>
          </cell>
          <cell r="X240">
            <v>50093</v>
          </cell>
          <cell r="Y240" t="str">
            <v>Device-Bushland Interchange 230 kV Capacitor</v>
          </cell>
          <cell r="AB240">
            <v>200166</v>
          </cell>
          <cell r="AC240">
            <v>30087</v>
          </cell>
        </row>
        <row r="241">
          <cell r="C241">
            <v>50093</v>
          </cell>
          <cell r="F241">
            <v>11625134</v>
          </cell>
          <cell r="G241">
            <v>48</v>
          </cell>
          <cell r="H241" t="str">
            <v>Bushland Interchange 230 kV Install two 50 MVAR capacitors at Bushland Interchange 230 kV.  To address low voltage at Bushland Interchange 
230 kV for the outage of Bushland Interchane-Potter County Interchange 230 kV.</v>
          </cell>
          <cell r="R241">
            <v>0</v>
          </cell>
          <cell r="V241">
            <v>0</v>
          </cell>
          <cell r="X241">
            <v>50093</v>
          </cell>
          <cell r="Y241" t="str">
            <v>Device-Bushland Interchange 230 kV Capacitor</v>
          </cell>
          <cell r="AB241">
            <v>200166</v>
          </cell>
          <cell r="AC241">
            <v>30087</v>
          </cell>
        </row>
        <row r="242">
          <cell r="C242">
            <v>50093</v>
          </cell>
          <cell r="F242">
            <v>12172787</v>
          </cell>
          <cell r="G242">
            <v>48</v>
          </cell>
          <cell r="H242" t="str">
            <v>Bushland 230kV (2K0</v>
          </cell>
          <cell r="R242">
            <v>0</v>
          </cell>
          <cell r="T242">
            <v>0</v>
          </cell>
          <cell r="V242">
            <v>0</v>
          </cell>
          <cell r="X242">
            <v>50093</v>
          </cell>
          <cell r="Y242" t="str">
            <v>Device-Bushland Interchange 230 kV Capacitor</v>
          </cell>
          <cell r="AB242">
            <v>200166</v>
          </cell>
          <cell r="AC242">
            <v>30087</v>
          </cell>
        </row>
        <row r="243">
          <cell r="C243">
            <v>50402</v>
          </cell>
          <cell r="F243">
            <v>11495334</v>
          </cell>
          <cell r="G243">
            <v>49</v>
          </cell>
          <cell r="H243" t="str">
            <v>Move lines from Lea County to Hobbs 230/115 kV Modify Hobbs 230 kV bus to provide termination points for moving 230 kV lines from Lea County Sub to Hobbs.  Retire Lea county 230/115 kV transformer.  Install new 230/115 kV transformer at Hobbs.</v>
          </cell>
          <cell r="I243">
            <v>2015</v>
          </cell>
          <cell r="J243">
            <v>-55</v>
          </cell>
          <cell r="K243">
            <v>126</v>
          </cell>
          <cell r="L243" t="str">
            <v xml:space="preserve">                        -  </v>
          </cell>
          <cell r="M243" t="str">
            <v xml:space="preserve">                        -  </v>
          </cell>
          <cell r="N243" t="str">
            <v xml:space="preserve">                        -  </v>
          </cell>
          <cell r="O243" t="str">
            <v xml:space="preserve">                        -  </v>
          </cell>
          <cell r="P243" t="str">
            <v xml:space="preserve">                        -  </v>
          </cell>
          <cell r="Q243" t="str">
            <v xml:space="preserve">                        -  </v>
          </cell>
          <cell r="R243" t="str">
            <v xml:space="preserve">                        -  </v>
          </cell>
          <cell r="S243">
            <v>153</v>
          </cell>
          <cell r="T243">
            <v>-180</v>
          </cell>
          <cell r="U243">
            <v>-32</v>
          </cell>
          <cell r="V243">
            <v>12</v>
          </cell>
          <cell r="W243">
            <v>11495334</v>
          </cell>
          <cell r="X243">
            <v>50402</v>
          </cell>
          <cell r="Y243" t="str">
            <v>Sub- Move lines from Lea Co 230/115 kV sub to Hobbs Interchange 230/115 kV</v>
          </cell>
          <cell r="AB243">
            <v>200166</v>
          </cell>
          <cell r="AC243">
            <v>30353</v>
          </cell>
        </row>
        <row r="244">
          <cell r="C244">
            <v>50402</v>
          </cell>
          <cell r="F244">
            <v>11495336</v>
          </cell>
          <cell r="G244">
            <v>49</v>
          </cell>
          <cell r="H244" t="str">
            <v>Move lines from Lea County to Hobbs 230/115 kV Modify Hobbs 230 kV bus to provide termination points for moving 230 kV lines from Lea County Sub to Hobbs.  Retire Lea county 230/115 kV transformer.  Install new 230/115 kV transformer at Hobbs.</v>
          </cell>
          <cell r="I244">
            <v>2015</v>
          </cell>
          <cell r="J244" t="str">
            <v xml:space="preserve">                        -  </v>
          </cell>
          <cell r="K244">
            <v>71</v>
          </cell>
          <cell r="L244">
            <v>-33</v>
          </cell>
          <cell r="M244" t="str">
            <v xml:space="preserve">                        -  </v>
          </cell>
          <cell r="N244">
            <v>127</v>
          </cell>
          <cell r="O244" t="str">
            <v xml:space="preserve">                        -  </v>
          </cell>
          <cell r="P244" t="str">
            <v xml:space="preserve">                        -  </v>
          </cell>
          <cell r="Q244" t="str">
            <v xml:space="preserve">                        -  </v>
          </cell>
          <cell r="R244" t="str">
            <v xml:space="preserve">                        -  </v>
          </cell>
          <cell r="S244">
            <v>85280</v>
          </cell>
          <cell r="T244">
            <v>-180</v>
          </cell>
          <cell r="U244">
            <v>-32</v>
          </cell>
          <cell r="V244">
            <v>85233</v>
          </cell>
          <cell r="W244">
            <v>11495336</v>
          </cell>
          <cell r="X244">
            <v>50402</v>
          </cell>
          <cell r="Y244" t="str">
            <v>Sub- Move lines from Lea Co 230/115 kV sub to Hobbs Interchange 230/115 kV</v>
          </cell>
          <cell r="AB244">
            <v>200166</v>
          </cell>
          <cell r="AC244">
            <v>30353</v>
          </cell>
        </row>
        <row r="245">
          <cell r="C245">
            <v>50402</v>
          </cell>
          <cell r="F245">
            <v>11684456</v>
          </cell>
          <cell r="G245">
            <v>49</v>
          </cell>
          <cell r="H245" t="str">
            <v>Move lines from Lea County to Hobbs 230/115 kV Modify Hobbs 230 kV bus to provide termination points for moving 230 kV lines from Lea County Sub to Hobbs.  Retire Lea county 230/115 kV transformer.  Install new 230/115 kV transformer at Hobbs.</v>
          </cell>
          <cell r="I245">
            <v>2015</v>
          </cell>
          <cell r="J245" t="str">
            <v xml:space="preserve">                        -  </v>
          </cell>
          <cell r="K245" t="str">
            <v xml:space="preserve">                           -  </v>
          </cell>
          <cell r="L245" t="str">
            <v xml:space="preserve">                        -  </v>
          </cell>
          <cell r="M245" t="str">
            <v xml:space="preserve">                        -  </v>
          </cell>
          <cell r="N245" t="str">
            <v xml:space="preserve">                        -  </v>
          </cell>
          <cell r="O245" t="str">
            <v xml:space="preserve">                        -  </v>
          </cell>
          <cell r="P245" t="str">
            <v xml:space="preserve">                        -  </v>
          </cell>
          <cell r="Q245" t="str">
            <v xml:space="preserve">                        -  </v>
          </cell>
          <cell r="R245" t="str">
            <v xml:space="preserve">                        -  </v>
          </cell>
          <cell r="S245" t="str">
            <v xml:space="preserve">                           -  </v>
          </cell>
          <cell r="T245" t="str">
            <v xml:space="preserve">                        -  </v>
          </cell>
          <cell r="U245">
            <v>-86314</v>
          </cell>
          <cell r="V245">
            <v>-86314</v>
          </cell>
          <cell r="W245">
            <v>11684456</v>
          </cell>
          <cell r="X245">
            <v>50402</v>
          </cell>
          <cell r="Y245" t="str">
            <v>Sub- Move lines from Lea Co 230/115 kV sub to Hobbs Interchange 230/115 kV</v>
          </cell>
          <cell r="AB245">
            <v>200166</v>
          </cell>
          <cell r="AC245">
            <v>30353</v>
          </cell>
        </row>
        <row r="246">
          <cell r="C246">
            <v>50402</v>
          </cell>
          <cell r="F246">
            <v>11495322</v>
          </cell>
          <cell r="G246">
            <v>49</v>
          </cell>
          <cell r="H246" t="str">
            <v>Move lines from Lea County to Hobbs 230/115 kV Modify Hobbs 230 kV bus to provide termination points for moving 230 kV lines from Lea County Sub to Hobbs.  Retire Lea county 230/115 kV transformer.  Install new 230/115 kV transformer at Hobbs.</v>
          </cell>
          <cell r="U246">
            <v>0</v>
          </cell>
          <cell r="V246">
            <v>0</v>
          </cell>
          <cell r="X246">
            <v>50402</v>
          </cell>
          <cell r="Y246" t="str">
            <v>Sub- Move lines from Lea Co 230/115 kV sub to Hobbs Interchange 230/115 kV</v>
          </cell>
          <cell r="AB246">
            <v>200166</v>
          </cell>
          <cell r="AC246">
            <v>30353</v>
          </cell>
        </row>
        <row r="247">
          <cell r="C247">
            <v>50402</v>
          </cell>
          <cell r="F247">
            <v>11495321</v>
          </cell>
          <cell r="G247">
            <v>49</v>
          </cell>
          <cell r="H247" t="str">
            <v>Move lines from Lea County to Hobbs 230/115 kV Modify Hobbs 230 kV bus to provide termination points for moving 230 kV lines from Lea County Sub to Hobbs.  Retire Lea county 230/115 kV transformer.  Install new 230/115 kV transformer at Hobbs.</v>
          </cell>
          <cell r="U247">
            <v>0</v>
          </cell>
          <cell r="V247">
            <v>0</v>
          </cell>
          <cell r="X247">
            <v>50402</v>
          </cell>
          <cell r="Y247" t="str">
            <v>Sub- Move lines from Lea Co 230/115 kV sub to Hobbs Interchange 230/115 kV</v>
          </cell>
          <cell r="AB247">
            <v>200166</v>
          </cell>
          <cell r="AC247">
            <v>30353</v>
          </cell>
        </row>
        <row r="248">
          <cell r="C248">
            <v>50402</v>
          </cell>
          <cell r="F248">
            <v>11495326</v>
          </cell>
          <cell r="G248">
            <v>49</v>
          </cell>
          <cell r="H248" t="str">
            <v>Move lines from Lea County to Hobbs 230/115 kV Modify Hobbs 230 kV bus to provide termination points for moving 230 kV lines from Lea County Sub to Hobbs.  Retire Lea county 230/115 kV transformer.  Install new 230/115 kV transformer at Hobbs.</v>
          </cell>
          <cell r="U248">
            <v>0</v>
          </cell>
          <cell r="V248">
            <v>0</v>
          </cell>
          <cell r="X248">
            <v>50402</v>
          </cell>
          <cell r="Y248" t="str">
            <v>Sub- Move lines from Lea Co 230/115 kV sub to Hobbs Interchange 230/115 kV</v>
          </cell>
          <cell r="AB248">
            <v>200166</v>
          </cell>
          <cell r="AC248">
            <v>30353</v>
          </cell>
        </row>
        <row r="249">
          <cell r="C249">
            <v>50402</v>
          </cell>
          <cell r="F249">
            <v>11495323</v>
          </cell>
          <cell r="G249">
            <v>49</v>
          </cell>
          <cell r="H249" t="str">
            <v>Move lines from Lea County to Hobbs 230/115 kV Modify Hobbs 230 kV bus to provide termination points for moving 230 kV lines from Lea County Sub to Hobbs.  Retire Lea county 230/115 kV transformer.  Install new 230/115 kV transformer at Hobbs.</v>
          </cell>
          <cell r="U249">
            <v>0</v>
          </cell>
          <cell r="V249">
            <v>0</v>
          </cell>
          <cell r="X249">
            <v>50402</v>
          </cell>
          <cell r="Y249" t="str">
            <v>Sub- Move lines from Lea Co 230/115 kV sub to Hobbs Interchange 230/115 kV</v>
          </cell>
          <cell r="AB249">
            <v>200166</v>
          </cell>
          <cell r="AC249">
            <v>30353</v>
          </cell>
        </row>
        <row r="250">
          <cell r="C250">
            <v>50402</v>
          </cell>
          <cell r="F250">
            <v>11495339</v>
          </cell>
          <cell r="G250">
            <v>49</v>
          </cell>
          <cell r="H250" t="str">
            <v>Move lines from Lea County to Hobbs 230/115 kV Modify Hobbs 230 kV bus to provide termination points for moving 230 kV lines from Lea County Sub to Hobbs.  Retire Lea county 230/115 kV transformer.  Install new 230/115 kV transformer at Hobbs.</v>
          </cell>
          <cell r="U250">
            <v>0</v>
          </cell>
          <cell r="V250">
            <v>0</v>
          </cell>
          <cell r="X250">
            <v>50402</v>
          </cell>
          <cell r="Y250" t="str">
            <v>Sub- Move lines from Lea Co 230/115 kV sub to Hobbs Interchange 230/115 kV</v>
          </cell>
          <cell r="AB250">
            <v>200166</v>
          </cell>
          <cell r="AC250">
            <v>30353</v>
          </cell>
        </row>
        <row r="251">
          <cell r="C251">
            <v>50402</v>
          </cell>
          <cell r="F251">
            <v>11495340</v>
          </cell>
          <cell r="G251">
            <v>49</v>
          </cell>
          <cell r="H251" t="str">
            <v>Move lines from Lea County to Hobbs 230/115 kV Modify Hobbs 230 kV bus to provide termination points for moving 230 kV lines from Lea County Sub to Hobbs.  Retire Lea county 230/115 kV transformer.  Install new 230/115 kV transformer at Hobbs.</v>
          </cell>
          <cell r="U251">
            <v>0</v>
          </cell>
          <cell r="V251">
            <v>0</v>
          </cell>
          <cell r="X251">
            <v>50402</v>
          </cell>
          <cell r="Y251" t="str">
            <v>Sub- Move lines from Lea Co 230/115 kV sub to Hobbs Interchange 230/115 kV</v>
          </cell>
          <cell r="AB251">
            <v>200166</v>
          </cell>
          <cell r="AC251">
            <v>30353</v>
          </cell>
        </row>
        <row r="252">
          <cell r="C252">
            <v>50402</v>
          </cell>
          <cell r="F252">
            <v>11495341</v>
          </cell>
          <cell r="G252">
            <v>49</v>
          </cell>
          <cell r="H252" t="str">
            <v>Move lines from Lea County to Hobbs 230/115 kV Modify Hobbs 230 kV bus to provide termination points for moving 230 kV lines from Lea County Sub to Hobbs.  Retire Lea county 230/115 kV transformer.  Install new 230/115 kV transformer at Hobbs.</v>
          </cell>
          <cell r="U252">
            <v>0</v>
          </cell>
          <cell r="V252">
            <v>0</v>
          </cell>
          <cell r="X252">
            <v>50402</v>
          </cell>
          <cell r="Y252" t="str">
            <v>Sub- Move lines from Lea Co 230/115 kV sub to Hobbs Interchange 230/115 kV</v>
          </cell>
          <cell r="AB252">
            <v>200166</v>
          </cell>
          <cell r="AC252">
            <v>30353</v>
          </cell>
        </row>
        <row r="253">
          <cell r="C253">
            <v>50406</v>
          </cell>
          <cell r="F253">
            <v>11628678</v>
          </cell>
          <cell r="G253">
            <v>50</v>
          </cell>
          <cell r="H253" t="str">
            <v>Cedar Lake Interchange 115/69 kV transformer Ckt 1 Install new 115/69 kV transformer at new Cedar Lake Interchange.  All elements and 
conductor must have at least an emergency rating of 84 MVA, but are not limited to that amount.</v>
          </cell>
          <cell r="I253">
            <v>2015</v>
          </cell>
          <cell r="J253" t="str">
            <v xml:space="preserve">                        -  </v>
          </cell>
          <cell r="K253" t="str">
            <v xml:space="preserve">                           -  </v>
          </cell>
          <cell r="L253" t="str">
            <v xml:space="preserve">                        -  </v>
          </cell>
          <cell r="M253">
            <v>-229204</v>
          </cell>
          <cell r="N253">
            <v>-173</v>
          </cell>
          <cell r="O253">
            <v>133</v>
          </cell>
          <cell r="P253">
            <v>-1101</v>
          </cell>
          <cell r="Q253">
            <v>-5883048</v>
          </cell>
          <cell r="R253">
            <v>-8274</v>
          </cell>
          <cell r="S253">
            <v>-45080</v>
          </cell>
          <cell r="T253">
            <v>-7336</v>
          </cell>
          <cell r="U253">
            <v>-8364</v>
          </cell>
          <cell r="V253">
            <v>-6182447</v>
          </cell>
          <cell r="W253">
            <v>11628678</v>
          </cell>
          <cell r="X253">
            <v>50406</v>
          </cell>
          <cell r="Y253" t="str">
            <v>Multi-Cedar Lake Interchange 115 kV</v>
          </cell>
          <cell r="AB253">
            <v>200166</v>
          </cell>
          <cell r="AC253">
            <v>30356</v>
          </cell>
        </row>
        <row r="254">
          <cell r="C254">
            <v>50406</v>
          </cell>
          <cell r="F254">
            <v>11856015</v>
          </cell>
          <cell r="G254">
            <v>50</v>
          </cell>
          <cell r="H254" t="str">
            <v>Cedar Lake Interchange 115/69 kV transformer Ckt 1 Install new 115/69 kV transformer at new Cedar Lake Interchange.  All elements and 
conductor must have at least an emergency rating of 84 MVA, but are not limited to that amount.</v>
          </cell>
          <cell r="M254">
            <v>0</v>
          </cell>
          <cell r="P254">
            <v>0</v>
          </cell>
          <cell r="Q254">
            <v>0</v>
          </cell>
          <cell r="R254">
            <v>0</v>
          </cell>
          <cell r="S254">
            <v>0</v>
          </cell>
          <cell r="T254">
            <v>0</v>
          </cell>
          <cell r="U254">
            <v>0</v>
          </cell>
          <cell r="V254">
            <v>0</v>
          </cell>
          <cell r="X254">
            <v>50406</v>
          </cell>
          <cell r="Y254" t="str">
            <v>Multi-Cedar Lake Interchange 115 kV</v>
          </cell>
          <cell r="AB254">
            <v>200166</v>
          </cell>
          <cell r="AC254">
            <v>30356</v>
          </cell>
        </row>
        <row r="255">
          <cell r="C255">
            <v>50406</v>
          </cell>
          <cell r="F255">
            <v>11955750</v>
          </cell>
          <cell r="G255">
            <v>50</v>
          </cell>
          <cell r="H255" t="str">
            <v>Diamondback Sub Ring Bus Sub</v>
          </cell>
          <cell r="I255">
            <v>2015</v>
          </cell>
          <cell r="J255" t="str">
            <v xml:space="preserve">                        -  </v>
          </cell>
          <cell r="K255" t="str">
            <v xml:space="preserve">                           -  </v>
          </cell>
          <cell r="L255" t="str">
            <v xml:space="preserve">                        -  </v>
          </cell>
          <cell r="M255" t="str">
            <v xml:space="preserve">                        -  </v>
          </cell>
          <cell r="N255" t="str">
            <v xml:space="preserve">                        -  </v>
          </cell>
          <cell r="O255" t="str">
            <v xml:space="preserve">                        -  </v>
          </cell>
          <cell r="P255" t="str">
            <v xml:space="preserve">                        -  </v>
          </cell>
          <cell r="Q255">
            <v>-688343</v>
          </cell>
          <cell r="R255">
            <v>67</v>
          </cell>
          <cell r="S255" t="str">
            <v xml:space="preserve">                           -  </v>
          </cell>
          <cell r="T255">
            <v>-2</v>
          </cell>
          <cell r="U255">
            <v>-121</v>
          </cell>
          <cell r="V255">
            <v>-688398</v>
          </cell>
          <cell r="W255" t="e">
            <v>#N/A</v>
          </cell>
          <cell r="X255">
            <v>50406</v>
          </cell>
          <cell r="Y255" t="str">
            <v>Multi-Cedar Lake Interchange 115 kV</v>
          </cell>
          <cell r="AB255">
            <v>200166</v>
          </cell>
          <cell r="AC255">
            <v>30356</v>
          </cell>
        </row>
        <row r="256">
          <cell r="C256">
            <v>50453</v>
          </cell>
          <cell r="F256">
            <v>11495206</v>
          </cell>
          <cell r="G256">
            <v>51</v>
          </cell>
          <cell r="H256" t="str">
            <v>Bowers-Howard 115 kV Build new 38 mile 115 kV line from Bowers Intg - Howard.  At Bowers, install 115 kV breaker positions to serve the new 
transmission line, converting to a three-breaker ring configuration. Reason for Mod: Load increase in the area requ</v>
          </cell>
          <cell r="Q256">
            <v>0</v>
          </cell>
          <cell r="V256">
            <v>0</v>
          </cell>
          <cell r="X256">
            <v>50453</v>
          </cell>
          <cell r="Y256" t="str">
            <v>Multi-Bowers-Howard 115 kV Ckt 1</v>
          </cell>
          <cell r="AB256">
            <v>200190</v>
          </cell>
          <cell r="AC256">
            <v>805</v>
          </cell>
        </row>
        <row r="257">
          <cell r="C257">
            <v>50453</v>
          </cell>
          <cell r="F257">
            <v>11803450</v>
          </cell>
          <cell r="G257">
            <v>51</v>
          </cell>
          <cell r="H257" t="str">
            <v>Wheeler Substation</v>
          </cell>
          <cell r="R257">
            <v>0</v>
          </cell>
          <cell r="T257">
            <v>0</v>
          </cell>
          <cell r="V257">
            <v>0</v>
          </cell>
          <cell r="X257">
            <v>50453</v>
          </cell>
          <cell r="Y257" t="str">
            <v>Multi-Bowers-Howard 115 kV Ckt 1</v>
          </cell>
          <cell r="AB257">
            <v>200190</v>
          </cell>
          <cell r="AC257">
            <v>805</v>
          </cell>
        </row>
        <row r="258">
          <cell r="C258">
            <v>10195</v>
          </cell>
          <cell r="F258">
            <v>11500198</v>
          </cell>
          <cell r="G258">
            <v>52</v>
          </cell>
          <cell r="H258" t="str">
            <v>Add third Tuco 115/69 kV autotransformer</v>
          </cell>
          <cell r="I258">
            <v>2015</v>
          </cell>
          <cell r="J258">
            <v>-1748</v>
          </cell>
          <cell r="K258">
            <v>-1491</v>
          </cell>
          <cell r="L258" t="str">
            <v xml:space="preserve">                        -  </v>
          </cell>
          <cell r="M258">
            <v>-1844</v>
          </cell>
          <cell r="N258" t="str">
            <v xml:space="preserve">                        -  </v>
          </cell>
          <cell r="O258" t="str">
            <v xml:space="preserve">                        -  </v>
          </cell>
          <cell r="P258" t="str">
            <v xml:space="preserve">                        -  </v>
          </cell>
          <cell r="Q258" t="str">
            <v xml:space="preserve">                        -  </v>
          </cell>
          <cell r="R258" t="str">
            <v xml:space="preserve">                        -  </v>
          </cell>
          <cell r="S258" t="str">
            <v xml:space="preserve">                           -  </v>
          </cell>
          <cell r="T258" t="str">
            <v xml:space="preserve">                        -  </v>
          </cell>
          <cell r="U258" t="str">
            <v xml:space="preserve">                        -  </v>
          </cell>
          <cell r="V258">
            <v>-5083</v>
          </cell>
          <cell r="W258">
            <v>11500198</v>
          </cell>
          <cell r="X258">
            <v>10195</v>
          </cell>
          <cell r="Y258" t="str">
            <v>XFR-Tuco 115/69 kV Transformer Ckt 3</v>
          </cell>
          <cell r="AB258">
            <v>200166</v>
          </cell>
          <cell r="AC258">
            <v>151</v>
          </cell>
        </row>
        <row r="259">
          <cell r="C259">
            <v>10195</v>
          </cell>
          <cell r="F259">
            <v>11852630</v>
          </cell>
          <cell r="G259">
            <v>52</v>
          </cell>
          <cell r="H259" t="str">
            <v>Add third Tuco 115/69 kV autotransformer</v>
          </cell>
          <cell r="I259">
            <v>2015</v>
          </cell>
          <cell r="J259">
            <v>-423</v>
          </cell>
          <cell r="K259" t="str">
            <v xml:space="preserve">                           -  </v>
          </cell>
          <cell r="L259" t="str">
            <v xml:space="preserve">                        -  </v>
          </cell>
          <cell r="M259" t="str">
            <v xml:space="preserve">                        -  </v>
          </cell>
          <cell r="N259" t="str">
            <v xml:space="preserve">                        -  </v>
          </cell>
          <cell r="O259" t="str">
            <v xml:space="preserve">                        -  </v>
          </cell>
          <cell r="P259" t="str">
            <v xml:space="preserve">                        -  </v>
          </cell>
          <cell r="Q259" t="str">
            <v xml:space="preserve">                        -  </v>
          </cell>
          <cell r="R259" t="str">
            <v xml:space="preserve">                        -  </v>
          </cell>
          <cell r="S259" t="str">
            <v xml:space="preserve">                           -  </v>
          </cell>
          <cell r="T259">
            <v>7</v>
          </cell>
          <cell r="U259" t="str">
            <v xml:space="preserve">                        -  </v>
          </cell>
          <cell r="V259">
            <v>-417</v>
          </cell>
          <cell r="W259">
            <v>11852630</v>
          </cell>
          <cell r="X259">
            <v>10195</v>
          </cell>
          <cell r="Y259" t="str">
            <v>XFR-Tuco 115/69 kV Transformer Ckt 3</v>
          </cell>
          <cell r="AB259">
            <v>200166</v>
          </cell>
          <cell r="AC259">
            <v>151</v>
          </cell>
        </row>
        <row r="260">
          <cell r="C260">
            <v>10195</v>
          </cell>
          <cell r="F260">
            <v>11500194</v>
          </cell>
          <cell r="G260">
            <v>52</v>
          </cell>
          <cell r="H260" t="str">
            <v>Add third Tuco 115/69 kV autotransformer</v>
          </cell>
          <cell r="X260">
            <v>10195</v>
          </cell>
          <cell r="Y260" t="str">
            <v>XFR-Tuco 115/69 kV Transformer Ckt 3</v>
          </cell>
          <cell r="AB260">
            <v>200166</v>
          </cell>
          <cell r="AC260">
            <v>151</v>
          </cell>
        </row>
        <row r="261">
          <cell r="C261">
            <v>10195</v>
          </cell>
          <cell r="F261">
            <v>11987275</v>
          </cell>
          <cell r="G261">
            <v>52</v>
          </cell>
          <cell r="H261" t="str">
            <v xml:space="preserve">Spearman # 1 Relay </v>
          </cell>
          <cell r="R261">
            <v>0</v>
          </cell>
          <cell r="T261">
            <v>0</v>
          </cell>
          <cell r="V261">
            <v>0</v>
          </cell>
          <cell r="X261">
            <v>10195</v>
          </cell>
          <cell r="Y261" t="str">
            <v>XFR-Tuco 115/69 kV Transformer Ckt 3</v>
          </cell>
          <cell r="AB261">
            <v>200166</v>
          </cell>
          <cell r="AC261">
            <v>151</v>
          </cell>
        </row>
        <row r="262">
          <cell r="C262">
            <v>10597</v>
          </cell>
          <cell r="F262">
            <v>11625330</v>
          </cell>
          <cell r="G262">
            <v>53</v>
          </cell>
          <cell r="H262" t="str">
            <v>Bailey County Interchange-Curry county Interchange 115 kV Ckt 1 Build 40 miles of 115 kV transmission line between Bailey County and Curry County</v>
          </cell>
          <cell r="I262">
            <v>2015</v>
          </cell>
          <cell r="J262" t="str">
            <v xml:space="preserve">                        -  </v>
          </cell>
          <cell r="K262" t="str">
            <v xml:space="preserve">                           -  </v>
          </cell>
          <cell r="L262" t="str">
            <v xml:space="preserve">                        -  </v>
          </cell>
          <cell r="M262" t="str">
            <v xml:space="preserve">                        -  </v>
          </cell>
          <cell r="N262" t="str">
            <v xml:space="preserve">                        -  </v>
          </cell>
          <cell r="O262" t="str">
            <v xml:space="preserve">                        -  </v>
          </cell>
          <cell r="P262" t="str">
            <v xml:space="preserve">                        -  </v>
          </cell>
          <cell r="Q262">
            <v>-467298</v>
          </cell>
          <cell r="R262">
            <v>-64583</v>
          </cell>
          <cell r="S262">
            <v>-24780</v>
          </cell>
          <cell r="T262">
            <v>-89262</v>
          </cell>
          <cell r="U262">
            <v>-8090</v>
          </cell>
          <cell r="V262">
            <v>-654012</v>
          </cell>
          <cell r="W262">
            <v>11625330</v>
          </cell>
          <cell r="X262">
            <v>10597</v>
          </cell>
          <cell r="Y262" t="str">
            <v>Line-Curry-Bailey 115kV</v>
          </cell>
          <cell r="AB262">
            <v>200166</v>
          </cell>
          <cell r="AC262">
            <v>461</v>
          </cell>
        </row>
        <row r="263">
          <cell r="C263">
            <v>10597</v>
          </cell>
          <cell r="F263">
            <v>11625334</v>
          </cell>
          <cell r="G263">
            <v>53</v>
          </cell>
          <cell r="H263" t="str">
            <v>Bailey County Interchange-Curry county Interchange 115 kV Ckt 1 Build 40 miles of 115 kV transmission line between Bailey County and Curry County</v>
          </cell>
          <cell r="I263">
            <v>2015</v>
          </cell>
          <cell r="J263" t="str">
            <v xml:space="preserve">                        -  </v>
          </cell>
          <cell r="K263">
            <v>-43934</v>
          </cell>
          <cell r="L263" t="str">
            <v xml:space="preserve">                        -  </v>
          </cell>
          <cell r="M263">
            <v>-605</v>
          </cell>
          <cell r="N263">
            <v>-571</v>
          </cell>
          <cell r="O263" t="str">
            <v xml:space="preserve">                        -  </v>
          </cell>
          <cell r="P263" t="str">
            <v xml:space="preserve">                        -  </v>
          </cell>
          <cell r="Q263" t="str">
            <v xml:space="preserve">                        -  </v>
          </cell>
          <cell r="R263" t="str">
            <v xml:space="preserve">                        -  </v>
          </cell>
          <cell r="S263" t="str">
            <v xml:space="preserve">                           -  </v>
          </cell>
          <cell r="T263" t="str">
            <v xml:space="preserve">                        -  </v>
          </cell>
          <cell r="U263" t="str">
            <v xml:space="preserve">                        -  </v>
          </cell>
          <cell r="V263">
            <v>-45110</v>
          </cell>
          <cell r="W263">
            <v>11625334</v>
          </cell>
          <cell r="X263">
            <v>10597</v>
          </cell>
          <cell r="Y263" t="str">
            <v>Line-Curry-Bailey 115kV</v>
          </cell>
          <cell r="AB263">
            <v>200166</v>
          </cell>
          <cell r="AC263">
            <v>461</v>
          </cell>
        </row>
        <row r="264">
          <cell r="C264">
            <v>10597</v>
          </cell>
          <cell r="F264">
            <v>11626185</v>
          </cell>
          <cell r="G264">
            <v>53</v>
          </cell>
          <cell r="H264" t="str">
            <v>Bailey County Interchange-Curry county Interchange 115 kV Ckt 1 Build 40 miles of 115 kV transmission line between Bailey County and Curry County</v>
          </cell>
          <cell r="I264">
            <v>2015</v>
          </cell>
          <cell r="J264" t="str">
            <v xml:space="preserve">                        -  </v>
          </cell>
          <cell r="K264" t="str">
            <v xml:space="preserve">                           -  </v>
          </cell>
          <cell r="L264" t="str">
            <v xml:space="preserve">                        -  </v>
          </cell>
          <cell r="M264" t="str">
            <v xml:space="preserve">                        -  </v>
          </cell>
          <cell r="N264" t="str">
            <v xml:space="preserve">                        -  </v>
          </cell>
          <cell r="O264" t="str">
            <v xml:space="preserve">                        -  </v>
          </cell>
          <cell r="P264" t="str">
            <v xml:space="preserve">                        -  </v>
          </cell>
          <cell r="Q264">
            <v>-269281</v>
          </cell>
          <cell r="R264">
            <v>-26727</v>
          </cell>
          <cell r="S264">
            <v>-141011</v>
          </cell>
          <cell r="T264">
            <v>-65696</v>
          </cell>
          <cell r="U264">
            <v>-109591</v>
          </cell>
          <cell r="V264">
            <v>-612305</v>
          </cell>
          <cell r="W264">
            <v>11626185</v>
          </cell>
          <cell r="X264">
            <v>10597</v>
          </cell>
          <cell r="Y264" t="str">
            <v>Line-Curry-Bailey 115kV</v>
          </cell>
          <cell r="AB264">
            <v>200166</v>
          </cell>
          <cell r="AC264">
            <v>461</v>
          </cell>
        </row>
        <row r="265">
          <cell r="C265">
            <v>10597</v>
          </cell>
          <cell r="F265">
            <v>11804658</v>
          </cell>
          <cell r="G265">
            <v>53</v>
          </cell>
          <cell r="H265" t="str">
            <v>Bailey County Interchange-Curry county Interchange 115 kV Ckt 1 Build 40 miles of 115 kV transmission line between Bailey County and Curry County</v>
          </cell>
          <cell r="I265">
            <v>2015</v>
          </cell>
          <cell r="J265" t="str">
            <v xml:space="preserve">                        -  </v>
          </cell>
          <cell r="K265" t="str">
            <v xml:space="preserve">                           -  </v>
          </cell>
          <cell r="L265">
            <v>-174046</v>
          </cell>
          <cell r="M265">
            <v>-63723</v>
          </cell>
          <cell r="N265">
            <v>-36219</v>
          </cell>
          <cell r="O265">
            <v>-79606</v>
          </cell>
          <cell r="P265">
            <v>29</v>
          </cell>
          <cell r="Q265">
            <v>370</v>
          </cell>
          <cell r="R265">
            <v>-1</v>
          </cell>
          <cell r="S265">
            <v>-83</v>
          </cell>
          <cell r="T265">
            <v>4879</v>
          </cell>
          <cell r="U265">
            <v>-16</v>
          </cell>
          <cell r="V265">
            <v>-348416</v>
          </cell>
          <cell r="W265">
            <v>11804658</v>
          </cell>
          <cell r="X265">
            <v>10597</v>
          </cell>
          <cell r="Y265" t="str">
            <v>Line-Curry-Bailey 115kV</v>
          </cell>
          <cell r="AB265">
            <v>200166</v>
          </cell>
          <cell r="AC265">
            <v>461</v>
          </cell>
        </row>
        <row r="266">
          <cell r="C266">
            <v>10597</v>
          </cell>
          <cell r="F266">
            <v>11871253</v>
          </cell>
          <cell r="G266">
            <v>53</v>
          </cell>
          <cell r="H266" t="str">
            <v>Bailey County Interchange-Curry county Interchange 115 kV Ckt 1 Build 40 miles of 115 kV transmission line between Bailey County and Curry County</v>
          </cell>
          <cell r="I266">
            <v>2015</v>
          </cell>
          <cell r="J266">
            <v>-1984</v>
          </cell>
          <cell r="K266">
            <v>-669</v>
          </cell>
          <cell r="L266">
            <v>-50659</v>
          </cell>
          <cell r="M266">
            <v>45</v>
          </cell>
          <cell r="N266" t="str">
            <v xml:space="preserve">                        -  </v>
          </cell>
          <cell r="O266">
            <v>-313</v>
          </cell>
          <cell r="P266" t="str">
            <v xml:space="preserve">                        -  </v>
          </cell>
          <cell r="Q266" t="str">
            <v xml:space="preserve">                        -  </v>
          </cell>
          <cell r="R266" t="str">
            <v xml:space="preserve">                        -  </v>
          </cell>
          <cell r="S266" t="str">
            <v xml:space="preserve">                           -  </v>
          </cell>
          <cell r="T266" t="str">
            <v xml:space="preserve">                        -  </v>
          </cell>
          <cell r="U266" t="str">
            <v xml:space="preserve">                        -  </v>
          </cell>
          <cell r="V266">
            <v>-53581</v>
          </cell>
          <cell r="W266">
            <v>11871253</v>
          </cell>
          <cell r="X266">
            <v>10597</v>
          </cell>
          <cell r="Y266" t="str">
            <v>Line-Curry-Bailey 115kV</v>
          </cell>
          <cell r="AB266">
            <v>200166</v>
          </cell>
          <cell r="AC266">
            <v>461</v>
          </cell>
        </row>
        <row r="267">
          <cell r="C267">
            <v>10597</v>
          </cell>
          <cell r="F267">
            <v>11871261</v>
          </cell>
          <cell r="G267">
            <v>53</v>
          </cell>
          <cell r="H267" t="str">
            <v>Bailey County Interchange-Curry county Interchange 115 kV Ckt 1 Build 40 miles of 115 kV transmission line between Bailey County and Curry County</v>
          </cell>
          <cell r="I267">
            <v>2015</v>
          </cell>
          <cell r="J267" t="str">
            <v xml:space="preserve">                        -  </v>
          </cell>
          <cell r="K267">
            <v>-6460</v>
          </cell>
          <cell r="L267">
            <v>6454</v>
          </cell>
          <cell r="M267">
            <v>-1</v>
          </cell>
          <cell r="N267">
            <v>12</v>
          </cell>
          <cell r="O267">
            <v>-81</v>
          </cell>
          <cell r="P267">
            <v>75</v>
          </cell>
          <cell r="Q267" t="str">
            <v xml:space="preserve">                        -  </v>
          </cell>
          <cell r="R267" t="str">
            <v xml:space="preserve">                        -  </v>
          </cell>
          <cell r="S267" t="str">
            <v xml:space="preserve">                           -  </v>
          </cell>
          <cell r="T267" t="str">
            <v xml:space="preserve">                        -  </v>
          </cell>
          <cell r="U267" t="str">
            <v xml:space="preserve">                        -  </v>
          </cell>
          <cell r="V267">
            <v>0</v>
          </cell>
          <cell r="W267">
            <v>11871261</v>
          </cell>
          <cell r="X267">
            <v>10597</v>
          </cell>
          <cell r="Y267" t="str">
            <v>Line-Curry-Bailey 115kV</v>
          </cell>
          <cell r="AB267">
            <v>200166</v>
          </cell>
          <cell r="AC267">
            <v>461</v>
          </cell>
        </row>
        <row r="268">
          <cell r="C268">
            <v>10597</v>
          </cell>
          <cell r="F268">
            <v>11938501</v>
          </cell>
          <cell r="G268">
            <v>53</v>
          </cell>
          <cell r="H268" t="str">
            <v>Bailey County Interchange-Curry county Interchange 115 kV Ckt 1 Build 40 miles of 115 kV transmission line between Bailey County and Curry County</v>
          </cell>
          <cell r="I268">
            <v>2015</v>
          </cell>
          <cell r="J268" t="str">
            <v xml:space="preserve">                        -  </v>
          </cell>
          <cell r="K268" t="str">
            <v xml:space="preserve">                           -  </v>
          </cell>
          <cell r="L268">
            <v>-177</v>
          </cell>
          <cell r="M268" t="str">
            <v xml:space="preserve">                        -  </v>
          </cell>
          <cell r="N268" t="str">
            <v xml:space="preserve">                        -  </v>
          </cell>
          <cell r="O268" t="str">
            <v xml:space="preserve">                        -  </v>
          </cell>
          <cell r="P268" t="str">
            <v xml:space="preserve">                        -  </v>
          </cell>
          <cell r="Q268" t="str">
            <v xml:space="preserve">                        -  </v>
          </cell>
          <cell r="R268" t="str">
            <v xml:space="preserve">                        -  </v>
          </cell>
          <cell r="S268" t="str">
            <v xml:space="preserve">                           -  </v>
          </cell>
          <cell r="T268" t="str">
            <v xml:space="preserve">                        -  </v>
          </cell>
          <cell r="U268" t="str">
            <v xml:space="preserve">                        -  </v>
          </cell>
          <cell r="V268">
            <v>-177</v>
          </cell>
          <cell r="W268">
            <v>11938501</v>
          </cell>
          <cell r="X268">
            <v>10597</v>
          </cell>
          <cell r="Y268" t="str">
            <v>Line-Curry-Bailey 115kV</v>
          </cell>
          <cell r="AB268">
            <v>200166</v>
          </cell>
          <cell r="AC268">
            <v>461</v>
          </cell>
        </row>
        <row r="269">
          <cell r="C269">
            <v>10597</v>
          </cell>
          <cell r="F269">
            <v>11830010</v>
          </cell>
          <cell r="G269">
            <v>53</v>
          </cell>
          <cell r="H269" t="str">
            <v>Bailey County Interchange-Curry county Interchange 115 kV Ckt 1 Build 40 miles of 115 kV transmission line between Bailey County and Curry County</v>
          </cell>
          <cell r="X269">
            <v>10597</v>
          </cell>
          <cell r="Y269" t="str">
            <v>Line-Curry-Bailey 115kV</v>
          </cell>
          <cell r="AB269">
            <v>200166</v>
          </cell>
          <cell r="AC269">
            <v>461</v>
          </cell>
        </row>
        <row r="270">
          <cell r="C270">
            <v>10597</v>
          </cell>
          <cell r="F270">
            <v>11625319</v>
          </cell>
          <cell r="G270">
            <v>53</v>
          </cell>
          <cell r="H270" t="str">
            <v>Bailey County Interchange-Curry county Interchange 115 kV Ckt 1 Build 40 miles of 115 kV transmission line between Bailey County and Curry County</v>
          </cell>
          <cell r="X270">
            <v>10597</v>
          </cell>
          <cell r="Y270" t="str">
            <v>Line-Curry-Bailey 115kV</v>
          </cell>
          <cell r="AB270">
            <v>200166</v>
          </cell>
          <cell r="AC270">
            <v>461</v>
          </cell>
        </row>
        <row r="271">
          <cell r="C271">
            <v>10597</v>
          </cell>
          <cell r="F271">
            <v>11625322</v>
          </cell>
          <cell r="G271">
            <v>53</v>
          </cell>
          <cell r="H271" t="str">
            <v>Bailey County Interchange-Curry county Interchange 115 kV Ckt 1 Build 40 miles of 115 kV transmission line between Bailey County and Curry County</v>
          </cell>
          <cell r="X271">
            <v>10597</v>
          </cell>
          <cell r="Y271" t="str">
            <v>Line-Curry-Bailey 115kV</v>
          </cell>
          <cell r="AB271">
            <v>200166</v>
          </cell>
          <cell r="AC271">
            <v>461</v>
          </cell>
        </row>
        <row r="272">
          <cell r="C272">
            <v>10597</v>
          </cell>
          <cell r="F272">
            <v>11625326</v>
          </cell>
          <cell r="G272">
            <v>53</v>
          </cell>
          <cell r="H272" t="str">
            <v>Bailey County Interchange-Curry county Interchange 115 kV Ckt 1 Build 40 miles of 115 kV transmission line between Bailey County and Curry County</v>
          </cell>
          <cell r="X272">
            <v>10597</v>
          </cell>
          <cell r="Y272" t="str">
            <v>Line-Curry-Bailey 115kV</v>
          </cell>
          <cell r="AB272">
            <v>200166</v>
          </cell>
          <cell r="AC272">
            <v>461</v>
          </cell>
        </row>
        <row r="273">
          <cell r="C273">
            <v>10597</v>
          </cell>
          <cell r="F273">
            <v>11830023</v>
          </cell>
          <cell r="G273">
            <v>53</v>
          </cell>
          <cell r="H273" t="str">
            <v>Bailey County Interchange-Curry county Interchange 115 kV Ckt 1 Build 40 miles of 115 kV transmission line between Bailey County and Curry County</v>
          </cell>
          <cell r="X273">
            <v>10597</v>
          </cell>
          <cell r="Y273" t="str">
            <v>Line-Curry-Bailey 115kV</v>
          </cell>
          <cell r="AB273">
            <v>200166</v>
          </cell>
          <cell r="AC273">
            <v>461</v>
          </cell>
        </row>
        <row r="274">
          <cell r="C274">
            <v>10597</v>
          </cell>
          <cell r="F274">
            <v>11830896</v>
          </cell>
          <cell r="G274">
            <v>53</v>
          </cell>
          <cell r="H274" t="str">
            <v>Bailey County Interchange-Curry county Interchange 115 kV Ckt 1 Build 40 miles of 115 kV transmission line between Bailey County and Curry County</v>
          </cell>
          <cell r="X274">
            <v>10597</v>
          </cell>
          <cell r="Y274" t="str">
            <v>Line-Curry-Bailey 115kV</v>
          </cell>
          <cell r="AB274">
            <v>200166</v>
          </cell>
          <cell r="AC274">
            <v>461</v>
          </cell>
        </row>
        <row r="275">
          <cell r="C275">
            <v>10597</v>
          </cell>
          <cell r="F275">
            <v>11871164</v>
          </cell>
          <cell r="G275">
            <v>53</v>
          </cell>
          <cell r="H275" t="str">
            <v>Bailey County Interchange-Curry county Interchange 115 kV Ckt 1 Build 40 miles of 115 kV transmission line between Bailey County and Curry County</v>
          </cell>
          <cell r="X275">
            <v>10597</v>
          </cell>
          <cell r="Y275" t="str">
            <v>Line-Curry-Bailey 115kV</v>
          </cell>
          <cell r="AB275">
            <v>200166</v>
          </cell>
          <cell r="AC275">
            <v>461</v>
          </cell>
        </row>
        <row r="276">
          <cell r="C276">
            <v>10597</v>
          </cell>
          <cell r="F276">
            <v>11871191</v>
          </cell>
          <cell r="G276">
            <v>53</v>
          </cell>
          <cell r="H276" t="str">
            <v>Bailey County Interchange-Curry county Interchange 115 kV Ckt 1 Build 40 miles of 115 kV transmission line between Bailey County and Curry County</v>
          </cell>
          <cell r="X276">
            <v>10597</v>
          </cell>
          <cell r="Y276" t="str">
            <v>Line-Curry-Bailey 115kV</v>
          </cell>
          <cell r="AB276">
            <v>200166</v>
          </cell>
          <cell r="AC276">
            <v>461</v>
          </cell>
        </row>
        <row r="277">
          <cell r="C277">
            <v>10597</v>
          </cell>
          <cell r="F277">
            <v>11871202</v>
          </cell>
          <cell r="G277">
            <v>53</v>
          </cell>
          <cell r="H277" t="str">
            <v>Bailey County Interchange-Curry county Interchange 115 kV Ckt 1 Build 40 miles of 115 kV transmission line between Bailey County and Curry County</v>
          </cell>
          <cell r="X277">
            <v>10597</v>
          </cell>
          <cell r="Y277" t="str">
            <v>Line-Curry-Bailey 115kV</v>
          </cell>
          <cell r="AB277">
            <v>200166</v>
          </cell>
          <cell r="AC277">
            <v>461</v>
          </cell>
        </row>
        <row r="278">
          <cell r="C278">
            <v>10597</v>
          </cell>
          <cell r="F278">
            <v>11871214</v>
          </cell>
          <cell r="G278">
            <v>53</v>
          </cell>
          <cell r="H278" t="str">
            <v>Bailey County Interchange-Curry county Interchange 115 kV Ckt 1 Build 40 miles of 115 kV transmission line between Bailey County and Curry County</v>
          </cell>
          <cell r="X278">
            <v>10597</v>
          </cell>
          <cell r="Y278" t="str">
            <v>Line-Curry-Bailey 115kV</v>
          </cell>
          <cell r="AB278">
            <v>200166</v>
          </cell>
          <cell r="AC278">
            <v>461</v>
          </cell>
        </row>
        <row r="279">
          <cell r="C279">
            <v>10597</v>
          </cell>
          <cell r="F279">
            <v>11871238</v>
          </cell>
          <cell r="G279">
            <v>53</v>
          </cell>
          <cell r="H279" t="str">
            <v>Bailey County Interchange-Curry county Interchange 115 kV Ckt 1 Build 40 miles of 115 kV transmission line between Bailey County and Curry County</v>
          </cell>
          <cell r="X279">
            <v>10597</v>
          </cell>
          <cell r="Y279" t="str">
            <v>Line-Curry-Bailey 115kV</v>
          </cell>
          <cell r="AB279">
            <v>200166</v>
          </cell>
          <cell r="AC279">
            <v>461</v>
          </cell>
        </row>
        <row r="280">
          <cell r="C280">
            <v>10597</v>
          </cell>
          <cell r="F280">
            <v>11871245</v>
          </cell>
          <cell r="G280">
            <v>53</v>
          </cell>
          <cell r="H280" t="str">
            <v>Bailey County Interchange-Curry county Interchange 115 kV Ckt 1 Build 40 miles of 115 kV transmission line between Bailey County and Curry County</v>
          </cell>
          <cell r="X280">
            <v>10597</v>
          </cell>
          <cell r="Y280" t="str">
            <v>Line-Curry-Bailey 115kV</v>
          </cell>
          <cell r="AB280">
            <v>200166</v>
          </cell>
          <cell r="AC280">
            <v>461</v>
          </cell>
        </row>
        <row r="281">
          <cell r="C281">
            <v>10597</v>
          </cell>
          <cell r="F281">
            <v>11874877</v>
          </cell>
          <cell r="G281">
            <v>53</v>
          </cell>
          <cell r="H281" t="str">
            <v>Bailey County Interchange-Curry county Interchange 115 kV Ckt 1 Build 40 miles of 115 kV transmission line between Bailey County and Curry County</v>
          </cell>
          <cell r="X281">
            <v>10597</v>
          </cell>
          <cell r="Y281" t="str">
            <v>Line-Curry-Bailey 115kV</v>
          </cell>
          <cell r="AB281">
            <v>200166</v>
          </cell>
          <cell r="AC281">
            <v>461</v>
          </cell>
        </row>
        <row r="282">
          <cell r="C282">
            <v>10597</v>
          </cell>
          <cell r="F282">
            <v>11946055</v>
          </cell>
          <cell r="G282">
            <v>53</v>
          </cell>
          <cell r="H282" t="str">
            <v>Bailey County Interchange-Curry county Interchange 115 kV Ckt 1 Build 40 miles of 115 kV transmission line between Bailey County and Curry County</v>
          </cell>
          <cell r="X282">
            <v>10597</v>
          </cell>
          <cell r="Y282" t="str">
            <v>Line-Curry-Bailey 115kV</v>
          </cell>
          <cell r="AB282">
            <v>200166</v>
          </cell>
          <cell r="AC282">
            <v>461</v>
          </cell>
        </row>
        <row r="283">
          <cell r="C283">
            <v>10597</v>
          </cell>
          <cell r="F283">
            <v>11871227</v>
          </cell>
          <cell r="G283">
            <v>53</v>
          </cell>
          <cell r="H283" t="str">
            <v>Bailey County Interchange-Curry county Interchange 115 kV Ckt 1 Build 40 miles of 115 kV transmission line between Bailey County and Curry County</v>
          </cell>
          <cell r="X283">
            <v>10597</v>
          </cell>
          <cell r="Y283" t="str">
            <v>Line-Curry-Bailey 115kV</v>
          </cell>
          <cell r="AB283">
            <v>200166</v>
          </cell>
          <cell r="AC283">
            <v>461</v>
          </cell>
        </row>
        <row r="284">
          <cell r="C284">
            <v>10597</v>
          </cell>
          <cell r="F284">
            <v>11843226</v>
          </cell>
          <cell r="G284">
            <v>53</v>
          </cell>
          <cell r="H284" t="str">
            <v>Bailey County Interchange-Curry county Interchange 115 kV Ckt 1 Build 40 miles of 115 kV transmission line between Bailey County and Curry County</v>
          </cell>
          <cell r="X284">
            <v>10597</v>
          </cell>
          <cell r="Y284" t="str">
            <v>Line-Curry-Bailey 115kV</v>
          </cell>
          <cell r="AB284">
            <v>200166</v>
          </cell>
          <cell r="AC284">
            <v>461</v>
          </cell>
        </row>
        <row r="285">
          <cell r="C285">
            <v>10597</v>
          </cell>
          <cell r="F285">
            <v>11843215</v>
          </cell>
          <cell r="G285">
            <v>53</v>
          </cell>
          <cell r="H285" t="str">
            <v>Bailey County Interchange-Curry county Interchange 115 kV Ckt 1 Build 40 miles of 115 kV transmission line between Bailey County and Curry County</v>
          </cell>
          <cell r="X285">
            <v>10597</v>
          </cell>
          <cell r="Y285" t="str">
            <v>Line-Curry-Bailey 115kV</v>
          </cell>
          <cell r="AB285">
            <v>200166</v>
          </cell>
          <cell r="AC285">
            <v>461</v>
          </cell>
        </row>
        <row r="286">
          <cell r="C286">
            <v>10597</v>
          </cell>
          <cell r="F286">
            <v>11804655</v>
          </cell>
          <cell r="G286">
            <v>53</v>
          </cell>
          <cell r="H286" t="str">
            <v>Bailey County Interchange-Curry county Interchange 115 kV Ckt 1 Build 40 miles of 115 kV transmission line between Bailey County and Curry County</v>
          </cell>
          <cell r="X286">
            <v>10597</v>
          </cell>
          <cell r="Y286" t="str">
            <v>Line-Curry-Bailey 115kV</v>
          </cell>
          <cell r="AB286">
            <v>200166</v>
          </cell>
          <cell r="AC286">
            <v>461</v>
          </cell>
        </row>
        <row r="287">
          <cell r="C287">
            <v>10597</v>
          </cell>
          <cell r="F287">
            <v>11804650</v>
          </cell>
          <cell r="G287">
            <v>53</v>
          </cell>
          <cell r="H287" t="str">
            <v>Bailey County Interchange-Curry county Interchange 115 kV Ckt 1 Build 40 miles of 115 kV transmission line between Bailey County and Curry County</v>
          </cell>
          <cell r="X287">
            <v>10597</v>
          </cell>
          <cell r="Y287" t="str">
            <v>Line-Curry-Bailey 115kV</v>
          </cell>
          <cell r="AB287">
            <v>200166</v>
          </cell>
          <cell r="AC287">
            <v>461</v>
          </cell>
        </row>
        <row r="288">
          <cell r="C288">
            <v>10597</v>
          </cell>
          <cell r="F288">
            <v>11738750</v>
          </cell>
          <cell r="G288">
            <v>53</v>
          </cell>
          <cell r="H288" t="str">
            <v>Bailey County Interchange-Curry county Interchange 115 kV Ckt 1 Build 40 miles of 115 kV transmission line between Bailey County and Curry County</v>
          </cell>
          <cell r="X288">
            <v>10597</v>
          </cell>
          <cell r="Y288" t="str">
            <v>Line-Curry-Bailey 115kV</v>
          </cell>
          <cell r="AB288">
            <v>200166</v>
          </cell>
          <cell r="AC288">
            <v>461</v>
          </cell>
        </row>
        <row r="289">
          <cell r="C289">
            <v>10597</v>
          </cell>
          <cell r="F289">
            <v>11625311</v>
          </cell>
          <cell r="G289">
            <v>53</v>
          </cell>
          <cell r="H289" t="str">
            <v>Bailey County Interchange-Curry county Interchange 115 kV Ckt 1 Build 40 miles of 115 kV transmission line between Bailey County and Curry County</v>
          </cell>
          <cell r="X289">
            <v>10597</v>
          </cell>
          <cell r="Y289" t="str">
            <v>Line-Curry-Bailey 115kV</v>
          </cell>
          <cell r="AB289">
            <v>200166</v>
          </cell>
          <cell r="AC289">
            <v>461</v>
          </cell>
        </row>
        <row r="290">
          <cell r="C290">
            <v>10597</v>
          </cell>
          <cell r="F290">
            <v>34001610</v>
          </cell>
          <cell r="G290">
            <v>53</v>
          </cell>
          <cell r="H290" t="str">
            <v>Amarillo South rela</v>
          </cell>
          <cell r="R290">
            <v>0</v>
          </cell>
          <cell r="T290">
            <v>0</v>
          </cell>
          <cell r="V290">
            <v>0</v>
          </cell>
          <cell r="X290">
            <v>10597</v>
          </cell>
          <cell r="Y290" t="str">
            <v>Line-Curry-Bailey 115kV</v>
          </cell>
          <cell r="AB290">
            <v>200166</v>
          </cell>
          <cell r="AC290">
            <v>461</v>
          </cell>
        </row>
        <row r="291">
          <cell r="C291">
            <v>10597</v>
          </cell>
          <cell r="F291">
            <v>12173280</v>
          </cell>
          <cell r="G291">
            <v>53</v>
          </cell>
          <cell r="H291" t="str">
            <v>Oasis Relay Upgrade</v>
          </cell>
          <cell r="R291">
            <v>0</v>
          </cell>
          <cell r="T291">
            <v>0</v>
          </cell>
          <cell r="V291">
            <v>0</v>
          </cell>
          <cell r="X291">
            <v>10597</v>
          </cell>
          <cell r="Y291" t="str">
            <v>Line-Curry-Bailey 115kV</v>
          </cell>
          <cell r="AB291">
            <v>200166</v>
          </cell>
          <cell r="AC291">
            <v>461</v>
          </cell>
        </row>
        <row r="292">
          <cell r="C292">
            <v>10597</v>
          </cell>
          <cell r="F292">
            <v>12174039</v>
          </cell>
          <cell r="G292">
            <v>53</v>
          </cell>
          <cell r="H292" t="str">
            <v>Z50 Line Reterminat</v>
          </cell>
          <cell r="R292">
            <v>0</v>
          </cell>
          <cell r="T292">
            <v>0</v>
          </cell>
          <cell r="V292">
            <v>0</v>
          </cell>
          <cell r="X292">
            <v>10597</v>
          </cell>
          <cell r="Y292" t="str">
            <v>Line-Curry-Bailey 115kV</v>
          </cell>
          <cell r="AB292">
            <v>200166</v>
          </cell>
          <cell r="AC292">
            <v>461</v>
          </cell>
        </row>
        <row r="293">
          <cell r="C293">
            <v>10597</v>
          </cell>
          <cell r="F293">
            <v>12174053</v>
          </cell>
          <cell r="G293">
            <v>53</v>
          </cell>
          <cell r="H293" t="str">
            <v>K-84 Structure Repl</v>
          </cell>
          <cell r="R293">
            <v>0</v>
          </cell>
          <cell r="T293">
            <v>0</v>
          </cell>
          <cell r="V293">
            <v>0</v>
          </cell>
          <cell r="X293">
            <v>10597</v>
          </cell>
          <cell r="Y293" t="str">
            <v>Line-Curry-Bailey 115kV</v>
          </cell>
          <cell r="AB293">
            <v>200166</v>
          </cell>
          <cell r="AC293">
            <v>461</v>
          </cell>
        </row>
        <row r="294">
          <cell r="C294">
            <v>10936</v>
          </cell>
          <cell r="F294">
            <v>10941122</v>
          </cell>
          <cell r="G294">
            <v>54</v>
          </cell>
          <cell r="H294" t="str">
            <v>TUCO-Mooreland 345kv (Woodward</v>
          </cell>
          <cell r="I294">
            <v>2015</v>
          </cell>
          <cell r="J294">
            <v>-73315</v>
          </cell>
          <cell r="K294">
            <v>-42169</v>
          </cell>
          <cell r="L294">
            <v>94638</v>
          </cell>
          <cell r="M294">
            <v>-42234</v>
          </cell>
          <cell r="N294">
            <v>-44048</v>
          </cell>
          <cell r="O294">
            <v>-128757</v>
          </cell>
          <cell r="P294">
            <v>-335548</v>
          </cell>
          <cell r="Q294">
            <v>-601397</v>
          </cell>
          <cell r="R294">
            <v>5367</v>
          </cell>
          <cell r="S294" t="str">
            <v xml:space="preserve">                           -  </v>
          </cell>
          <cell r="T294" t="str">
            <v xml:space="preserve">                        -  </v>
          </cell>
          <cell r="U294" t="str">
            <v xml:space="preserve">                        -  </v>
          </cell>
          <cell r="V294">
            <v>-1167463</v>
          </cell>
          <cell r="W294">
            <v>10941122</v>
          </cell>
          <cell r="X294">
            <v>10936</v>
          </cell>
          <cell r="Y294" t="str">
            <v>Tuco-Woodward District EHV 345 kV line</v>
          </cell>
          <cell r="AB294">
            <v>20043</v>
          </cell>
          <cell r="AC294">
            <v>704</v>
          </cell>
        </row>
        <row r="295">
          <cell r="C295">
            <v>10936</v>
          </cell>
          <cell r="F295">
            <v>11313776</v>
          </cell>
          <cell r="G295">
            <v>54</v>
          </cell>
          <cell r="H295" t="str">
            <v>345 kV line from Tuco to Oklahoma Gas &amp; Electric Co interception of 345 kV line from Woodward District EHV</v>
          </cell>
          <cell r="I295">
            <v>2015</v>
          </cell>
          <cell r="J295">
            <v>-70779</v>
          </cell>
          <cell r="K295">
            <v>-291334</v>
          </cell>
          <cell r="L295">
            <v>-112966</v>
          </cell>
          <cell r="M295">
            <v>-247241</v>
          </cell>
          <cell r="N295">
            <v>-251146</v>
          </cell>
          <cell r="O295">
            <v>-304231</v>
          </cell>
          <cell r="P295">
            <v>-80441</v>
          </cell>
          <cell r="Q295">
            <v>-4279</v>
          </cell>
          <cell r="R295">
            <v>-690917</v>
          </cell>
          <cell r="S295">
            <v>-12567</v>
          </cell>
          <cell r="T295">
            <v>-25209</v>
          </cell>
          <cell r="U295">
            <v>19454</v>
          </cell>
          <cell r="V295">
            <v>-2071657</v>
          </cell>
          <cell r="W295">
            <v>11313776</v>
          </cell>
          <cell r="X295">
            <v>10936</v>
          </cell>
          <cell r="Y295" t="str">
            <v>Tuco-Woodward District EHV 345 kV line</v>
          </cell>
          <cell r="AB295">
            <v>20043</v>
          </cell>
          <cell r="AC295">
            <v>704</v>
          </cell>
        </row>
        <row r="296">
          <cell r="C296">
            <v>10936</v>
          </cell>
          <cell r="F296">
            <v>11342429</v>
          </cell>
          <cell r="G296">
            <v>54</v>
          </cell>
          <cell r="H296" t="str">
            <v>345 kV line from Tuco to Oklahoma Gas &amp; Electric Co interception of 345 kV line from Woodward District EHV</v>
          </cell>
          <cell r="I296">
            <v>2015</v>
          </cell>
          <cell r="J296">
            <v>-6</v>
          </cell>
          <cell r="K296">
            <v>110</v>
          </cell>
          <cell r="L296" t="str">
            <v xml:space="preserve">                        -  </v>
          </cell>
          <cell r="M296" t="str">
            <v xml:space="preserve">                        -  </v>
          </cell>
          <cell r="N296" t="str">
            <v xml:space="preserve">                        -  </v>
          </cell>
          <cell r="O296">
            <v>-289</v>
          </cell>
          <cell r="P296" t="str">
            <v xml:space="preserve">                        -  </v>
          </cell>
          <cell r="Q296" t="str">
            <v xml:space="preserve">                        -  </v>
          </cell>
          <cell r="R296" t="str">
            <v xml:space="preserve">                        -  </v>
          </cell>
          <cell r="S296" t="str">
            <v xml:space="preserve">                           -  </v>
          </cell>
          <cell r="T296" t="str">
            <v xml:space="preserve">                        -  </v>
          </cell>
          <cell r="U296">
            <v>-4323</v>
          </cell>
          <cell r="V296">
            <v>-4508</v>
          </cell>
          <cell r="W296">
            <v>11342429</v>
          </cell>
          <cell r="X296">
            <v>10936</v>
          </cell>
          <cell r="Y296" t="str">
            <v>Tuco-Woodward District EHV 345 kV line</v>
          </cell>
          <cell r="AB296">
            <v>20043</v>
          </cell>
          <cell r="AC296">
            <v>704</v>
          </cell>
        </row>
        <row r="297">
          <cell r="C297">
            <v>10936</v>
          </cell>
          <cell r="F297">
            <v>11602863</v>
          </cell>
          <cell r="G297">
            <v>54</v>
          </cell>
          <cell r="H297" t="str">
            <v>345 kV line from Tuco to Oklahoma Gas &amp; Electric Co interception of 345 kV line from Woodward District EHV</v>
          </cell>
          <cell r="I297">
            <v>2015</v>
          </cell>
          <cell r="J297">
            <v>42</v>
          </cell>
          <cell r="K297" t="str">
            <v xml:space="preserve">                           -  </v>
          </cell>
          <cell r="L297" t="str">
            <v xml:space="preserve">                        -  </v>
          </cell>
          <cell r="M297" t="str">
            <v xml:space="preserve">                        -  </v>
          </cell>
          <cell r="N297" t="str">
            <v xml:space="preserve">                        -  </v>
          </cell>
          <cell r="O297" t="str">
            <v xml:space="preserve">                        -  </v>
          </cell>
          <cell r="P297" t="str">
            <v xml:space="preserve">                        -  </v>
          </cell>
          <cell r="Q297" t="str">
            <v xml:space="preserve">                        -  </v>
          </cell>
          <cell r="R297" t="str">
            <v xml:space="preserve">                        -  </v>
          </cell>
          <cell r="S297" t="str">
            <v xml:space="preserve">                           -  </v>
          </cell>
          <cell r="T297" t="str">
            <v xml:space="preserve">                        -  </v>
          </cell>
          <cell r="U297" t="str">
            <v xml:space="preserve">                        -  </v>
          </cell>
          <cell r="V297">
            <v>42</v>
          </cell>
          <cell r="W297">
            <v>11602863</v>
          </cell>
          <cell r="X297">
            <v>10936</v>
          </cell>
          <cell r="Y297" t="str">
            <v>Tuco-Woodward District EHV 345 kV line</v>
          </cell>
          <cell r="AB297">
            <v>20043</v>
          </cell>
          <cell r="AC297">
            <v>704</v>
          </cell>
        </row>
        <row r="298">
          <cell r="C298">
            <v>10936</v>
          </cell>
          <cell r="F298">
            <v>11646664</v>
          </cell>
          <cell r="G298">
            <v>54</v>
          </cell>
          <cell r="H298" t="str">
            <v>345 kV line from Tuco to Oklahoma Gas &amp; Electric Co interception of 345 kV line from Woodward District EHV</v>
          </cell>
          <cell r="I298">
            <v>2015</v>
          </cell>
          <cell r="J298">
            <v>-124</v>
          </cell>
          <cell r="K298">
            <v>267</v>
          </cell>
          <cell r="L298">
            <v>2618</v>
          </cell>
          <cell r="M298" t="str">
            <v xml:space="preserve">                        -  </v>
          </cell>
          <cell r="N298" t="str">
            <v xml:space="preserve">                        -  </v>
          </cell>
          <cell r="O298" t="str">
            <v xml:space="preserve">                        -  </v>
          </cell>
          <cell r="P298">
            <v>10311</v>
          </cell>
          <cell r="Q298" t="str">
            <v xml:space="preserve">                        -  </v>
          </cell>
          <cell r="R298" t="str">
            <v xml:space="preserve">                        -  </v>
          </cell>
          <cell r="S298" t="str">
            <v xml:space="preserve">                           -  </v>
          </cell>
          <cell r="T298" t="str">
            <v xml:space="preserve">                        -  </v>
          </cell>
          <cell r="U298" t="str">
            <v xml:space="preserve">                        -  </v>
          </cell>
          <cell r="V298">
            <v>13072</v>
          </cell>
          <cell r="W298">
            <v>11646664</v>
          </cell>
          <cell r="X298">
            <v>10936</v>
          </cell>
          <cell r="Y298" t="str">
            <v>Tuco-Woodward District EHV 345 kV line</v>
          </cell>
          <cell r="AB298">
            <v>20043</v>
          </cell>
          <cell r="AC298">
            <v>704</v>
          </cell>
        </row>
        <row r="299">
          <cell r="C299">
            <v>10936</v>
          </cell>
          <cell r="F299">
            <v>34000041</v>
          </cell>
          <cell r="G299">
            <v>54</v>
          </cell>
          <cell r="H299" t="str">
            <v>TUCO Mooreland Wood</v>
          </cell>
          <cell r="R299">
            <v>0</v>
          </cell>
          <cell r="T299">
            <v>0</v>
          </cell>
          <cell r="V299">
            <v>0</v>
          </cell>
          <cell r="X299">
            <v>10936</v>
          </cell>
          <cell r="Y299" t="str">
            <v>Tuco-Woodward District EHV 345 kV line</v>
          </cell>
          <cell r="AB299">
            <v>20043</v>
          </cell>
          <cell r="AC299">
            <v>704</v>
          </cell>
        </row>
        <row r="300">
          <cell r="C300">
            <v>10936</v>
          </cell>
          <cell r="F300">
            <v>34000042</v>
          </cell>
          <cell r="G300">
            <v>54</v>
          </cell>
          <cell r="H300" t="str">
            <v>Hitchland to Woodwa</v>
          </cell>
          <cell r="R300">
            <v>0</v>
          </cell>
          <cell r="T300">
            <v>0</v>
          </cell>
          <cell r="V300">
            <v>0</v>
          </cell>
          <cell r="X300">
            <v>10936</v>
          </cell>
          <cell r="Y300" t="str">
            <v>Tuco-Woodward District EHV 345 kV line</v>
          </cell>
          <cell r="AB300">
            <v>20043</v>
          </cell>
          <cell r="AC300">
            <v>704</v>
          </cell>
        </row>
        <row r="301">
          <cell r="C301">
            <v>50521</v>
          </cell>
          <cell r="F301">
            <v>11684907</v>
          </cell>
          <cell r="G301">
            <v>55</v>
          </cell>
          <cell r="H301" t="str">
            <v>Install two 14.4 MVAR 115 kV capacitors at Read Bluff Substation</v>
          </cell>
          <cell r="L301">
            <v>0</v>
          </cell>
          <cell r="P301">
            <v>0</v>
          </cell>
          <cell r="V301">
            <v>0</v>
          </cell>
          <cell r="X301">
            <v>50521</v>
          </cell>
          <cell r="Y301" t="str">
            <v>Red Bluff Cap bank</v>
          </cell>
          <cell r="AB301">
            <v>200214</v>
          </cell>
          <cell r="AC301">
            <v>30428</v>
          </cell>
        </row>
        <row r="302">
          <cell r="C302">
            <v>50521</v>
          </cell>
          <cell r="F302">
            <v>11628476</v>
          </cell>
          <cell r="G302">
            <v>55</v>
          </cell>
          <cell r="H302" t="str">
            <v>Install two 14.4 MVAR 115 kV capacitors at Read Bluff Substation</v>
          </cell>
          <cell r="L302">
            <v>0</v>
          </cell>
          <cell r="P302">
            <v>0</v>
          </cell>
          <cell r="V302">
            <v>0</v>
          </cell>
          <cell r="X302">
            <v>50521</v>
          </cell>
          <cell r="Y302" t="str">
            <v>Red Bluff Cap bank</v>
          </cell>
          <cell r="AB302">
            <v>200214</v>
          </cell>
          <cell r="AC302">
            <v>30428</v>
          </cell>
        </row>
        <row r="303">
          <cell r="C303">
            <v>11042</v>
          </cell>
          <cell r="F303">
            <v>11351104</v>
          </cell>
          <cell r="G303">
            <v>56</v>
          </cell>
          <cell r="H303" t="str">
            <v>Build new 18 mile Kress-Newhart 115 kV line Build the line to emergency rating 173 MVA</v>
          </cell>
          <cell r="I303">
            <v>2015</v>
          </cell>
          <cell r="J303">
            <v>-638</v>
          </cell>
          <cell r="K303">
            <v>-3441</v>
          </cell>
          <cell r="L303">
            <v>7727</v>
          </cell>
          <cell r="M303">
            <v>-1134</v>
          </cell>
          <cell r="N303">
            <v>-3032</v>
          </cell>
          <cell r="O303">
            <v>-704</v>
          </cell>
          <cell r="P303">
            <v>-139</v>
          </cell>
          <cell r="Q303" t="str">
            <v xml:space="preserve">                        -  </v>
          </cell>
          <cell r="R303">
            <v>-539</v>
          </cell>
          <cell r="S303">
            <v>317</v>
          </cell>
          <cell r="T303" t="str">
            <v xml:space="preserve">                        -  </v>
          </cell>
          <cell r="U303">
            <v>419</v>
          </cell>
          <cell r="V303">
            <v>-1163</v>
          </cell>
          <cell r="W303">
            <v>11351104</v>
          </cell>
          <cell r="X303">
            <v>11042</v>
          </cell>
          <cell r="Y303" t="str">
            <v>Multi-New Hart Interchange 230/115 kV</v>
          </cell>
          <cell r="AB303">
            <v>20084</v>
          </cell>
          <cell r="AC303">
            <v>791</v>
          </cell>
        </row>
        <row r="304">
          <cell r="C304">
            <v>11042</v>
          </cell>
          <cell r="F304">
            <v>11351243</v>
          </cell>
          <cell r="G304">
            <v>56</v>
          </cell>
          <cell r="H304" t="str">
            <v>Build new 18 mile Kress-Newhart 115 kV line Build the line to emergency rating 173 MVA</v>
          </cell>
          <cell r="I304">
            <v>2015</v>
          </cell>
          <cell r="J304" t="str">
            <v xml:space="preserve">                        -  </v>
          </cell>
          <cell r="K304" t="str">
            <v xml:space="preserve">                           -  </v>
          </cell>
          <cell r="L304" t="str">
            <v xml:space="preserve">                        -  </v>
          </cell>
          <cell r="M304">
            <v>-12564</v>
          </cell>
          <cell r="N304" t="str">
            <v xml:space="preserve">                        -  </v>
          </cell>
          <cell r="O304" t="str">
            <v xml:space="preserve">                        -  </v>
          </cell>
          <cell r="P304">
            <v>-43</v>
          </cell>
          <cell r="Q304" t="str">
            <v xml:space="preserve">                        -  </v>
          </cell>
          <cell r="R304" t="str">
            <v xml:space="preserve">                        -  </v>
          </cell>
          <cell r="S304" t="str">
            <v xml:space="preserve">                           -  </v>
          </cell>
          <cell r="T304" t="str">
            <v xml:space="preserve">                        -  </v>
          </cell>
          <cell r="U304" t="str">
            <v xml:space="preserve">                        -  </v>
          </cell>
          <cell r="V304">
            <v>-12607</v>
          </cell>
          <cell r="W304">
            <v>11351243</v>
          </cell>
          <cell r="X304">
            <v>11042</v>
          </cell>
          <cell r="Y304" t="str">
            <v>Multi-New Hart Interchange 230/115 kV</v>
          </cell>
          <cell r="AB304">
            <v>20084</v>
          </cell>
          <cell r="AC304">
            <v>791</v>
          </cell>
        </row>
        <row r="305">
          <cell r="C305">
            <v>11042</v>
          </cell>
          <cell r="F305">
            <v>11351271</v>
          </cell>
          <cell r="G305">
            <v>56</v>
          </cell>
          <cell r="H305" t="str">
            <v>Build new 18 mile Kress-Newhart 115 kV line Build the line to emergency rating 173 MVA</v>
          </cell>
          <cell r="I305">
            <v>2015</v>
          </cell>
          <cell r="J305">
            <v>-11</v>
          </cell>
          <cell r="K305" t="str">
            <v xml:space="preserve">                           -  </v>
          </cell>
          <cell r="L305">
            <v>-300</v>
          </cell>
          <cell r="M305">
            <v>-43984</v>
          </cell>
          <cell r="N305">
            <v>-37515</v>
          </cell>
          <cell r="O305">
            <v>-72770</v>
          </cell>
          <cell r="P305">
            <v>-325</v>
          </cell>
          <cell r="Q305">
            <v>-351</v>
          </cell>
          <cell r="R305">
            <v>-14631</v>
          </cell>
          <cell r="S305">
            <v>-867</v>
          </cell>
          <cell r="T305">
            <v>-68748</v>
          </cell>
          <cell r="U305">
            <v>-27560</v>
          </cell>
          <cell r="V305">
            <v>-267062</v>
          </cell>
          <cell r="W305">
            <v>11351271</v>
          </cell>
          <cell r="X305">
            <v>11042</v>
          </cell>
          <cell r="Y305" t="str">
            <v>Multi-New Hart Interchange 230/115 kV</v>
          </cell>
          <cell r="AB305">
            <v>20084</v>
          </cell>
          <cell r="AC305">
            <v>791</v>
          </cell>
        </row>
        <row r="306">
          <cell r="C306">
            <v>11042</v>
          </cell>
          <cell r="F306">
            <v>11665679</v>
          </cell>
          <cell r="G306">
            <v>56</v>
          </cell>
          <cell r="H306" t="str">
            <v>Build new 18 mile Kress-Newhart 115 kV line Build the line to emergency rating 173 MVA</v>
          </cell>
          <cell r="I306">
            <v>2015</v>
          </cell>
          <cell r="J306">
            <v>13</v>
          </cell>
          <cell r="K306">
            <v>-6</v>
          </cell>
          <cell r="L306" t="str">
            <v xml:space="preserve">                        -  </v>
          </cell>
          <cell r="M306" t="str">
            <v xml:space="preserve">                        -  </v>
          </cell>
          <cell r="N306">
            <v>-167</v>
          </cell>
          <cell r="O306" t="str">
            <v xml:space="preserve">                        -  </v>
          </cell>
          <cell r="P306" t="str">
            <v xml:space="preserve">                        -  </v>
          </cell>
          <cell r="Q306" t="str">
            <v xml:space="preserve">                        -  </v>
          </cell>
          <cell r="R306" t="str">
            <v xml:space="preserve">                        -  </v>
          </cell>
          <cell r="S306" t="str">
            <v xml:space="preserve">                           -  </v>
          </cell>
          <cell r="T306" t="str">
            <v xml:space="preserve">                        -  </v>
          </cell>
          <cell r="U306" t="str">
            <v xml:space="preserve">                        -  </v>
          </cell>
          <cell r="V306">
            <v>-159</v>
          </cell>
          <cell r="W306">
            <v>11665679</v>
          </cell>
          <cell r="X306">
            <v>11042</v>
          </cell>
          <cell r="Y306" t="str">
            <v>Multi-New Hart Interchange 230/115 kV</v>
          </cell>
          <cell r="AB306">
            <v>20084</v>
          </cell>
          <cell r="AC306">
            <v>791</v>
          </cell>
        </row>
        <row r="307">
          <cell r="C307">
            <v>11042</v>
          </cell>
          <cell r="F307">
            <v>11665690</v>
          </cell>
          <cell r="G307">
            <v>56</v>
          </cell>
          <cell r="H307" t="str">
            <v>Build new 18 mile Kress-Newhart 115 kV line Build the line to emergency rating 173 MVA</v>
          </cell>
          <cell r="I307">
            <v>2015</v>
          </cell>
          <cell r="J307" t="str">
            <v xml:space="preserve">                        -  </v>
          </cell>
          <cell r="K307" t="str">
            <v xml:space="preserve">                           -  </v>
          </cell>
          <cell r="L307" t="str">
            <v xml:space="preserve">                        -  </v>
          </cell>
          <cell r="M307" t="str">
            <v xml:space="preserve">                        -  </v>
          </cell>
          <cell r="N307" t="str">
            <v xml:space="preserve">                        -  </v>
          </cell>
          <cell r="O307" t="str">
            <v xml:space="preserve">                        -  </v>
          </cell>
          <cell r="P307">
            <v>131</v>
          </cell>
          <cell r="Q307" t="str">
            <v xml:space="preserve">                        -  </v>
          </cell>
          <cell r="R307" t="str">
            <v xml:space="preserve">                        -  </v>
          </cell>
          <cell r="S307" t="str">
            <v xml:space="preserve">                           -  </v>
          </cell>
          <cell r="T307" t="str">
            <v xml:space="preserve">                        -  </v>
          </cell>
          <cell r="U307" t="str">
            <v xml:space="preserve">                        -  </v>
          </cell>
          <cell r="V307">
            <v>131</v>
          </cell>
          <cell r="W307">
            <v>11665690</v>
          </cell>
          <cell r="X307">
            <v>11042</v>
          </cell>
          <cell r="Y307" t="str">
            <v>Multi-New Hart Interchange 230/115 kV</v>
          </cell>
          <cell r="AB307">
            <v>20084</v>
          </cell>
          <cell r="AC307">
            <v>791</v>
          </cell>
        </row>
        <row r="308">
          <cell r="C308">
            <v>11042</v>
          </cell>
          <cell r="F308">
            <v>11670930</v>
          </cell>
          <cell r="G308">
            <v>56</v>
          </cell>
          <cell r="H308" t="str">
            <v>Build new 18 mile Kress-Newhart 115 kV line Build the line to emergency rating 173 MVA</v>
          </cell>
          <cell r="I308">
            <v>2015</v>
          </cell>
          <cell r="J308" t="str">
            <v xml:space="preserve">                        -  </v>
          </cell>
          <cell r="K308">
            <v>-147</v>
          </cell>
          <cell r="L308" t="str">
            <v xml:space="preserve">                        -  </v>
          </cell>
          <cell r="M308">
            <v>1</v>
          </cell>
          <cell r="N308" t="str">
            <v xml:space="preserve">                        -  </v>
          </cell>
          <cell r="O308" t="str">
            <v xml:space="preserve">                        -  </v>
          </cell>
          <cell r="P308" t="str">
            <v xml:space="preserve">                        -  </v>
          </cell>
          <cell r="Q308" t="str">
            <v xml:space="preserve">                        -  </v>
          </cell>
          <cell r="R308" t="str">
            <v xml:space="preserve">                        -  </v>
          </cell>
          <cell r="S308" t="str">
            <v xml:space="preserve">                           -  </v>
          </cell>
          <cell r="T308" t="str">
            <v xml:space="preserve">                        -  </v>
          </cell>
          <cell r="U308" t="str">
            <v xml:space="preserve">                        -  </v>
          </cell>
          <cell r="V308">
            <v>-145</v>
          </cell>
          <cell r="W308">
            <v>11670930</v>
          </cell>
          <cell r="X308">
            <v>11042</v>
          </cell>
          <cell r="Y308" t="str">
            <v>Multi-New Hart Interchange 230/115 kV</v>
          </cell>
          <cell r="AB308">
            <v>20084</v>
          </cell>
          <cell r="AC308">
            <v>791</v>
          </cell>
        </row>
        <row r="309">
          <cell r="C309">
            <v>11042</v>
          </cell>
          <cell r="F309">
            <v>11673298</v>
          </cell>
          <cell r="G309">
            <v>56</v>
          </cell>
          <cell r="H309" t="str">
            <v>Build new 18 mile Kress-Newhart 115 kV line Build the line to emergency rating 173 MVA</v>
          </cell>
          <cell r="X309">
            <v>11042</v>
          </cell>
          <cell r="Y309" t="str">
            <v>Multi-New Hart Interchange 230/115 kV</v>
          </cell>
          <cell r="AB309">
            <v>20084</v>
          </cell>
          <cell r="AC309">
            <v>791</v>
          </cell>
        </row>
        <row r="310">
          <cell r="C310">
            <v>11042</v>
          </cell>
          <cell r="F310">
            <v>11673292</v>
          </cell>
          <cell r="G310">
            <v>56</v>
          </cell>
          <cell r="H310" t="str">
            <v>Build new 18 mile Kress-Newhart 115 kV line Build the line to emergency rating 173 MVA</v>
          </cell>
          <cell r="X310">
            <v>11042</v>
          </cell>
          <cell r="Y310" t="str">
            <v>Multi-New Hart Interchange 230/115 kV</v>
          </cell>
          <cell r="AB310">
            <v>20084</v>
          </cell>
          <cell r="AC310">
            <v>791</v>
          </cell>
        </row>
        <row r="311">
          <cell r="C311">
            <v>11042</v>
          </cell>
          <cell r="F311">
            <v>11665718</v>
          </cell>
          <cell r="G311">
            <v>56</v>
          </cell>
          <cell r="H311" t="str">
            <v>Build new 18 mile Kress-Newhart 115 kV line Build the line to emergency rating 173 MVA</v>
          </cell>
          <cell r="X311">
            <v>11042</v>
          </cell>
          <cell r="Y311" t="str">
            <v>Multi-New Hart Interchange 230/115 kV</v>
          </cell>
          <cell r="AB311">
            <v>20084</v>
          </cell>
          <cell r="AC311">
            <v>791</v>
          </cell>
        </row>
        <row r="312">
          <cell r="C312">
            <v>11042</v>
          </cell>
          <cell r="F312">
            <v>11557274</v>
          </cell>
          <cell r="G312">
            <v>56</v>
          </cell>
          <cell r="H312" t="str">
            <v>Build new 24 mile Castro County Interchange-Newhard 115 kV line Build the line to emergency rating 173 MVA</v>
          </cell>
          <cell r="X312">
            <v>11042</v>
          </cell>
          <cell r="Y312" t="str">
            <v>Multi-New Hart Interchange 230/115 kV</v>
          </cell>
          <cell r="AB312">
            <v>20084</v>
          </cell>
          <cell r="AC312">
            <v>791</v>
          </cell>
        </row>
        <row r="313">
          <cell r="C313">
            <v>11043</v>
          </cell>
          <cell r="F313">
            <v>11350078</v>
          </cell>
          <cell r="G313">
            <v>57</v>
          </cell>
          <cell r="H313" t="str">
            <v>Build new 24 mile Castro County Interchange-Newhard 115 kV line Build the line to emergency rating 173 MVA</v>
          </cell>
          <cell r="I313">
            <v>2015</v>
          </cell>
          <cell r="J313" t="str">
            <v xml:space="preserve">                        -  </v>
          </cell>
          <cell r="K313">
            <v>-78</v>
          </cell>
          <cell r="L313">
            <v>-2180</v>
          </cell>
          <cell r="M313" t="str">
            <v xml:space="preserve">                        -  </v>
          </cell>
          <cell r="N313" t="str">
            <v xml:space="preserve">                        -  </v>
          </cell>
          <cell r="O313" t="str">
            <v xml:space="preserve">                        -  </v>
          </cell>
          <cell r="P313" t="str">
            <v xml:space="preserve">                        -  </v>
          </cell>
          <cell r="Q313">
            <v>7170</v>
          </cell>
          <cell r="R313">
            <v>-28</v>
          </cell>
          <cell r="S313">
            <v>17</v>
          </cell>
          <cell r="T313">
            <v>253</v>
          </cell>
          <cell r="U313" t="str">
            <v xml:space="preserve">                        -  </v>
          </cell>
          <cell r="V313">
            <v>5153</v>
          </cell>
          <cell r="W313">
            <v>11350078</v>
          </cell>
          <cell r="X313">
            <v>11043</v>
          </cell>
          <cell r="Y313" t="str">
            <v>Multi-New Hart Interchange 230/115 kV</v>
          </cell>
          <cell r="AB313">
            <v>20084</v>
          </cell>
          <cell r="AC313">
            <v>791</v>
          </cell>
        </row>
        <row r="314">
          <cell r="C314">
            <v>11043</v>
          </cell>
          <cell r="F314">
            <v>11351227</v>
          </cell>
          <cell r="G314">
            <v>57</v>
          </cell>
          <cell r="H314" t="str">
            <v>Build new 24 mile Castro County Interchange-Newhard 115 kV line Build the line to emergency rating 173 MVA</v>
          </cell>
          <cell r="I314">
            <v>2015</v>
          </cell>
          <cell r="J314">
            <v>-423</v>
          </cell>
          <cell r="K314" t="str">
            <v xml:space="preserve">                           -  </v>
          </cell>
          <cell r="L314">
            <v>-462</v>
          </cell>
          <cell r="M314" t="str">
            <v xml:space="preserve">                        -  </v>
          </cell>
          <cell r="N314">
            <v>-6298</v>
          </cell>
          <cell r="O314">
            <v>-221</v>
          </cell>
          <cell r="P314" t="str">
            <v xml:space="preserve">                        -  </v>
          </cell>
          <cell r="Q314" t="str">
            <v xml:space="preserve">                        -  </v>
          </cell>
          <cell r="R314" t="str">
            <v xml:space="preserve">                        -  </v>
          </cell>
          <cell r="S314">
            <v>1985</v>
          </cell>
          <cell r="T314" t="str">
            <v xml:space="preserve">                        -  </v>
          </cell>
          <cell r="U314" t="str">
            <v xml:space="preserve">                        -  </v>
          </cell>
          <cell r="V314">
            <v>-5419</v>
          </cell>
          <cell r="W314">
            <v>11351227</v>
          </cell>
          <cell r="X314">
            <v>11043</v>
          </cell>
          <cell r="Y314" t="str">
            <v>Multi-New Hart Interchange 230/115 kV</v>
          </cell>
          <cell r="AB314">
            <v>20084</v>
          </cell>
          <cell r="AC314">
            <v>791</v>
          </cell>
        </row>
        <row r="315">
          <cell r="C315">
            <v>11043</v>
          </cell>
          <cell r="F315">
            <v>11351252</v>
          </cell>
          <cell r="G315">
            <v>57</v>
          </cell>
          <cell r="H315" t="str">
            <v>Build new 24 mile Castro County Interchange-Newhard 115 kV line Build the line to emergency rating 173 MVA</v>
          </cell>
          <cell r="I315">
            <v>2015</v>
          </cell>
          <cell r="J315">
            <v>-5</v>
          </cell>
          <cell r="K315">
            <v>-12051</v>
          </cell>
          <cell r="L315">
            <v>-2141</v>
          </cell>
          <cell r="M315">
            <v>-7560</v>
          </cell>
          <cell r="N315">
            <v>-982</v>
          </cell>
          <cell r="O315">
            <v>-442</v>
          </cell>
          <cell r="P315" t="str">
            <v xml:space="preserve">                        -  </v>
          </cell>
          <cell r="Q315" t="str">
            <v xml:space="preserve">                        -  </v>
          </cell>
          <cell r="R315">
            <v>-1018</v>
          </cell>
          <cell r="S315">
            <v>-31248</v>
          </cell>
          <cell r="T315">
            <v>-44880</v>
          </cell>
          <cell r="U315">
            <v>543</v>
          </cell>
          <cell r="V315">
            <v>-99784</v>
          </cell>
          <cell r="W315">
            <v>11351252</v>
          </cell>
          <cell r="X315">
            <v>11043</v>
          </cell>
          <cell r="Y315" t="str">
            <v>Multi-New Hart Interchange 230/115 kV</v>
          </cell>
          <cell r="AB315">
            <v>20084</v>
          </cell>
          <cell r="AC315">
            <v>791</v>
          </cell>
        </row>
        <row r="316">
          <cell r="C316">
            <v>11043</v>
          </cell>
          <cell r="F316">
            <v>11665700</v>
          </cell>
          <cell r="G316">
            <v>57</v>
          </cell>
          <cell r="H316" t="str">
            <v>Build new 24 mile Castro County Interchange-Newhard 115 kV line Build the line to emergency rating 173 MVA</v>
          </cell>
          <cell r="I316">
            <v>2015</v>
          </cell>
          <cell r="J316" t="str">
            <v xml:space="preserve">                        -  </v>
          </cell>
          <cell r="K316" t="str">
            <v xml:space="preserve">                           -  </v>
          </cell>
          <cell r="L316" t="str">
            <v xml:space="preserve">                        -  </v>
          </cell>
          <cell r="M316" t="str">
            <v xml:space="preserve">                        -  </v>
          </cell>
          <cell r="N316" t="str">
            <v xml:space="preserve">                        -  </v>
          </cell>
          <cell r="O316">
            <v>-49797</v>
          </cell>
          <cell r="P316" t="str">
            <v xml:space="preserve">                        -  </v>
          </cell>
          <cell r="Q316" t="str">
            <v xml:space="preserve">                        -  </v>
          </cell>
          <cell r="R316" t="str">
            <v xml:space="preserve">                        -  </v>
          </cell>
          <cell r="S316" t="str">
            <v xml:space="preserve">                           -  </v>
          </cell>
          <cell r="T316" t="str">
            <v xml:space="preserve">                        -  </v>
          </cell>
          <cell r="U316" t="str">
            <v xml:space="preserve">                        -  </v>
          </cell>
          <cell r="V316">
            <v>-49797</v>
          </cell>
          <cell r="W316">
            <v>11665700</v>
          </cell>
          <cell r="X316">
            <v>11043</v>
          </cell>
          <cell r="Y316" t="str">
            <v>Multi-New Hart Interchange 230/115 kV</v>
          </cell>
          <cell r="AB316">
            <v>20084</v>
          </cell>
          <cell r="AC316">
            <v>791</v>
          </cell>
        </row>
        <row r="317">
          <cell r="C317">
            <v>11043</v>
          </cell>
          <cell r="F317">
            <v>11665704</v>
          </cell>
          <cell r="G317">
            <v>57</v>
          </cell>
          <cell r="H317" t="str">
            <v>Build new 24 mile Castro County Interchange-Newhard 115 kV line Build the line to emergency rating 173 MVA</v>
          </cell>
          <cell r="I317">
            <v>2015</v>
          </cell>
          <cell r="J317" t="str">
            <v xml:space="preserve">                        -  </v>
          </cell>
          <cell r="K317" t="str">
            <v xml:space="preserve">                           -  </v>
          </cell>
          <cell r="L317" t="str">
            <v xml:space="preserve">                        -  </v>
          </cell>
          <cell r="M317" t="str">
            <v xml:space="preserve">                        -  </v>
          </cell>
          <cell r="N317" t="str">
            <v xml:space="preserve">                        -  </v>
          </cell>
          <cell r="O317">
            <v>49797</v>
          </cell>
          <cell r="P317" t="str">
            <v xml:space="preserve">                        -  </v>
          </cell>
          <cell r="Q317" t="str">
            <v xml:space="preserve">                        -  </v>
          </cell>
          <cell r="R317" t="str">
            <v xml:space="preserve">                        -  </v>
          </cell>
          <cell r="S317" t="str">
            <v xml:space="preserve">                           -  </v>
          </cell>
          <cell r="T317" t="str">
            <v xml:space="preserve">                        -  </v>
          </cell>
          <cell r="U317" t="str">
            <v xml:space="preserve">                        -  </v>
          </cell>
          <cell r="V317">
            <v>49797</v>
          </cell>
          <cell r="W317">
            <v>11665704</v>
          </cell>
          <cell r="X317">
            <v>11043</v>
          </cell>
          <cell r="Y317" t="str">
            <v>Multi-New Hart Interchange 230/115 kV</v>
          </cell>
          <cell r="AB317">
            <v>20084</v>
          </cell>
          <cell r="AC317">
            <v>791</v>
          </cell>
        </row>
        <row r="318">
          <cell r="C318">
            <v>11043</v>
          </cell>
          <cell r="F318">
            <v>11776831</v>
          </cell>
          <cell r="G318">
            <v>57</v>
          </cell>
          <cell r="H318" t="str">
            <v>Build new 24 mile Castro County Interchange-Newhard 115 kV line Build the line to emergency rating 173 MVA</v>
          </cell>
          <cell r="I318">
            <v>2015</v>
          </cell>
          <cell r="J318" t="str">
            <v xml:space="preserve">                        -  </v>
          </cell>
          <cell r="K318" t="str">
            <v xml:space="preserve">                           -  </v>
          </cell>
          <cell r="L318" t="str">
            <v xml:space="preserve">                        -  </v>
          </cell>
          <cell r="M318" t="str">
            <v xml:space="preserve">                        -  </v>
          </cell>
          <cell r="N318" t="str">
            <v xml:space="preserve">                        -  </v>
          </cell>
          <cell r="O318" t="str">
            <v xml:space="preserve">                        -  </v>
          </cell>
          <cell r="P318" t="str">
            <v xml:space="preserve">                        -  </v>
          </cell>
          <cell r="Q318" t="str">
            <v xml:space="preserve">                        -  </v>
          </cell>
          <cell r="R318" t="str">
            <v xml:space="preserve">                        -  </v>
          </cell>
          <cell r="S318" t="str">
            <v xml:space="preserve">                           -  </v>
          </cell>
          <cell r="T318">
            <v>-22</v>
          </cell>
          <cell r="U318" t="str">
            <v xml:space="preserve">                        -  </v>
          </cell>
          <cell r="V318">
            <v>-22</v>
          </cell>
          <cell r="W318">
            <v>11776831</v>
          </cell>
          <cell r="X318">
            <v>11043</v>
          </cell>
          <cell r="Y318" t="str">
            <v>Multi-New Hart Interchange 230/115 kV</v>
          </cell>
          <cell r="AB318">
            <v>20084</v>
          </cell>
          <cell r="AC318">
            <v>791</v>
          </cell>
        </row>
        <row r="319">
          <cell r="C319">
            <v>11043</v>
          </cell>
          <cell r="F319">
            <v>11557172</v>
          </cell>
          <cell r="G319">
            <v>57</v>
          </cell>
          <cell r="H319" t="str">
            <v>Build new 24 mile Castro County Interchange-Newhard 115 kV line Build the line to emergency rating 173 MVA</v>
          </cell>
          <cell r="N319">
            <v>0</v>
          </cell>
          <cell r="O319">
            <v>0</v>
          </cell>
          <cell r="P319">
            <v>0</v>
          </cell>
          <cell r="Q319">
            <v>0</v>
          </cell>
          <cell r="V319">
            <v>0</v>
          </cell>
          <cell r="X319">
            <v>11043</v>
          </cell>
          <cell r="Y319" t="str">
            <v>Multi-New Hart Interchange 230/115 kV</v>
          </cell>
          <cell r="AB319">
            <v>20084</v>
          </cell>
          <cell r="AC319">
            <v>791</v>
          </cell>
        </row>
        <row r="320">
          <cell r="C320">
            <v>11043</v>
          </cell>
          <cell r="F320">
            <v>11665695</v>
          </cell>
          <cell r="G320">
            <v>57</v>
          </cell>
          <cell r="H320" t="str">
            <v>Build new 24 mile Castro County Interchange-Newhard 115 kV line Build the line to emergency rating 173 MVA</v>
          </cell>
          <cell r="N320">
            <v>0</v>
          </cell>
          <cell r="O320">
            <v>0</v>
          </cell>
          <cell r="P320">
            <v>0</v>
          </cell>
          <cell r="Q320">
            <v>0</v>
          </cell>
          <cell r="V320">
            <v>0</v>
          </cell>
          <cell r="X320">
            <v>11043</v>
          </cell>
          <cell r="Y320" t="str">
            <v>Multi-New Hart Interchange 230/115 kV</v>
          </cell>
          <cell r="AB320">
            <v>20084</v>
          </cell>
          <cell r="AC320">
            <v>791</v>
          </cell>
        </row>
        <row r="321">
          <cell r="C321">
            <v>11043</v>
          </cell>
          <cell r="F321">
            <v>11665712</v>
          </cell>
          <cell r="G321">
            <v>57</v>
          </cell>
          <cell r="H321" t="str">
            <v>Build new 24 mile Castro County Interchange-Newhard 115 kV line Build the line to emergency rating 173 MVA</v>
          </cell>
          <cell r="N321">
            <v>0</v>
          </cell>
          <cell r="O321">
            <v>0</v>
          </cell>
          <cell r="P321">
            <v>0</v>
          </cell>
          <cell r="Q321">
            <v>0</v>
          </cell>
          <cell r="V321">
            <v>0</v>
          </cell>
          <cell r="X321">
            <v>11043</v>
          </cell>
          <cell r="Y321" t="str">
            <v>Multi-New Hart Interchange 230/115 kV</v>
          </cell>
          <cell r="AB321">
            <v>20084</v>
          </cell>
          <cell r="AC321">
            <v>791</v>
          </cell>
        </row>
        <row r="322">
          <cell r="C322">
            <v>11043</v>
          </cell>
          <cell r="F322">
            <v>11673259</v>
          </cell>
          <cell r="G322">
            <v>57</v>
          </cell>
          <cell r="H322" t="str">
            <v>Build new 24 mile Castro County Interchange-Newhard 115 kV line Build the line to emergency rating 173 MVA</v>
          </cell>
          <cell r="N322">
            <v>0</v>
          </cell>
          <cell r="O322">
            <v>0</v>
          </cell>
          <cell r="P322">
            <v>0</v>
          </cell>
          <cell r="Q322">
            <v>0</v>
          </cell>
          <cell r="V322">
            <v>0</v>
          </cell>
          <cell r="X322">
            <v>11043</v>
          </cell>
          <cell r="Y322" t="str">
            <v>Multi-New Hart Interchange 230/115 kV</v>
          </cell>
          <cell r="AB322">
            <v>20084</v>
          </cell>
          <cell r="AC322">
            <v>791</v>
          </cell>
        </row>
        <row r="323">
          <cell r="C323">
            <v>11043</v>
          </cell>
          <cell r="F323">
            <v>11673594</v>
          </cell>
          <cell r="G323">
            <v>57</v>
          </cell>
          <cell r="H323" t="str">
            <v>Build new 24 mile Castro County Interchange-Newhard 115 kV line Build the line to emergency rating 173 MVA</v>
          </cell>
          <cell r="N323">
            <v>0</v>
          </cell>
          <cell r="O323">
            <v>0</v>
          </cell>
          <cell r="P323">
            <v>0</v>
          </cell>
          <cell r="Q323">
            <v>0</v>
          </cell>
          <cell r="V323">
            <v>0</v>
          </cell>
          <cell r="X323">
            <v>11043</v>
          </cell>
          <cell r="Y323" t="str">
            <v>Multi-New Hart Interchange 230/115 kV</v>
          </cell>
          <cell r="AB323">
            <v>20084</v>
          </cell>
          <cell r="AC323">
            <v>791</v>
          </cell>
        </row>
        <row r="324">
          <cell r="C324">
            <v>11043</v>
          </cell>
          <cell r="F324">
            <v>11673597</v>
          </cell>
          <cell r="G324">
            <v>57</v>
          </cell>
          <cell r="H324" t="str">
            <v>Build new 24 mile Castro County Interchange-Newhard 115 kV line Build the line to emergency rating 173 MVA</v>
          </cell>
          <cell r="N324">
            <v>0</v>
          </cell>
          <cell r="O324">
            <v>0</v>
          </cell>
          <cell r="P324">
            <v>0</v>
          </cell>
          <cell r="Q324">
            <v>0</v>
          </cell>
          <cell r="V324">
            <v>0</v>
          </cell>
          <cell r="X324">
            <v>11043</v>
          </cell>
          <cell r="Y324" t="str">
            <v>Multi-New Hart Interchange 230/115 kV</v>
          </cell>
          <cell r="AB324">
            <v>20084</v>
          </cell>
          <cell r="AC324">
            <v>791</v>
          </cell>
        </row>
        <row r="325">
          <cell r="C325">
            <v>11043</v>
          </cell>
          <cell r="F325">
            <v>11776126</v>
          </cell>
          <cell r="G325">
            <v>57</v>
          </cell>
          <cell r="H325" t="str">
            <v>Build new 24 mile Castro County Interchange-Newhard 115 kV line Build the line to emergency rating 173 MVA</v>
          </cell>
          <cell r="N325">
            <v>0</v>
          </cell>
          <cell r="O325">
            <v>0</v>
          </cell>
          <cell r="P325">
            <v>0</v>
          </cell>
          <cell r="Q325">
            <v>0</v>
          </cell>
          <cell r="V325">
            <v>0</v>
          </cell>
          <cell r="X325">
            <v>11043</v>
          </cell>
          <cell r="Y325" t="str">
            <v>Multi-New Hart Interchange 230/115 kV</v>
          </cell>
          <cell r="AB325">
            <v>20084</v>
          </cell>
          <cell r="AC325">
            <v>791</v>
          </cell>
        </row>
        <row r="326">
          <cell r="C326">
            <v>11043</v>
          </cell>
          <cell r="F326">
            <v>11779310</v>
          </cell>
          <cell r="G326">
            <v>57</v>
          </cell>
          <cell r="H326" t="str">
            <v>Build new 24 mile Castro County Interchange-Newhard 115 kV line Build the line to emergency rating 173 MVA</v>
          </cell>
          <cell r="N326">
            <v>0</v>
          </cell>
          <cell r="O326">
            <v>0</v>
          </cell>
          <cell r="P326">
            <v>0</v>
          </cell>
          <cell r="Q326">
            <v>0</v>
          </cell>
          <cell r="V326">
            <v>0</v>
          </cell>
          <cell r="X326">
            <v>11043</v>
          </cell>
          <cell r="Y326" t="str">
            <v>Multi-New Hart Interchange 230/115 kV</v>
          </cell>
          <cell r="AB326">
            <v>20084</v>
          </cell>
          <cell r="AC326">
            <v>791</v>
          </cell>
        </row>
        <row r="327">
          <cell r="C327">
            <v>11043</v>
          </cell>
          <cell r="F327">
            <v>11801794</v>
          </cell>
          <cell r="G327">
            <v>57</v>
          </cell>
          <cell r="H327" t="str">
            <v>Build new 24 mile Castro County Interchange-Newhard 115 kV line Build the line to emergency rating 173 MVA</v>
          </cell>
          <cell r="N327">
            <v>0</v>
          </cell>
          <cell r="O327">
            <v>0</v>
          </cell>
          <cell r="P327">
            <v>0</v>
          </cell>
          <cell r="Q327">
            <v>0</v>
          </cell>
          <cell r="V327">
            <v>0</v>
          </cell>
          <cell r="X327">
            <v>11043</v>
          </cell>
          <cell r="Y327" t="str">
            <v>Multi-New Hart Interchange 230/115 kV</v>
          </cell>
          <cell r="AB327">
            <v>20084</v>
          </cell>
          <cell r="AC327">
            <v>791</v>
          </cell>
        </row>
        <row r="328">
          <cell r="C328">
            <v>11045</v>
          </cell>
          <cell r="F328">
            <v>11351120</v>
          </cell>
          <cell r="G328">
            <v>59</v>
          </cell>
          <cell r="H328" t="str">
            <v>Build new 15 mile Lampton Interchagne-Hart Industrial 115 kV line Build the line to emergency rating 173 MVA</v>
          </cell>
          <cell r="I328">
            <v>2015</v>
          </cell>
          <cell r="J328">
            <v>-1455</v>
          </cell>
          <cell r="K328">
            <v>-3039</v>
          </cell>
          <cell r="L328">
            <v>-4133</v>
          </cell>
          <cell r="M328">
            <v>-18054</v>
          </cell>
          <cell r="N328">
            <v>-307</v>
          </cell>
          <cell r="O328">
            <v>-23263</v>
          </cell>
          <cell r="P328">
            <v>-2775</v>
          </cell>
          <cell r="Q328">
            <v>-676</v>
          </cell>
          <cell r="R328">
            <v>22492</v>
          </cell>
          <cell r="S328">
            <v>158</v>
          </cell>
          <cell r="T328">
            <v>10008</v>
          </cell>
          <cell r="U328">
            <v>10487</v>
          </cell>
          <cell r="V328">
            <v>-10558</v>
          </cell>
          <cell r="W328">
            <v>11351120</v>
          </cell>
          <cell r="X328">
            <v>11045</v>
          </cell>
          <cell r="Y328" t="str">
            <v>Multi-New Hart Interchange 230/115 kV</v>
          </cell>
          <cell r="AB328">
            <v>20084</v>
          </cell>
          <cell r="AC328">
            <v>791</v>
          </cell>
        </row>
        <row r="329">
          <cell r="C329">
            <v>11045</v>
          </cell>
          <cell r="F329">
            <v>11351234</v>
          </cell>
          <cell r="G329">
            <v>59</v>
          </cell>
          <cell r="H329" t="str">
            <v>Build new 15 mile Lampton Interchagne-Hart Industrial 115 kV line Build the line to emergency rating 173 MVA</v>
          </cell>
          <cell r="I329">
            <v>2015</v>
          </cell>
          <cell r="J329">
            <v>-18166</v>
          </cell>
          <cell r="K329">
            <v>-4901</v>
          </cell>
          <cell r="L329">
            <v>-1853</v>
          </cell>
          <cell r="M329">
            <v>-47432</v>
          </cell>
          <cell r="N329">
            <v>-52782</v>
          </cell>
          <cell r="O329">
            <v>-11248</v>
          </cell>
          <cell r="P329">
            <v>-1582</v>
          </cell>
          <cell r="Q329">
            <v>-1352</v>
          </cell>
          <cell r="R329">
            <v>-46293</v>
          </cell>
          <cell r="S329">
            <v>10638</v>
          </cell>
          <cell r="T329">
            <v>-66</v>
          </cell>
          <cell r="U329">
            <v>11334</v>
          </cell>
          <cell r="V329">
            <v>-163702</v>
          </cell>
          <cell r="W329">
            <v>11351234</v>
          </cell>
          <cell r="X329">
            <v>11045</v>
          </cell>
          <cell r="Y329" t="str">
            <v>Multi-New Hart Interchange 230/115 kV</v>
          </cell>
          <cell r="AB329">
            <v>20084</v>
          </cell>
          <cell r="AC329">
            <v>791</v>
          </cell>
        </row>
        <row r="330">
          <cell r="C330">
            <v>11045</v>
          </cell>
          <cell r="F330">
            <v>11351268</v>
          </cell>
          <cell r="G330">
            <v>59</v>
          </cell>
          <cell r="H330" t="str">
            <v>Build new 15 mile Lampton Interchagne-Hart Industrial 115 kV line Build the line to emergency rating 173 MVA</v>
          </cell>
          <cell r="I330">
            <v>2015</v>
          </cell>
          <cell r="J330">
            <v>-8</v>
          </cell>
          <cell r="K330">
            <v>-55</v>
          </cell>
          <cell r="L330">
            <v>-10490</v>
          </cell>
          <cell r="M330">
            <v>-2453</v>
          </cell>
          <cell r="N330">
            <v>-235255</v>
          </cell>
          <cell r="O330">
            <v>-25262</v>
          </cell>
          <cell r="P330">
            <v>-2694</v>
          </cell>
          <cell r="Q330">
            <v>-51</v>
          </cell>
          <cell r="R330">
            <v>1037</v>
          </cell>
          <cell r="S330">
            <v>-108299</v>
          </cell>
          <cell r="T330">
            <v>-103465</v>
          </cell>
          <cell r="U330">
            <v>-989</v>
          </cell>
          <cell r="V330">
            <v>-487981</v>
          </cell>
          <cell r="W330">
            <v>11351268</v>
          </cell>
          <cell r="X330">
            <v>11045</v>
          </cell>
          <cell r="Y330" t="str">
            <v>Multi-New Hart Interchange 230/115 kV</v>
          </cell>
          <cell r="AB330">
            <v>20084</v>
          </cell>
          <cell r="AC330">
            <v>791</v>
          </cell>
        </row>
        <row r="331">
          <cell r="C331">
            <v>11045</v>
          </cell>
          <cell r="F331">
            <v>11352465</v>
          </cell>
          <cell r="G331">
            <v>59</v>
          </cell>
          <cell r="H331" t="str">
            <v>Build new 15 mile Lampton Interchagne-Hart Industrial 115 kV line Build the line to emergency rating 173 MVA</v>
          </cell>
          <cell r="I331">
            <v>2015</v>
          </cell>
          <cell r="J331">
            <v>-324</v>
          </cell>
          <cell r="K331" t="str">
            <v xml:space="preserve">                           -  </v>
          </cell>
          <cell r="L331" t="str">
            <v xml:space="preserve">                        -  </v>
          </cell>
          <cell r="M331">
            <v>-407</v>
          </cell>
          <cell r="N331">
            <v>-4</v>
          </cell>
          <cell r="O331" t="str">
            <v xml:space="preserve">                        -  </v>
          </cell>
          <cell r="P331" t="str">
            <v xml:space="preserve">                        -  </v>
          </cell>
          <cell r="Q331" t="str">
            <v xml:space="preserve">                        -  </v>
          </cell>
          <cell r="R331" t="str">
            <v xml:space="preserve">                        -  </v>
          </cell>
          <cell r="S331" t="str">
            <v xml:space="preserve">                           -  </v>
          </cell>
          <cell r="T331" t="str">
            <v xml:space="preserve">                        -  </v>
          </cell>
          <cell r="U331" t="str">
            <v xml:space="preserve">                        -  </v>
          </cell>
          <cell r="V331">
            <v>-735</v>
          </cell>
          <cell r="W331">
            <v>11352465</v>
          </cell>
          <cell r="X331">
            <v>11045</v>
          </cell>
          <cell r="Y331" t="str">
            <v>Multi-New Hart Interchange 230/115 kV</v>
          </cell>
          <cell r="AB331">
            <v>20084</v>
          </cell>
          <cell r="AC331">
            <v>791</v>
          </cell>
        </row>
        <row r="332">
          <cell r="C332">
            <v>11045</v>
          </cell>
          <cell r="F332">
            <v>11673114</v>
          </cell>
          <cell r="G332">
            <v>59</v>
          </cell>
          <cell r="H332" t="str">
            <v>Build new 15 mile Lampton Interchagne-Hart Industrial 115 kV line Build the line to emergency rating 173 MVA</v>
          </cell>
          <cell r="I332">
            <v>2015</v>
          </cell>
          <cell r="J332">
            <v>-546</v>
          </cell>
          <cell r="K332">
            <v>62</v>
          </cell>
          <cell r="L332" t="str">
            <v xml:space="preserve">                        -  </v>
          </cell>
          <cell r="M332">
            <v>-70</v>
          </cell>
          <cell r="N332" t="str">
            <v xml:space="preserve">                        -  </v>
          </cell>
          <cell r="O332" t="str">
            <v xml:space="preserve">                        -  </v>
          </cell>
          <cell r="P332" t="str">
            <v xml:space="preserve">                        -  </v>
          </cell>
          <cell r="Q332" t="str">
            <v xml:space="preserve">                        -  </v>
          </cell>
          <cell r="R332" t="str">
            <v xml:space="preserve">                        -  </v>
          </cell>
          <cell r="S332" t="str">
            <v xml:space="preserve">                           -  </v>
          </cell>
          <cell r="T332">
            <v>7</v>
          </cell>
          <cell r="U332" t="str">
            <v xml:space="preserve">                        -  </v>
          </cell>
          <cell r="V332">
            <v>-546</v>
          </cell>
          <cell r="W332">
            <v>11673114</v>
          </cell>
          <cell r="X332">
            <v>11045</v>
          </cell>
          <cell r="Y332" t="str">
            <v>Multi-New Hart Interchange 230/115 kV</v>
          </cell>
          <cell r="AB332">
            <v>20084</v>
          </cell>
          <cell r="AC332">
            <v>791</v>
          </cell>
        </row>
        <row r="333">
          <cell r="C333">
            <v>11045</v>
          </cell>
          <cell r="F333">
            <v>11673119</v>
          </cell>
          <cell r="G333">
            <v>59</v>
          </cell>
          <cell r="H333" t="str">
            <v>Build new 15 mile Lampton Interchagne-Hart Industrial 115 kV line Build the line to emergency rating 173 MVA</v>
          </cell>
          <cell r="I333">
            <v>2015</v>
          </cell>
          <cell r="J333" t="str">
            <v xml:space="preserve">                        -  </v>
          </cell>
          <cell r="K333">
            <v>68</v>
          </cell>
          <cell r="L333">
            <v>-420</v>
          </cell>
          <cell r="M333" t="str">
            <v xml:space="preserve">                        -  </v>
          </cell>
          <cell r="N333" t="str">
            <v xml:space="preserve">                        -  </v>
          </cell>
          <cell r="O333" t="str">
            <v xml:space="preserve">                        -  </v>
          </cell>
          <cell r="P333" t="str">
            <v xml:space="preserve">                        -  </v>
          </cell>
          <cell r="Q333" t="str">
            <v xml:space="preserve">                        -  </v>
          </cell>
          <cell r="R333" t="str">
            <v xml:space="preserve">                        -  </v>
          </cell>
          <cell r="S333" t="str">
            <v xml:space="preserve">                           -  </v>
          </cell>
          <cell r="T333">
            <v>8</v>
          </cell>
          <cell r="U333" t="str">
            <v xml:space="preserve">                        -  </v>
          </cell>
          <cell r="V333">
            <v>-344</v>
          </cell>
          <cell r="W333">
            <v>11673119</v>
          </cell>
          <cell r="X333">
            <v>11045</v>
          </cell>
          <cell r="Y333" t="str">
            <v>Multi-New Hart Interchange 230/115 kV</v>
          </cell>
          <cell r="AB333">
            <v>20084</v>
          </cell>
          <cell r="AC333">
            <v>791</v>
          </cell>
        </row>
        <row r="334">
          <cell r="C334">
            <v>11045</v>
          </cell>
          <cell r="F334">
            <v>11673134</v>
          </cell>
          <cell r="G334">
            <v>59</v>
          </cell>
          <cell r="H334" t="str">
            <v>Build new 15 mile Lampton Interchagne-Hart Industrial 115 kV line Build the line to emergency rating 173 MVA</v>
          </cell>
          <cell r="I334">
            <v>2015</v>
          </cell>
          <cell r="J334">
            <v>-13773</v>
          </cell>
          <cell r="K334">
            <v>-502</v>
          </cell>
          <cell r="L334">
            <v>107</v>
          </cell>
          <cell r="M334">
            <v>-143</v>
          </cell>
          <cell r="N334">
            <v>-349</v>
          </cell>
          <cell r="O334">
            <v>-144</v>
          </cell>
          <cell r="P334">
            <v>-642</v>
          </cell>
          <cell r="Q334">
            <v>2576</v>
          </cell>
          <cell r="R334" t="str">
            <v xml:space="preserve">                        -  </v>
          </cell>
          <cell r="S334" t="str">
            <v xml:space="preserve">                           -  </v>
          </cell>
          <cell r="T334" t="str">
            <v xml:space="preserve">                        -  </v>
          </cell>
          <cell r="U334" t="str">
            <v xml:space="preserve">                        -  </v>
          </cell>
          <cell r="V334">
            <v>-12871</v>
          </cell>
          <cell r="W334">
            <v>11673134</v>
          </cell>
          <cell r="X334">
            <v>11045</v>
          </cell>
          <cell r="Y334" t="str">
            <v>Multi-New Hart Interchange 230/115 kV</v>
          </cell>
          <cell r="AB334">
            <v>20084</v>
          </cell>
          <cell r="AC334">
            <v>791</v>
          </cell>
        </row>
        <row r="335">
          <cell r="C335">
            <v>11045</v>
          </cell>
          <cell r="F335">
            <v>11673138</v>
          </cell>
          <cell r="G335">
            <v>59</v>
          </cell>
          <cell r="H335" t="str">
            <v>Build new 15 mile Lampton Interchagne-Hart Industrial 115 kV line Build the line to emergency rating 173 MVA</v>
          </cell>
          <cell r="I335">
            <v>2015</v>
          </cell>
          <cell r="J335">
            <v>-5187</v>
          </cell>
          <cell r="K335">
            <v>-1578</v>
          </cell>
          <cell r="L335">
            <v>-16486</v>
          </cell>
          <cell r="M335">
            <v>-522</v>
          </cell>
          <cell r="N335">
            <v>-12</v>
          </cell>
          <cell r="O335" t="str">
            <v xml:space="preserve">                        -  </v>
          </cell>
          <cell r="P335" t="str">
            <v xml:space="preserve">                        -  </v>
          </cell>
          <cell r="Q335" t="str">
            <v xml:space="preserve">                        -  </v>
          </cell>
          <cell r="R335" t="str">
            <v xml:space="preserve">                        -  </v>
          </cell>
          <cell r="S335" t="str">
            <v xml:space="preserve">                           -  </v>
          </cell>
          <cell r="T335">
            <v>-15</v>
          </cell>
          <cell r="U335">
            <v>-5406</v>
          </cell>
          <cell r="V335">
            <v>-29207</v>
          </cell>
          <cell r="W335">
            <v>11673138</v>
          </cell>
          <cell r="X335">
            <v>11045</v>
          </cell>
          <cell r="Y335" t="str">
            <v>Multi-New Hart Interchange 230/115 kV</v>
          </cell>
          <cell r="AB335">
            <v>20084</v>
          </cell>
          <cell r="AC335">
            <v>791</v>
          </cell>
        </row>
        <row r="336">
          <cell r="C336">
            <v>11045</v>
          </cell>
          <cell r="F336">
            <v>11673123</v>
          </cell>
          <cell r="G336">
            <v>59</v>
          </cell>
          <cell r="H336" t="str">
            <v>Build new 15 mile Lampton Interchagne-Hart Industrial 115 kV line Build the line to emergency rating 173 MVA</v>
          </cell>
          <cell r="J336">
            <v>0</v>
          </cell>
          <cell r="V336">
            <v>0</v>
          </cell>
          <cell r="X336">
            <v>11045</v>
          </cell>
          <cell r="Y336" t="str">
            <v>Multi-New Hart Interchange 230/115 kV</v>
          </cell>
          <cell r="AB336">
            <v>20084</v>
          </cell>
          <cell r="AC336">
            <v>791</v>
          </cell>
        </row>
        <row r="337">
          <cell r="C337">
            <v>11045</v>
          </cell>
          <cell r="F337">
            <v>11351258</v>
          </cell>
          <cell r="G337">
            <v>59</v>
          </cell>
          <cell r="H337" t="str">
            <v>Build new 15 mile Lampton Interchagne-Hart Industrial 115 kV line Build the line to emergency rating 173 MVA</v>
          </cell>
          <cell r="J337">
            <v>0</v>
          </cell>
          <cell r="V337">
            <v>0</v>
          </cell>
          <cell r="X337">
            <v>11045</v>
          </cell>
          <cell r="Y337" t="str">
            <v>Multi-New Hart Interchange 230/115 kV</v>
          </cell>
          <cell r="AB337">
            <v>20084</v>
          </cell>
          <cell r="AC337">
            <v>791</v>
          </cell>
        </row>
        <row r="338">
          <cell r="C338">
            <v>11045</v>
          </cell>
          <cell r="F338">
            <v>11557276</v>
          </cell>
          <cell r="G338">
            <v>59</v>
          </cell>
          <cell r="H338" t="str">
            <v>Build new 15 mile Lampton Interchagne-Hart Industrial 115 kV line Build the line to emergency rating 173 MVA</v>
          </cell>
          <cell r="J338">
            <v>0</v>
          </cell>
          <cell r="V338">
            <v>0</v>
          </cell>
          <cell r="X338">
            <v>11045</v>
          </cell>
          <cell r="Y338" t="str">
            <v>Multi-New Hart Interchange 230/115 kV</v>
          </cell>
          <cell r="AB338">
            <v>20084</v>
          </cell>
          <cell r="AC338">
            <v>791</v>
          </cell>
        </row>
        <row r="339">
          <cell r="C339">
            <v>11052</v>
          </cell>
          <cell r="F339">
            <v>11351287</v>
          </cell>
          <cell r="G339">
            <v>60</v>
          </cell>
          <cell r="H339" t="str">
            <v>Install 230/115 kV transformer at Frio-Draw substation</v>
          </cell>
          <cell r="I339">
            <v>2015</v>
          </cell>
          <cell r="J339">
            <v>-4250</v>
          </cell>
          <cell r="K339">
            <v>-5649</v>
          </cell>
          <cell r="L339">
            <v>-12478</v>
          </cell>
          <cell r="M339">
            <v>-18686</v>
          </cell>
          <cell r="N339">
            <v>-13156</v>
          </cell>
          <cell r="O339">
            <v>3697</v>
          </cell>
          <cell r="P339" t="str">
            <v xml:space="preserve">                        -  </v>
          </cell>
          <cell r="Q339" t="str">
            <v xml:space="preserve">                        -  </v>
          </cell>
          <cell r="R339" t="str">
            <v xml:space="preserve">                        -  </v>
          </cell>
          <cell r="S339" t="str">
            <v xml:space="preserve">                           -  </v>
          </cell>
          <cell r="T339">
            <v>0</v>
          </cell>
          <cell r="U339" t="str">
            <v xml:space="preserve">                        -  </v>
          </cell>
          <cell r="V339">
            <v>-50522</v>
          </cell>
          <cell r="W339">
            <v>11351287</v>
          </cell>
          <cell r="X339">
            <v>11052</v>
          </cell>
          <cell r="Y339" t="str">
            <v>Multi-Frio-Draw-Potter 345 kV</v>
          </cell>
          <cell r="AB339">
            <v>20084</v>
          </cell>
          <cell r="AC339">
            <v>795</v>
          </cell>
        </row>
        <row r="340">
          <cell r="C340">
            <v>11052</v>
          </cell>
          <cell r="F340">
            <v>11351316</v>
          </cell>
          <cell r="G340">
            <v>60</v>
          </cell>
          <cell r="H340" t="str">
            <v>Install 230/115 kV transformer at Frio-Draw substation</v>
          </cell>
          <cell r="I340">
            <v>2015</v>
          </cell>
          <cell r="J340" t="str">
            <v xml:space="preserve">                        -  </v>
          </cell>
          <cell r="K340">
            <v>-11930012</v>
          </cell>
          <cell r="L340">
            <v>-67405</v>
          </cell>
          <cell r="M340">
            <v>-16089</v>
          </cell>
          <cell r="N340">
            <v>-11043</v>
          </cell>
          <cell r="O340">
            <v>-12148</v>
          </cell>
          <cell r="P340">
            <v>-110007</v>
          </cell>
          <cell r="Q340">
            <v>-6773</v>
          </cell>
          <cell r="R340">
            <v>-3318</v>
          </cell>
          <cell r="S340">
            <v>-116</v>
          </cell>
          <cell r="T340">
            <v>259</v>
          </cell>
          <cell r="U340">
            <v>-244</v>
          </cell>
          <cell r="V340">
            <v>-12156897</v>
          </cell>
          <cell r="W340">
            <v>11351316</v>
          </cell>
          <cell r="X340">
            <v>11052</v>
          </cell>
          <cell r="Y340" t="str">
            <v>Multi-Frio-Draw-Potter 345 kV</v>
          </cell>
          <cell r="AB340">
            <v>20084</v>
          </cell>
          <cell r="AC340">
            <v>795</v>
          </cell>
        </row>
        <row r="341">
          <cell r="C341">
            <v>11052</v>
          </cell>
          <cell r="F341">
            <v>11351358</v>
          </cell>
          <cell r="G341">
            <v>60</v>
          </cell>
          <cell r="H341" t="str">
            <v>Install 230/115 kV transformer at Frio-Draw substation</v>
          </cell>
          <cell r="I341">
            <v>2015</v>
          </cell>
          <cell r="J341">
            <v>2</v>
          </cell>
          <cell r="K341">
            <v>-416</v>
          </cell>
          <cell r="L341" t="str">
            <v xml:space="preserve">                        -  </v>
          </cell>
          <cell r="M341">
            <v>-831</v>
          </cell>
          <cell r="N341" t="str">
            <v xml:space="preserve">                        -  </v>
          </cell>
          <cell r="O341">
            <v>15002</v>
          </cell>
          <cell r="P341" t="str">
            <v xml:space="preserve">                        -  </v>
          </cell>
          <cell r="Q341" t="str">
            <v xml:space="preserve">                        -  </v>
          </cell>
          <cell r="R341" t="str">
            <v xml:space="preserve">                        -  </v>
          </cell>
          <cell r="S341" t="str">
            <v xml:space="preserve">                           -  </v>
          </cell>
          <cell r="T341" t="str">
            <v xml:space="preserve">                        -  </v>
          </cell>
          <cell r="U341" t="str">
            <v xml:space="preserve">                        -  </v>
          </cell>
          <cell r="V341">
            <v>13757</v>
          </cell>
          <cell r="W341">
            <v>11351358</v>
          </cell>
          <cell r="X341">
            <v>11052</v>
          </cell>
          <cell r="Y341" t="str">
            <v>Multi-Frio-Draw-Potter 345 kV</v>
          </cell>
          <cell r="AB341">
            <v>20084</v>
          </cell>
          <cell r="AC341">
            <v>795</v>
          </cell>
        </row>
        <row r="342">
          <cell r="C342">
            <v>11052</v>
          </cell>
          <cell r="F342">
            <v>11815740</v>
          </cell>
          <cell r="G342">
            <v>60</v>
          </cell>
          <cell r="H342" t="str">
            <v>Install 230/115 kV transformer at Frio-Draw substation</v>
          </cell>
          <cell r="I342">
            <v>2015</v>
          </cell>
          <cell r="J342">
            <v>-20871</v>
          </cell>
          <cell r="K342">
            <v>-2968</v>
          </cell>
          <cell r="L342">
            <v>-4467</v>
          </cell>
          <cell r="M342">
            <v>7</v>
          </cell>
          <cell r="N342" t="str">
            <v xml:space="preserve">                        -  </v>
          </cell>
          <cell r="O342">
            <v>-1490</v>
          </cell>
          <cell r="P342">
            <v>-2030</v>
          </cell>
          <cell r="Q342">
            <v>-22</v>
          </cell>
          <cell r="R342" t="str">
            <v xml:space="preserve">                        -  </v>
          </cell>
          <cell r="S342">
            <v>231</v>
          </cell>
          <cell r="T342" t="str">
            <v xml:space="preserve">                        -  </v>
          </cell>
          <cell r="U342" t="str">
            <v xml:space="preserve">                        -  </v>
          </cell>
          <cell r="V342">
            <v>-31611</v>
          </cell>
          <cell r="W342">
            <v>11815740</v>
          </cell>
          <cell r="X342">
            <v>11052</v>
          </cell>
          <cell r="Y342" t="str">
            <v>Multi-Frio-Draw-Potter 345 kV</v>
          </cell>
          <cell r="AB342">
            <v>20084</v>
          </cell>
          <cell r="AC342">
            <v>795</v>
          </cell>
        </row>
        <row r="343">
          <cell r="C343">
            <v>11052</v>
          </cell>
          <cell r="F343">
            <v>11815744</v>
          </cell>
          <cell r="G343">
            <v>60</v>
          </cell>
          <cell r="H343" t="str">
            <v>Install 230/115 kV transformer at Frio-Draw substation</v>
          </cell>
          <cell r="I343">
            <v>2015</v>
          </cell>
          <cell r="J343">
            <v>-220929</v>
          </cell>
          <cell r="K343">
            <v>-15044</v>
          </cell>
          <cell r="L343">
            <v>-4427</v>
          </cell>
          <cell r="M343">
            <v>-2062</v>
          </cell>
          <cell r="N343">
            <v>-21</v>
          </cell>
          <cell r="O343">
            <v>-2230</v>
          </cell>
          <cell r="P343">
            <v>36</v>
          </cell>
          <cell r="Q343" t="str">
            <v xml:space="preserve">                        -  </v>
          </cell>
          <cell r="R343" t="str">
            <v xml:space="preserve">                        -  </v>
          </cell>
          <cell r="S343">
            <v>3654</v>
          </cell>
          <cell r="T343" t="str">
            <v xml:space="preserve">                        -  </v>
          </cell>
          <cell r="U343" t="str">
            <v xml:space="preserve">                        -  </v>
          </cell>
          <cell r="V343">
            <v>-241023</v>
          </cell>
          <cell r="W343">
            <v>11815744</v>
          </cell>
          <cell r="X343">
            <v>11052</v>
          </cell>
          <cell r="Y343" t="str">
            <v>Multi-Frio-Draw-Potter 345 kV</v>
          </cell>
          <cell r="AB343">
            <v>20084</v>
          </cell>
          <cell r="AC343">
            <v>795</v>
          </cell>
        </row>
        <row r="344">
          <cell r="C344">
            <v>11052</v>
          </cell>
          <cell r="F344">
            <v>11902973</v>
          </cell>
          <cell r="G344">
            <v>60</v>
          </cell>
          <cell r="H344" t="str">
            <v>Install 230/115 kV transformer at Frio-Draw substation</v>
          </cell>
          <cell r="I344">
            <v>2015</v>
          </cell>
          <cell r="J344" t="str">
            <v xml:space="preserve">                        -  </v>
          </cell>
          <cell r="K344" t="str">
            <v xml:space="preserve">                           -  </v>
          </cell>
          <cell r="L344">
            <v>-501599</v>
          </cell>
          <cell r="M344">
            <v>67</v>
          </cell>
          <cell r="N344">
            <v>-2476</v>
          </cell>
          <cell r="O344">
            <v>-25</v>
          </cell>
          <cell r="P344">
            <v>-426</v>
          </cell>
          <cell r="Q344">
            <v>-357</v>
          </cell>
          <cell r="R344">
            <v>-1</v>
          </cell>
          <cell r="S344">
            <v>78586</v>
          </cell>
          <cell r="T344">
            <v>-1913</v>
          </cell>
          <cell r="U344" t="str">
            <v xml:space="preserve">                        -  </v>
          </cell>
          <cell r="V344">
            <v>-428144</v>
          </cell>
          <cell r="W344">
            <v>11902973</v>
          </cell>
          <cell r="X344">
            <v>11052</v>
          </cell>
          <cell r="Y344" t="str">
            <v>Multi-Frio-Draw-Potter 345 kV</v>
          </cell>
          <cell r="AB344">
            <v>20084</v>
          </cell>
          <cell r="AC344">
            <v>795</v>
          </cell>
        </row>
        <row r="345">
          <cell r="C345">
            <v>11052</v>
          </cell>
          <cell r="F345">
            <v>11907702</v>
          </cell>
          <cell r="G345">
            <v>60</v>
          </cell>
          <cell r="H345" t="str">
            <v>Install 230/115 kV transformer at Frio-Draw substation</v>
          </cell>
          <cell r="I345">
            <v>2015</v>
          </cell>
          <cell r="J345" t="str">
            <v xml:space="preserve">                        -  </v>
          </cell>
          <cell r="K345">
            <v>-361442</v>
          </cell>
          <cell r="L345">
            <v>-58</v>
          </cell>
          <cell r="M345">
            <v>-10664</v>
          </cell>
          <cell r="N345">
            <v>-1870</v>
          </cell>
          <cell r="O345">
            <v>63</v>
          </cell>
          <cell r="P345">
            <v>806</v>
          </cell>
          <cell r="Q345">
            <v>-313</v>
          </cell>
          <cell r="R345">
            <v>0</v>
          </cell>
          <cell r="S345">
            <v>-5694</v>
          </cell>
          <cell r="T345">
            <v>10</v>
          </cell>
          <cell r="U345">
            <v>-148</v>
          </cell>
          <cell r="V345">
            <v>-379309</v>
          </cell>
          <cell r="W345">
            <v>11907702</v>
          </cell>
          <cell r="X345">
            <v>11052</v>
          </cell>
          <cell r="Y345" t="str">
            <v>Multi-Frio-Draw-Potter 345 kV</v>
          </cell>
          <cell r="AB345">
            <v>20084</v>
          </cell>
          <cell r="AC345">
            <v>795</v>
          </cell>
        </row>
        <row r="346">
          <cell r="C346">
            <v>11052</v>
          </cell>
          <cell r="F346">
            <v>11999481</v>
          </cell>
          <cell r="G346">
            <v>60</v>
          </cell>
          <cell r="H346" t="str">
            <v>Install 230/115 kV transformer at Frio-Draw substation</v>
          </cell>
          <cell r="K346">
            <v>0</v>
          </cell>
          <cell r="M346">
            <v>0</v>
          </cell>
          <cell r="N346">
            <v>0</v>
          </cell>
          <cell r="S346">
            <v>0</v>
          </cell>
          <cell r="V346">
            <v>0</v>
          </cell>
          <cell r="X346">
            <v>11052</v>
          </cell>
          <cell r="Y346" t="str">
            <v>Multi-Frio-Draw-Potter 345 kV</v>
          </cell>
          <cell r="AB346">
            <v>20084</v>
          </cell>
          <cell r="AC346">
            <v>795</v>
          </cell>
        </row>
        <row r="347">
          <cell r="C347">
            <v>11052</v>
          </cell>
          <cell r="F347">
            <v>11908144</v>
          </cell>
          <cell r="G347">
            <v>60</v>
          </cell>
          <cell r="H347" t="str">
            <v>Install 230/115 kV transformer at Frio-Draw substation</v>
          </cell>
          <cell r="K347">
            <v>0</v>
          </cell>
          <cell r="M347">
            <v>0</v>
          </cell>
          <cell r="N347">
            <v>0</v>
          </cell>
          <cell r="S347">
            <v>0</v>
          </cell>
          <cell r="V347">
            <v>0</v>
          </cell>
          <cell r="X347">
            <v>11052</v>
          </cell>
          <cell r="Y347" t="str">
            <v>Multi-Frio-Draw-Potter 345 kV</v>
          </cell>
          <cell r="AB347">
            <v>20084</v>
          </cell>
          <cell r="AC347">
            <v>795</v>
          </cell>
        </row>
        <row r="348">
          <cell r="C348">
            <v>11052</v>
          </cell>
          <cell r="F348">
            <v>11846465</v>
          </cell>
          <cell r="G348">
            <v>60</v>
          </cell>
          <cell r="H348" t="str">
            <v>Install 230/115 kV transformer at Frio-Draw substation</v>
          </cell>
          <cell r="K348">
            <v>0</v>
          </cell>
          <cell r="M348">
            <v>0</v>
          </cell>
          <cell r="N348">
            <v>0</v>
          </cell>
          <cell r="S348">
            <v>0</v>
          </cell>
          <cell r="V348">
            <v>0</v>
          </cell>
          <cell r="X348">
            <v>11052</v>
          </cell>
          <cell r="Y348" t="str">
            <v>Multi-Frio-Draw-Potter 345 kV</v>
          </cell>
          <cell r="AB348">
            <v>20084</v>
          </cell>
          <cell r="AC348">
            <v>795</v>
          </cell>
        </row>
        <row r="349">
          <cell r="C349">
            <v>11052</v>
          </cell>
          <cell r="F349">
            <v>11351336</v>
          </cell>
          <cell r="G349">
            <v>60</v>
          </cell>
          <cell r="H349" t="str">
            <v>Install 230/115 kV transformer at Frio-Draw substation</v>
          </cell>
          <cell r="K349">
            <v>0</v>
          </cell>
          <cell r="M349">
            <v>0</v>
          </cell>
          <cell r="N349">
            <v>0</v>
          </cell>
          <cell r="S349">
            <v>0</v>
          </cell>
          <cell r="V349">
            <v>0</v>
          </cell>
          <cell r="X349">
            <v>11052</v>
          </cell>
          <cell r="Y349" t="str">
            <v>Multi-Frio-Draw-Potter 345 kV</v>
          </cell>
          <cell r="AB349">
            <v>20084</v>
          </cell>
          <cell r="AC349">
            <v>795</v>
          </cell>
        </row>
        <row r="350">
          <cell r="C350">
            <v>11052</v>
          </cell>
          <cell r="F350">
            <v>11351325</v>
          </cell>
          <cell r="G350">
            <v>60</v>
          </cell>
          <cell r="H350" t="str">
            <v>Install 230/115 kV transformer at Frio-Draw substation</v>
          </cell>
          <cell r="K350">
            <v>0</v>
          </cell>
          <cell r="M350">
            <v>0</v>
          </cell>
          <cell r="N350">
            <v>0</v>
          </cell>
          <cell r="S350">
            <v>0</v>
          </cell>
          <cell r="V350">
            <v>0</v>
          </cell>
          <cell r="X350">
            <v>11052</v>
          </cell>
          <cell r="Y350" t="str">
            <v>Multi-Frio-Draw-Potter 345 kV</v>
          </cell>
          <cell r="AB350">
            <v>20084</v>
          </cell>
          <cell r="AC350">
            <v>795</v>
          </cell>
        </row>
        <row r="351">
          <cell r="C351">
            <v>11052</v>
          </cell>
          <cell r="F351">
            <v>11351323</v>
          </cell>
          <cell r="G351">
            <v>60</v>
          </cell>
          <cell r="H351" t="str">
            <v>Install 230/115 kV transformer at Frio-Draw substation</v>
          </cell>
          <cell r="K351">
            <v>0</v>
          </cell>
          <cell r="M351">
            <v>0</v>
          </cell>
          <cell r="N351">
            <v>0</v>
          </cell>
          <cell r="S351">
            <v>0</v>
          </cell>
          <cell r="V351">
            <v>0</v>
          </cell>
          <cell r="X351">
            <v>11052</v>
          </cell>
          <cell r="Y351" t="str">
            <v>Multi-Frio-Draw-Potter 345 kV</v>
          </cell>
          <cell r="AB351">
            <v>20084</v>
          </cell>
          <cell r="AC351">
            <v>795</v>
          </cell>
        </row>
        <row r="352">
          <cell r="C352">
            <v>11052</v>
          </cell>
          <cell r="F352">
            <v>11351321</v>
          </cell>
          <cell r="G352">
            <v>60</v>
          </cell>
          <cell r="H352" t="str">
            <v>Install 230/115 kV transformer at Frio-Draw substation</v>
          </cell>
          <cell r="K352">
            <v>0</v>
          </cell>
          <cell r="M352">
            <v>0</v>
          </cell>
          <cell r="N352">
            <v>0</v>
          </cell>
          <cell r="S352">
            <v>0</v>
          </cell>
          <cell r="V352">
            <v>0</v>
          </cell>
          <cell r="X352">
            <v>11052</v>
          </cell>
          <cell r="Y352" t="str">
            <v>Multi-Frio-Draw-Potter 345 kV</v>
          </cell>
          <cell r="AB352">
            <v>20084</v>
          </cell>
          <cell r="AC352">
            <v>795</v>
          </cell>
        </row>
        <row r="353">
          <cell r="C353">
            <v>11053</v>
          </cell>
          <cell r="F353">
            <v>11351362</v>
          </cell>
          <cell r="G353">
            <v>61</v>
          </cell>
          <cell r="H353" t="str">
            <v>Build new 16 mile Frio-Draw-Oasis 230 kV line</v>
          </cell>
          <cell r="I353">
            <v>2015</v>
          </cell>
          <cell r="J353">
            <v>-602</v>
          </cell>
          <cell r="K353">
            <v>-2461</v>
          </cell>
          <cell r="L353">
            <v>-631</v>
          </cell>
          <cell r="M353">
            <v>-33635</v>
          </cell>
          <cell r="N353">
            <v>-7870</v>
          </cell>
          <cell r="O353">
            <v>-27207</v>
          </cell>
          <cell r="P353">
            <v>8057</v>
          </cell>
          <cell r="Q353" t="str">
            <v xml:space="preserve">                        -  </v>
          </cell>
          <cell r="R353">
            <v>18257</v>
          </cell>
          <cell r="S353" t="str">
            <v xml:space="preserve">                           -  </v>
          </cell>
          <cell r="T353" t="str">
            <v xml:space="preserve">                        -  </v>
          </cell>
          <cell r="U353" t="str">
            <v xml:space="preserve">                        -  </v>
          </cell>
          <cell r="V353">
            <v>-46090</v>
          </cell>
          <cell r="W353">
            <v>11351362</v>
          </cell>
          <cell r="X353">
            <v>11053</v>
          </cell>
          <cell r="Y353" t="str">
            <v>Multi-Frio-Draw-Potter 345 kV</v>
          </cell>
          <cell r="AB353">
            <v>20084</v>
          </cell>
          <cell r="AC353">
            <v>795</v>
          </cell>
        </row>
        <row r="354">
          <cell r="C354">
            <v>11053</v>
          </cell>
          <cell r="F354">
            <v>11902977</v>
          </cell>
          <cell r="G354">
            <v>61</v>
          </cell>
          <cell r="H354" t="str">
            <v>Build new 16 mile Frio-Draw-Oasis 230 kV line</v>
          </cell>
          <cell r="I354">
            <v>2015</v>
          </cell>
          <cell r="J354">
            <v>-2312</v>
          </cell>
          <cell r="K354">
            <v>-3051</v>
          </cell>
          <cell r="L354" t="str">
            <v xml:space="preserve">                        -  </v>
          </cell>
          <cell r="M354" t="str">
            <v xml:space="preserve">                        -  </v>
          </cell>
          <cell r="N354">
            <v>-1703</v>
          </cell>
          <cell r="O354" t="str">
            <v xml:space="preserve">                        -  </v>
          </cell>
          <cell r="P354">
            <v>1786</v>
          </cell>
          <cell r="Q354" t="str">
            <v xml:space="preserve">                        -  </v>
          </cell>
          <cell r="R354" t="str">
            <v xml:space="preserve">                        -  </v>
          </cell>
          <cell r="S354">
            <v>-78586</v>
          </cell>
          <cell r="T354">
            <v>61</v>
          </cell>
          <cell r="U354" t="str">
            <v xml:space="preserve">                        -  </v>
          </cell>
          <cell r="V354">
            <v>-83805</v>
          </cell>
          <cell r="W354">
            <v>11902977</v>
          </cell>
          <cell r="X354">
            <v>11053</v>
          </cell>
          <cell r="Y354" t="str">
            <v>Multi-Frio-Draw-Potter 345 kV</v>
          </cell>
          <cell r="AB354">
            <v>20084</v>
          </cell>
          <cell r="AC354">
            <v>795</v>
          </cell>
        </row>
        <row r="355">
          <cell r="C355">
            <v>11054</v>
          </cell>
          <cell r="F355">
            <v>11351365</v>
          </cell>
          <cell r="G355">
            <v>62</v>
          </cell>
          <cell r="H355" t="str">
            <v>Buile new 26 mile Frio-Draw-Roosevelt County 230 kV line</v>
          </cell>
          <cell r="I355">
            <v>2015</v>
          </cell>
          <cell r="J355">
            <v>-269</v>
          </cell>
          <cell r="K355">
            <v>-845</v>
          </cell>
          <cell r="L355">
            <v>-527</v>
          </cell>
          <cell r="M355">
            <v>-858</v>
          </cell>
          <cell r="N355">
            <v>-75</v>
          </cell>
          <cell r="O355">
            <v>24044</v>
          </cell>
          <cell r="P355">
            <v>-159</v>
          </cell>
          <cell r="Q355">
            <v>-360</v>
          </cell>
          <cell r="R355">
            <v>-446</v>
          </cell>
          <cell r="S355" t="str">
            <v xml:space="preserve">                           -  </v>
          </cell>
          <cell r="T355">
            <v>-306</v>
          </cell>
          <cell r="U355">
            <v>-94</v>
          </cell>
          <cell r="V355">
            <v>20106</v>
          </cell>
          <cell r="W355">
            <v>11351365</v>
          </cell>
          <cell r="X355">
            <v>11054</v>
          </cell>
          <cell r="Y355" t="str">
            <v>Multi-Frio-Draw-Potter 345 kV</v>
          </cell>
          <cell r="AB355">
            <v>20084</v>
          </cell>
          <cell r="AC355">
            <v>795</v>
          </cell>
        </row>
        <row r="356">
          <cell r="C356">
            <v>11054</v>
          </cell>
          <cell r="F356">
            <v>11351366</v>
          </cell>
          <cell r="G356">
            <v>62</v>
          </cell>
          <cell r="H356" t="str">
            <v>Buile new 26 mile Frio-Draw-Roosevelt County 230 kV line</v>
          </cell>
          <cell r="I356">
            <v>2015</v>
          </cell>
          <cell r="J356" t="str">
            <v xml:space="preserve">                        -  </v>
          </cell>
          <cell r="K356">
            <v>-12461678</v>
          </cell>
          <cell r="L356">
            <v>-14481</v>
          </cell>
          <cell r="M356">
            <v>-1331</v>
          </cell>
          <cell r="N356">
            <v>-35000</v>
          </cell>
          <cell r="O356">
            <v>-2731</v>
          </cell>
          <cell r="P356">
            <v>6386</v>
          </cell>
          <cell r="Q356">
            <v>-1494</v>
          </cell>
          <cell r="R356">
            <v>-19771</v>
          </cell>
          <cell r="S356">
            <v>-24367</v>
          </cell>
          <cell r="T356">
            <v>0</v>
          </cell>
          <cell r="U356">
            <v>126</v>
          </cell>
          <cell r="V356">
            <v>-12554340</v>
          </cell>
          <cell r="W356">
            <v>11351366</v>
          </cell>
          <cell r="X356">
            <v>11054</v>
          </cell>
          <cell r="Y356" t="str">
            <v>Multi-Frio-Draw-Potter 345 kV</v>
          </cell>
          <cell r="AB356">
            <v>20084</v>
          </cell>
          <cell r="AC356">
            <v>795</v>
          </cell>
        </row>
        <row r="357">
          <cell r="C357">
            <v>11054</v>
          </cell>
          <cell r="F357">
            <v>11351371</v>
          </cell>
          <cell r="G357">
            <v>62</v>
          </cell>
          <cell r="H357" t="str">
            <v>Buile new 26 mile Frio-Draw-Roosevelt County 230 kV line</v>
          </cell>
          <cell r="I357">
            <v>2015</v>
          </cell>
          <cell r="J357">
            <v>-507</v>
          </cell>
          <cell r="K357">
            <v>761932</v>
          </cell>
          <cell r="L357">
            <v>-555</v>
          </cell>
          <cell r="M357">
            <v>-9099</v>
          </cell>
          <cell r="N357">
            <v>-4432</v>
          </cell>
          <cell r="O357">
            <v>25954</v>
          </cell>
          <cell r="P357">
            <v>-27172</v>
          </cell>
          <cell r="Q357">
            <v>-628</v>
          </cell>
          <cell r="R357">
            <v>2728</v>
          </cell>
          <cell r="S357">
            <v>-843</v>
          </cell>
          <cell r="T357">
            <v>-3976</v>
          </cell>
          <cell r="U357">
            <v>-179</v>
          </cell>
          <cell r="V357">
            <v>743223</v>
          </cell>
          <cell r="W357">
            <v>11351371</v>
          </cell>
          <cell r="X357">
            <v>11054</v>
          </cell>
          <cell r="Y357" t="str">
            <v>Multi-Frio-Draw-Potter 345 kV</v>
          </cell>
          <cell r="AB357">
            <v>20084</v>
          </cell>
          <cell r="AC357">
            <v>795</v>
          </cell>
        </row>
        <row r="358">
          <cell r="C358">
            <v>11054</v>
          </cell>
          <cell r="F358">
            <v>11351693</v>
          </cell>
          <cell r="G358">
            <v>62</v>
          </cell>
          <cell r="H358" t="str">
            <v>Buile new 26 mile Frio-Draw-Roosevelt County 230 kV line</v>
          </cell>
          <cell r="I358">
            <v>2015</v>
          </cell>
          <cell r="J358" t="str">
            <v xml:space="preserve">                        -  </v>
          </cell>
          <cell r="K358">
            <v>-1311997</v>
          </cell>
          <cell r="L358">
            <v>-993</v>
          </cell>
          <cell r="M358">
            <v>-177</v>
          </cell>
          <cell r="N358" t="str">
            <v xml:space="preserve">                        -  </v>
          </cell>
          <cell r="O358">
            <v>-54</v>
          </cell>
          <cell r="P358">
            <v>-427</v>
          </cell>
          <cell r="Q358">
            <v>-4922</v>
          </cell>
          <cell r="R358">
            <v>0</v>
          </cell>
          <cell r="S358" t="str">
            <v xml:space="preserve">                           -  </v>
          </cell>
          <cell r="T358">
            <v>0</v>
          </cell>
          <cell r="U358" t="str">
            <v xml:space="preserve">                        -  </v>
          </cell>
          <cell r="V358">
            <v>-1318569</v>
          </cell>
          <cell r="W358">
            <v>11351693</v>
          </cell>
          <cell r="X358">
            <v>11054</v>
          </cell>
          <cell r="Y358" t="str">
            <v>Multi-Frio-Draw-Potter 345 kV</v>
          </cell>
          <cell r="AB358">
            <v>20084</v>
          </cell>
          <cell r="AC358">
            <v>795</v>
          </cell>
        </row>
        <row r="359">
          <cell r="C359">
            <v>11054</v>
          </cell>
          <cell r="F359">
            <v>11907704</v>
          </cell>
          <cell r="G359">
            <v>62</v>
          </cell>
          <cell r="H359" t="str">
            <v>Buile new 26 mile Frio-Draw-Roosevelt County 230 kV line</v>
          </cell>
          <cell r="I359">
            <v>2015</v>
          </cell>
          <cell r="J359">
            <v>-130</v>
          </cell>
          <cell r="K359">
            <v>27</v>
          </cell>
          <cell r="L359" t="str">
            <v xml:space="preserve">                        -  </v>
          </cell>
          <cell r="M359" t="str">
            <v xml:space="preserve">                        -  </v>
          </cell>
          <cell r="N359" t="str">
            <v xml:space="preserve">                        -  </v>
          </cell>
          <cell r="O359">
            <v>-88</v>
          </cell>
          <cell r="P359">
            <v>-1876</v>
          </cell>
          <cell r="Q359">
            <v>-603</v>
          </cell>
          <cell r="R359" t="str">
            <v xml:space="preserve">                        -  </v>
          </cell>
          <cell r="S359">
            <v>-5694</v>
          </cell>
          <cell r="T359">
            <v>10</v>
          </cell>
          <cell r="U359">
            <v>-104</v>
          </cell>
          <cell r="V359">
            <v>-8457</v>
          </cell>
          <cell r="W359">
            <v>11907704</v>
          </cell>
          <cell r="X359">
            <v>11054</v>
          </cell>
          <cell r="Y359" t="str">
            <v>Multi-Frio-Draw-Potter 345 kV</v>
          </cell>
          <cell r="AB359">
            <v>20084</v>
          </cell>
          <cell r="AC359">
            <v>795</v>
          </cell>
        </row>
        <row r="360">
          <cell r="C360">
            <v>11054</v>
          </cell>
          <cell r="F360">
            <v>11977534</v>
          </cell>
          <cell r="G360">
            <v>62</v>
          </cell>
          <cell r="H360" t="str">
            <v>Buile new 26 mile Frio-Draw-Roosevelt County 230 kV line</v>
          </cell>
          <cell r="P360">
            <v>0</v>
          </cell>
          <cell r="S360">
            <v>0</v>
          </cell>
          <cell r="V360">
            <v>0</v>
          </cell>
          <cell r="X360">
            <v>11054</v>
          </cell>
          <cell r="Y360" t="str">
            <v>Multi-Frio-Draw-Potter 345 kV</v>
          </cell>
          <cell r="AB360">
            <v>20084</v>
          </cell>
          <cell r="AC360">
            <v>795</v>
          </cell>
        </row>
        <row r="361">
          <cell r="C361">
            <v>11054</v>
          </cell>
          <cell r="F361">
            <v>11977544</v>
          </cell>
          <cell r="G361">
            <v>62</v>
          </cell>
          <cell r="H361" t="str">
            <v>Buile new 26 mile Frio-Draw-Roosevelt County 230 kV line</v>
          </cell>
          <cell r="P361">
            <v>0</v>
          </cell>
          <cell r="S361">
            <v>0</v>
          </cell>
          <cell r="V361">
            <v>0</v>
          </cell>
          <cell r="X361">
            <v>11054</v>
          </cell>
          <cell r="Y361" t="str">
            <v>Multi-Frio-Draw-Potter 345 kV</v>
          </cell>
          <cell r="AB361">
            <v>20084</v>
          </cell>
          <cell r="AC361">
            <v>795</v>
          </cell>
        </row>
        <row r="362">
          <cell r="C362">
            <v>11054</v>
          </cell>
          <cell r="F362">
            <v>11838815</v>
          </cell>
          <cell r="G362">
            <v>62</v>
          </cell>
          <cell r="H362" t="str">
            <v>Buile new 26 mile Frio-Draw-Roosevelt County 230 kV line</v>
          </cell>
          <cell r="P362">
            <v>0</v>
          </cell>
          <cell r="S362">
            <v>0</v>
          </cell>
          <cell r="V362">
            <v>0</v>
          </cell>
          <cell r="X362">
            <v>11054</v>
          </cell>
          <cell r="Y362" t="str">
            <v>Multi-Frio-Draw-Potter 345 kV</v>
          </cell>
          <cell r="AB362">
            <v>20084</v>
          </cell>
          <cell r="AC362">
            <v>795</v>
          </cell>
        </row>
        <row r="363">
          <cell r="C363">
            <v>11054</v>
          </cell>
          <cell r="F363">
            <v>11351441</v>
          </cell>
          <cell r="G363">
            <v>62</v>
          </cell>
          <cell r="H363" t="str">
            <v>Multi-Frio-Draw-Potter 345 kV</v>
          </cell>
          <cell r="I363">
            <v>0</v>
          </cell>
          <cell r="J363">
            <v>0</v>
          </cell>
          <cell r="K363">
            <v>0</v>
          </cell>
          <cell r="L363">
            <v>0</v>
          </cell>
          <cell r="M363">
            <v>0</v>
          </cell>
          <cell r="N363">
            <v>0</v>
          </cell>
          <cell r="O363">
            <v>0</v>
          </cell>
          <cell r="P363">
            <v>0</v>
          </cell>
          <cell r="Q363">
            <v>0</v>
          </cell>
          <cell r="R363">
            <v>0</v>
          </cell>
          <cell r="S363">
            <v>0</v>
          </cell>
          <cell r="T363">
            <v>0</v>
          </cell>
          <cell r="U363">
            <v>0</v>
          </cell>
          <cell r="V363">
            <v>0</v>
          </cell>
          <cell r="W363">
            <v>0</v>
          </cell>
          <cell r="X363">
            <v>11050</v>
          </cell>
          <cell r="Y363" t="str">
            <v>Multi-Frio-Draw-Potter 345 kV</v>
          </cell>
          <cell r="AB363">
            <v>20084</v>
          </cell>
          <cell r="AC363">
            <v>795</v>
          </cell>
        </row>
        <row r="364">
          <cell r="C364">
            <v>11054</v>
          </cell>
          <cell r="F364">
            <v>11351374</v>
          </cell>
          <cell r="G364">
            <v>62</v>
          </cell>
          <cell r="H364" t="str">
            <v>Buile new 26 mile Frio-Draw-Roosevelt County 230 kV line</v>
          </cell>
          <cell r="P364">
            <v>0</v>
          </cell>
          <cell r="S364">
            <v>0</v>
          </cell>
          <cell r="V364">
            <v>0</v>
          </cell>
          <cell r="X364">
            <v>11054</v>
          </cell>
          <cell r="Y364" t="str">
            <v>Multi-Frio-Draw-Potter 345 kV</v>
          </cell>
          <cell r="AB364">
            <v>20084</v>
          </cell>
          <cell r="AC364">
            <v>795</v>
          </cell>
        </row>
        <row r="365">
          <cell r="C365">
            <v>50450</v>
          </cell>
          <cell r="F365">
            <v>11350485</v>
          </cell>
          <cell r="G365">
            <v>63</v>
          </cell>
          <cell r="H365" t="str">
            <v>Kiser Substation 115/69 kV Ckt 1 Build new Kiser substation. Install a 115/69 kV transformer and 69 kV terminal equipment to connect to the local 
69 kV system.  Construct new 115/69 kV Kiser substation. 115 kV side will be three-breaker ring bus. 69kV sid</v>
          </cell>
          <cell r="I365">
            <v>2015</v>
          </cell>
          <cell r="J365">
            <v>-6387</v>
          </cell>
          <cell r="K365">
            <v>-4889</v>
          </cell>
          <cell r="L365">
            <v>53</v>
          </cell>
          <cell r="M365" t="str">
            <v xml:space="preserve">                        -  </v>
          </cell>
          <cell r="N365">
            <v>-6531</v>
          </cell>
          <cell r="O365">
            <v>332</v>
          </cell>
          <cell r="P365" t="str">
            <v xml:space="preserve">                        -  </v>
          </cell>
          <cell r="Q365" t="str">
            <v xml:space="preserve">                        -  </v>
          </cell>
          <cell r="R365" t="str">
            <v xml:space="preserve">                        -  </v>
          </cell>
          <cell r="S365" t="str">
            <v xml:space="preserve">                           -  </v>
          </cell>
          <cell r="T365" t="str">
            <v xml:space="preserve">                        -  </v>
          </cell>
          <cell r="U365" t="str">
            <v xml:space="preserve">                        -  </v>
          </cell>
          <cell r="V365">
            <v>-17423</v>
          </cell>
          <cell r="W365">
            <v>11350485</v>
          </cell>
          <cell r="X365">
            <v>50450</v>
          </cell>
          <cell r="Y365" t="str">
            <v>Multi-Kress Interchange-Kiser-Cox 115 kV</v>
          </cell>
          <cell r="AB365">
            <v>200214</v>
          </cell>
          <cell r="AC365">
            <v>839</v>
          </cell>
        </row>
        <row r="366">
          <cell r="C366">
            <v>11107</v>
          </cell>
          <cell r="F366">
            <v>11351117</v>
          </cell>
          <cell r="G366">
            <v>63</v>
          </cell>
          <cell r="H366" t="str">
            <v>Kress Interchange -Kiser 115 kV Ckt 1 Reason for Mod: The 2013 ITP Near-Term Assessment advanced the Need Date from 6/1/2014 to 6/1/2013. 
Replace previous NTC 200166</v>
          </cell>
          <cell r="I366">
            <v>2015</v>
          </cell>
          <cell r="J366">
            <v>-65227</v>
          </cell>
          <cell r="K366">
            <v>-46741</v>
          </cell>
          <cell r="L366">
            <v>-42545</v>
          </cell>
          <cell r="M366">
            <v>-8753</v>
          </cell>
          <cell r="N366">
            <v>-16116</v>
          </cell>
          <cell r="O366">
            <v>-74418</v>
          </cell>
          <cell r="P366">
            <v>-13995</v>
          </cell>
          <cell r="Q366" t="str">
            <v xml:space="preserve">                        -  </v>
          </cell>
          <cell r="R366">
            <v>-42006</v>
          </cell>
          <cell r="S366">
            <v>-2692</v>
          </cell>
          <cell r="T366">
            <v>4720</v>
          </cell>
          <cell r="U366">
            <v>11334</v>
          </cell>
          <cell r="V366">
            <v>-296440</v>
          </cell>
          <cell r="W366">
            <v>11351117</v>
          </cell>
          <cell r="X366">
            <v>11107</v>
          </cell>
          <cell r="Y366" t="str">
            <v>Multi-Kress Interchange-Kiser-Cox 115 kV</v>
          </cell>
          <cell r="AB366">
            <v>200214</v>
          </cell>
          <cell r="AC366">
            <v>839</v>
          </cell>
        </row>
        <row r="367">
          <cell r="C367">
            <v>11107</v>
          </cell>
          <cell r="F367">
            <v>11351290</v>
          </cell>
          <cell r="G367">
            <v>63</v>
          </cell>
          <cell r="H367" t="str">
            <v>Kress Interchange -Kiser 115 kV Ckt 1 Reason for Mod: The 2013 ITP Near-Term Assessment advanced the Need Date from 6/1/2014 to 6/1/2013. 
Replace previous NTC 200166</v>
          </cell>
          <cell r="I367">
            <v>2015</v>
          </cell>
          <cell r="J367">
            <v>-7181</v>
          </cell>
          <cell r="K367">
            <v>-3981</v>
          </cell>
          <cell r="L367">
            <v>7</v>
          </cell>
          <cell r="M367">
            <v>-355</v>
          </cell>
          <cell r="N367">
            <v>2071</v>
          </cell>
          <cell r="O367">
            <v>-259</v>
          </cell>
          <cell r="P367">
            <v>22</v>
          </cell>
          <cell r="Q367" t="str">
            <v xml:space="preserve">                        -  </v>
          </cell>
          <cell r="R367">
            <v>35059</v>
          </cell>
          <cell r="S367">
            <v>-34023</v>
          </cell>
          <cell r="T367">
            <v>-1086</v>
          </cell>
          <cell r="U367">
            <v>-437</v>
          </cell>
          <cell r="V367">
            <v>-10163</v>
          </cell>
          <cell r="W367">
            <v>11351290</v>
          </cell>
          <cell r="X367">
            <v>11107</v>
          </cell>
          <cell r="Y367" t="str">
            <v>Multi-Kress Interchange-Kiser-Cox 115 kV</v>
          </cell>
          <cell r="AB367">
            <v>200214</v>
          </cell>
          <cell r="AC367">
            <v>839</v>
          </cell>
        </row>
        <row r="368">
          <cell r="C368">
            <v>11107</v>
          </cell>
          <cell r="F368">
            <v>11351294</v>
          </cell>
          <cell r="G368">
            <v>63</v>
          </cell>
          <cell r="H368" t="str">
            <v>Kress Interchange -Kiser 115 kV Ckt 1 Reason for Mod: The 2013 ITP Near-Term Assessment advanced the Need Date from 6/1/2014 to 6/1/2013. 
Replace previous NTC 200166</v>
          </cell>
          <cell r="I368">
            <v>2015</v>
          </cell>
          <cell r="J368" t="str">
            <v xml:space="preserve">                        -  </v>
          </cell>
          <cell r="K368" t="str">
            <v xml:space="preserve">                           -  </v>
          </cell>
          <cell r="L368" t="str">
            <v xml:space="preserve">                        -  </v>
          </cell>
          <cell r="M368">
            <v>-72</v>
          </cell>
          <cell r="N368">
            <v>-265</v>
          </cell>
          <cell r="O368" t="str">
            <v xml:space="preserve">                        -  </v>
          </cell>
          <cell r="P368" t="str">
            <v xml:space="preserve">                        -  </v>
          </cell>
          <cell r="Q368" t="str">
            <v xml:space="preserve">                        -  </v>
          </cell>
          <cell r="R368" t="str">
            <v xml:space="preserve">                        -  </v>
          </cell>
          <cell r="S368">
            <v>-49</v>
          </cell>
          <cell r="T368" t="str">
            <v xml:space="preserve">                        -  </v>
          </cell>
          <cell r="U368" t="str">
            <v xml:space="preserve">                        -  </v>
          </cell>
          <cell r="V368">
            <v>-386</v>
          </cell>
          <cell r="W368">
            <v>11351294</v>
          </cell>
          <cell r="X368">
            <v>11107</v>
          </cell>
          <cell r="Y368" t="str">
            <v>Multi-Kress Interchange-Kiser-Cox 115 kV</v>
          </cell>
          <cell r="AB368">
            <v>200214</v>
          </cell>
          <cell r="AC368">
            <v>839</v>
          </cell>
        </row>
        <row r="369">
          <cell r="C369">
            <v>11107</v>
          </cell>
          <cell r="F369">
            <v>11351299</v>
          </cell>
          <cell r="G369">
            <v>63</v>
          </cell>
          <cell r="H369" t="str">
            <v>Kress Interchange -Kiser 115 kV Ckt 1 Reason for Mod: The 2013 ITP Near-Term Assessment advanced the Need Date from 6/1/2014 to 6/1/2013. 
Replace previous NTC 200166</v>
          </cell>
          <cell r="I369">
            <v>2015</v>
          </cell>
          <cell r="J369">
            <v>-899</v>
          </cell>
          <cell r="K369">
            <v>-2875</v>
          </cell>
          <cell r="L369">
            <v>-3971</v>
          </cell>
          <cell r="M369">
            <v>-35</v>
          </cell>
          <cell r="N369" t="str">
            <v xml:space="preserve">                        -  </v>
          </cell>
          <cell r="O369" t="str">
            <v xml:space="preserve">                        -  </v>
          </cell>
          <cell r="P369" t="str">
            <v xml:space="preserve">                        -  </v>
          </cell>
          <cell r="Q369" t="str">
            <v xml:space="preserve">                        -  </v>
          </cell>
          <cell r="R369" t="str">
            <v xml:space="preserve">                        -  </v>
          </cell>
          <cell r="S369" t="str">
            <v xml:space="preserve">                           -  </v>
          </cell>
          <cell r="T369" t="str">
            <v xml:space="preserve">                        -  </v>
          </cell>
          <cell r="U369" t="str">
            <v xml:space="preserve">                        -  </v>
          </cell>
          <cell r="V369">
            <v>-7781</v>
          </cell>
          <cell r="W369">
            <v>11351299</v>
          </cell>
          <cell r="X369">
            <v>11107</v>
          </cell>
          <cell r="Y369" t="str">
            <v>Multi-Kress Interchange-Kiser-Cox 115 kV</v>
          </cell>
          <cell r="AB369">
            <v>200214</v>
          </cell>
          <cell r="AC369">
            <v>839</v>
          </cell>
        </row>
        <row r="370">
          <cell r="C370">
            <v>11107</v>
          </cell>
          <cell r="F370">
            <v>11351313</v>
          </cell>
          <cell r="G370">
            <v>63</v>
          </cell>
          <cell r="H370" t="str">
            <v>Kress Interchange -Kiser 115 kV Ckt 1 Reason for Mod: The 2013 ITP Near-Term Assessment advanced the Need Date from 6/1/2014 to 6/1/2013. 
Replace previous NTC 200166</v>
          </cell>
          <cell r="I370">
            <v>2015</v>
          </cell>
          <cell r="J370">
            <v>-396</v>
          </cell>
          <cell r="K370">
            <v>-61</v>
          </cell>
          <cell r="L370">
            <v>-421</v>
          </cell>
          <cell r="M370">
            <v>-2795</v>
          </cell>
          <cell r="N370">
            <v>-2096</v>
          </cell>
          <cell r="O370">
            <v>-625</v>
          </cell>
          <cell r="P370">
            <v>-52812</v>
          </cell>
          <cell r="Q370">
            <v>-67415</v>
          </cell>
          <cell r="R370">
            <v>-13363</v>
          </cell>
          <cell r="S370">
            <v>-8</v>
          </cell>
          <cell r="T370" t="str">
            <v xml:space="preserve">                        -  </v>
          </cell>
          <cell r="U370" t="str">
            <v xml:space="preserve">                        -  </v>
          </cell>
          <cell r="V370">
            <v>-139993</v>
          </cell>
          <cell r="W370">
            <v>11351313</v>
          </cell>
          <cell r="X370">
            <v>11107</v>
          </cell>
          <cell r="Y370" t="str">
            <v>Multi-Kress Interchange-Kiser-Cox 115 kV</v>
          </cell>
          <cell r="AB370">
            <v>200214</v>
          </cell>
          <cell r="AC370">
            <v>839</v>
          </cell>
        </row>
        <row r="371">
          <cell r="C371">
            <v>11107</v>
          </cell>
          <cell r="F371">
            <v>11351315</v>
          </cell>
          <cell r="G371">
            <v>63</v>
          </cell>
          <cell r="H371" t="str">
            <v>Kress Interchange -Kiser 115 kV Ckt 1 Reason for Mod: The 2013 ITP Near-Term Assessment advanced the Need Date from 6/1/2014 to 6/1/2013. 
Replace previous NTC 200166</v>
          </cell>
          <cell r="I371">
            <v>2015</v>
          </cell>
          <cell r="J371">
            <v>-14968</v>
          </cell>
          <cell r="K371">
            <v>-7554</v>
          </cell>
          <cell r="L371">
            <v>-2578</v>
          </cell>
          <cell r="M371">
            <v>-6877</v>
          </cell>
          <cell r="N371">
            <v>-2457</v>
          </cell>
          <cell r="O371">
            <v>-686</v>
          </cell>
          <cell r="P371">
            <v>-10210</v>
          </cell>
          <cell r="Q371">
            <v>-53973</v>
          </cell>
          <cell r="R371">
            <v>121</v>
          </cell>
          <cell r="S371">
            <v>-321</v>
          </cell>
          <cell r="T371">
            <v>-3</v>
          </cell>
          <cell r="U371" t="str">
            <v xml:space="preserve">                        -  </v>
          </cell>
          <cell r="V371">
            <v>-99506</v>
          </cell>
          <cell r="W371">
            <v>11351315</v>
          </cell>
          <cell r="X371">
            <v>11107</v>
          </cell>
          <cell r="Y371" t="str">
            <v>Multi-Kress Interchange-Kiser-Cox 115 kV</v>
          </cell>
          <cell r="AB371">
            <v>200214</v>
          </cell>
          <cell r="AC371">
            <v>839</v>
          </cell>
        </row>
        <row r="372">
          <cell r="C372">
            <v>11107</v>
          </cell>
          <cell r="F372">
            <v>11352442</v>
          </cell>
          <cell r="G372">
            <v>63</v>
          </cell>
          <cell r="H372" t="str">
            <v>Kress Interchange -Kiser 115 kV Ckt 1 Reason for Mod: The 2013 ITP Near-Term Assessment advanced the Need Date from 6/1/2014 to 6/1/2013. 
Replace previous NTC 200166</v>
          </cell>
          <cell r="I372">
            <v>2015</v>
          </cell>
          <cell r="J372" t="str">
            <v xml:space="preserve">                        -  </v>
          </cell>
          <cell r="K372" t="str">
            <v xml:space="preserve">                           -  </v>
          </cell>
          <cell r="L372">
            <v>-273</v>
          </cell>
          <cell r="M372">
            <v>-504</v>
          </cell>
          <cell r="N372" t="str">
            <v xml:space="preserve">                        -  </v>
          </cell>
          <cell r="O372" t="str">
            <v xml:space="preserve">                        -  </v>
          </cell>
          <cell r="P372" t="str">
            <v xml:space="preserve">                        -  </v>
          </cell>
          <cell r="Q372" t="str">
            <v xml:space="preserve">                        -  </v>
          </cell>
          <cell r="R372" t="str">
            <v xml:space="preserve">                        -  </v>
          </cell>
          <cell r="S372" t="str">
            <v xml:space="preserve">                           -  </v>
          </cell>
          <cell r="T372" t="str">
            <v xml:space="preserve">                        -  </v>
          </cell>
          <cell r="U372" t="str">
            <v xml:space="preserve">                        -  </v>
          </cell>
          <cell r="V372">
            <v>-778</v>
          </cell>
          <cell r="W372">
            <v>11352442</v>
          </cell>
          <cell r="X372">
            <v>11107</v>
          </cell>
          <cell r="Y372" t="str">
            <v>Multi-Kress Interchange-Kiser-Cox 115 kV</v>
          </cell>
          <cell r="AB372">
            <v>200214</v>
          </cell>
          <cell r="AC372">
            <v>839</v>
          </cell>
        </row>
        <row r="373">
          <cell r="C373">
            <v>11107</v>
          </cell>
          <cell r="F373">
            <v>11352446</v>
          </cell>
          <cell r="G373">
            <v>63</v>
          </cell>
          <cell r="H373" t="str">
            <v>Kress Interchange -Kiser 115 kV Ckt 1 Reason for Mod: The 2013 ITP Near-Term Assessment advanced the Need Date from 6/1/2014 to 6/1/2013. 
Replace previous NTC 200166</v>
          </cell>
          <cell r="I373">
            <v>2015</v>
          </cell>
          <cell r="J373">
            <v>-423</v>
          </cell>
          <cell r="K373" t="str">
            <v xml:space="preserve">                           -  </v>
          </cell>
          <cell r="L373" t="str">
            <v xml:space="preserve">                        -  </v>
          </cell>
          <cell r="M373">
            <v>-357</v>
          </cell>
          <cell r="N373">
            <v>-125</v>
          </cell>
          <cell r="O373" t="str">
            <v xml:space="preserve">                        -  </v>
          </cell>
          <cell r="P373" t="str">
            <v xml:space="preserve">                        -  </v>
          </cell>
          <cell r="Q373" t="str">
            <v xml:space="preserve">                        -  </v>
          </cell>
          <cell r="R373" t="str">
            <v xml:space="preserve">                        -  </v>
          </cell>
          <cell r="S373" t="str">
            <v xml:space="preserve">                           -  </v>
          </cell>
          <cell r="T373" t="str">
            <v xml:space="preserve">                        -  </v>
          </cell>
          <cell r="U373" t="str">
            <v xml:space="preserve">                        -  </v>
          </cell>
          <cell r="V373">
            <v>-905</v>
          </cell>
          <cell r="W373">
            <v>11352446</v>
          </cell>
          <cell r="X373">
            <v>11107</v>
          </cell>
          <cell r="Y373" t="str">
            <v>Multi-Kress Interchange-Kiser-Cox 115 kV</v>
          </cell>
          <cell r="AB373">
            <v>200214</v>
          </cell>
          <cell r="AC373">
            <v>839</v>
          </cell>
        </row>
        <row r="374">
          <cell r="C374">
            <v>11107</v>
          </cell>
          <cell r="F374">
            <v>11682775</v>
          </cell>
          <cell r="G374">
            <v>63</v>
          </cell>
          <cell r="H374" t="str">
            <v>Kress Interchange -Kiser 115 kV Ckt 1 Reason for Mod: The 2013 ITP Near-Term Assessment advanced the Need Date from 6/1/2014 to 6/1/2013. 
Replace previous NTC 200166</v>
          </cell>
          <cell r="I374">
            <v>2015</v>
          </cell>
          <cell r="J374" t="str">
            <v xml:space="preserve">                        -  </v>
          </cell>
          <cell r="K374" t="str">
            <v xml:space="preserve">                           -  </v>
          </cell>
          <cell r="L374">
            <v>-210</v>
          </cell>
          <cell r="M374" t="str">
            <v xml:space="preserve">                        -  </v>
          </cell>
          <cell r="N374" t="str">
            <v xml:space="preserve">                        -  </v>
          </cell>
          <cell r="O374" t="str">
            <v xml:space="preserve">                        -  </v>
          </cell>
          <cell r="P374" t="str">
            <v xml:space="preserve">                        -  </v>
          </cell>
          <cell r="Q374" t="str">
            <v xml:space="preserve">                        -  </v>
          </cell>
          <cell r="R374" t="str">
            <v xml:space="preserve">                        -  </v>
          </cell>
          <cell r="S374" t="str">
            <v xml:space="preserve">                           -  </v>
          </cell>
          <cell r="T374" t="str">
            <v xml:space="preserve">                        -  </v>
          </cell>
          <cell r="U374" t="str">
            <v xml:space="preserve">                        -  </v>
          </cell>
          <cell r="V374">
            <v>-210</v>
          </cell>
          <cell r="W374">
            <v>11682775</v>
          </cell>
          <cell r="X374">
            <v>11107</v>
          </cell>
          <cell r="Y374" t="str">
            <v>Multi-Kress Interchange-Kiser-Cox 115 kV</v>
          </cell>
          <cell r="AB374">
            <v>200214</v>
          </cell>
          <cell r="AC374">
            <v>839</v>
          </cell>
        </row>
        <row r="375">
          <cell r="C375">
            <v>11107</v>
          </cell>
          <cell r="F375">
            <v>11769769</v>
          </cell>
          <cell r="G375">
            <v>63</v>
          </cell>
          <cell r="H375" t="str">
            <v>Kress Interchange -Kiser 115 kV Ckt 1 Reason for Mod: The 2013 ITP Near-Term Assessment advanced the Need Date from 6/1/2014 to 6/1/2013. 
Replace previous NTC 200166</v>
          </cell>
          <cell r="I375">
            <v>2015</v>
          </cell>
          <cell r="J375" t="str">
            <v xml:space="preserve">                        -  </v>
          </cell>
          <cell r="K375" t="str">
            <v xml:space="preserve">                           -  </v>
          </cell>
          <cell r="L375">
            <v>-336</v>
          </cell>
          <cell r="M375">
            <v>-246</v>
          </cell>
          <cell r="N375">
            <v>-125</v>
          </cell>
          <cell r="O375" t="str">
            <v xml:space="preserve">                        -  </v>
          </cell>
          <cell r="P375">
            <v>7074</v>
          </cell>
          <cell r="Q375" t="str">
            <v xml:space="preserve">                        -  </v>
          </cell>
          <cell r="R375" t="str">
            <v xml:space="preserve">                        -  </v>
          </cell>
          <cell r="S375" t="str">
            <v xml:space="preserve">                           -  </v>
          </cell>
          <cell r="T375">
            <v>7</v>
          </cell>
          <cell r="U375">
            <v>1069</v>
          </cell>
          <cell r="V375">
            <v>7443</v>
          </cell>
          <cell r="W375">
            <v>11769769</v>
          </cell>
          <cell r="X375">
            <v>11107</v>
          </cell>
          <cell r="Y375" t="str">
            <v>Multi-Kress Interchange-Kiser-Cox 115 kV</v>
          </cell>
          <cell r="AB375">
            <v>200214</v>
          </cell>
          <cell r="AC375">
            <v>839</v>
          </cell>
        </row>
        <row r="376">
          <cell r="C376">
            <v>11107</v>
          </cell>
          <cell r="F376">
            <v>11925333</v>
          </cell>
          <cell r="G376">
            <v>63</v>
          </cell>
          <cell r="H376" t="str">
            <v>Kress Interchange -Kiser 115 kV Ckt 1 Reason for Mod: The 2013 ITP Near-Term Assessment advanced the Need Date from 6/1/2014 to 6/1/2013. 
Replace previous NTC 200166</v>
          </cell>
          <cell r="I376">
            <v>2015</v>
          </cell>
          <cell r="J376">
            <v>14</v>
          </cell>
          <cell r="K376">
            <v>-5</v>
          </cell>
          <cell r="L376" t="str">
            <v xml:space="preserve">                        -  </v>
          </cell>
          <cell r="M376">
            <v>-126</v>
          </cell>
          <cell r="N376">
            <v>-167</v>
          </cell>
          <cell r="O376">
            <v>-133</v>
          </cell>
          <cell r="P376" t="str">
            <v xml:space="preserve">                        -  </v>
          </cell>
          <cell r="Q376" t="str">
            <v xml:space="preserve">                        -  </v>
          </cell>
          <cell r="R376">
            <v>-2766</v>
          </cell>
          <cell r="S376" t="str">
            <v xml:space="preserve">                           -  </v>
          </cell>
          <cell r="T376" t="str">
            <v xml:space="preserve">                        -  </v>
          </cell>
          <cell r="U376" t="str">
            <v xml:space="preserve">                        -  </v>
          </cell>
          <cell r="V376">
            <v>-3183</v>
          </cell>
          <cell r="W376">
            <v>11925333</v>
          </cell>
          <cell r="X376">
            <v>11107</v>
          </cell>
          <cell r="Y376" t="str">
            <v>Multi-Kress Interchange-Kiser-Cox 115 kV</v>
          </cell>
          <cell r="AB376">
            <v>200214</v>
          </cell>
          <cell r="AC376">
            <v>839</v>
          </cell>
        </row>
        <row r="377">
          <cell r="C377">
            <v>11107</v>
          </cell>
          <cell r="F377">
            <v>12037810</v>
          </cell>
          <cell r="G377">
            <v>63</v>
          </cell>
          <cell r="H377" t="str">
            <v>Kress Interchange -Kiser 115 kV Ckt 1 Reason for Mod: The 2013 ITP Near-Term Assessment advanced the Need Date from 6/1/2014 to 6/1/2013. 
Replace previous NTC 200166</v>
          </cell>
          <cell r="R377">
            <v>0</v>
          </cell>
          <cell r="V377">
            <v>0</v>
          </cell>
          <cell r="X377">
            <v>11107</v>
          </cell>
          <cell r="Y377" t="str">
            <v>Multi-Kress Interchange-Kiser-Cox 115 kV</v>
          </cell>
          <cell r="AB377">
            <v>200214</v>
          </cell>
          <cell r="AC377">
            <v>839</v>
          </cell>
        </row>
        <row r="378">
          <cell r="C378">
            <v>11107</v>
          </cell>
          <cell r="F378">
            <v>12037806</v>
          </cell>
          <cell r="G378">
            <v>63</v>
          </cell>
          <cell r="H378" t="str">
            <v>Kress Interchange -Kiser 115 kV Ckt 1 Reason for Mod: The 2013 ITP Near-Term Assessment advanced the Need Date from 6/1/2014 to 6/1/2013. 
Replace previous NTC 200166</v>
          </cell>
          <cell r="R378">
            <v>0</v>
          </cell>
          <cell r="V378">
            <v>0</v>
          </cell>
          <cell r="X378">
            <v>11107</v>
          </cell>
          <cell r="Y378" t="str">
            <v>Multi-Kress Interchange-Kiser-Cox 115 kV</v>
          </cell>
          <cell r="AB378">
            <v>200214</v>
          </cell>
          <cell r="AC378">
            <v>839</v>
          </cell>
        </row>
        <row r="379">
          <cell r="C379">
            <v>11107</v>
          </cell>
          <cell r="F379">
            <v>11939167</v>
          </cell>
          <cell r="G379">
            <v>63</v>
          </cell>
          <cell r="H379" t="str">
            <v>Kress Interchange -Kiser 115 kV Ckt 1 Reason for Mod: The 2013 ITP Near-Term Assessment advanced the Need Date from 6/1/2014 to 6/1/2013. 
Replace previous NTC 200166</v>
          </cell>
          <cell r="R379">
            <v>0</v>
          </cell>
          <cell r="V379">
            <v>0</v>
          </cell>
          <cell r="X379">
            <v>11107</v>
          </cell>
          <cell r="Y379" t="str">
            <v>Multi-Kress Interchange-Kiser-Cox 115 kV</v>
          </cell>
          <cell r="AB379">
            <v>200214</v>
          </cell>
          <cell r="AC379">
            <v>839</v>
          </cell>
        </row>
        <row r="380">
          <cell r="C380">
            <v>11107</v>
          </cell>
          <cell r="F380">
            <v>11838567</v>
          </cell>
          <cell r="G380">
            <v>63</v>
          </cell>
          <cell r="H380" t="str">
            <v>Kress Interchange -Kiser 115 kV Ckt 1 Reason for Mod: The 2013 ITP Near-Term Assessment advanced the Need Date from 6/1/2014 to 6/1/2013. 
Replace previous NTC 200166</v>
          </cell>
          <cell r="R380">
            <v>0</v>
          </cell>
          <cell r="V380">
            <v>0</v>
          </cell>
          <cell r="X380">
            <v>11107</v>
          </cell>
          <cell r="Y380" t="str">
            <v>Multi-Kress Interchange-Kiser-Cox 115 kV</v>
          </cell>
          <cell r="AB380">
            <v>200214</v>
          </cell>
          <cell r="AC380">
            <v>839</v>
          </cell>
        </row>
        <row r="381">
          <cell r="C381">
            <v>11107</v>
          </cell>
          <cell r="F381">
            <v>11831753</v>
          </cell>
          <cell r="G381">
            <v>63</v>
          </cell>
          <cell r="H381" t="str">
            <v>Kress Interchange -Kiser 115 kV Ckt 1 Reason for Mod: The 2013 ITP Near-Term Assessment advanced the Need Date from 6/1/2014 to 6/1/2013. 
Replace previous NTC 200166</v>
          </cell>
          <cell r="R381">
            <v>0</v>
          </cell>
          <cell r="V381">
            <v>0</v>
          </cell>
          <cell r="X381">
            <v>11107</v>
          </cell>
          <cell r="Y381" t="str">
            <v>Multi-Kress Interchange-Kiser-Cox 115 kV</v>
          </cell>
          <cell r="AB381">
            <v>200214</v>
          </cell>
          <cell r="AC381">
            <v>839</v>
          </cell>
        </row>
        <row r="382">
          <cell r="C382">
            <v>11107</v>
          </cell>
          <cell r="F382">
            <v>11818547</v>
          </cell>
          <cell r="G382">
            <v>63</v>
          </cell>
          <cell r="H382" t="str">
            <v>Kress Interchange -Kiser 115 kV Ckt 1 Reason for Mod: The 2013 ITP Near-Term Assessment advanced the Need Date from 6/1/2014 to 6/1/2013. 
Replace previous NTC 200166</v>
          </cell>
          <cell r="R382">
            <v>0</v>
          </cell>
          <cell r="V382">
            <v>0</v>
          </cell>
          <cell r="X382">
            <v>11107</v>
          </cell>
          <cell r="Y382" t="str">
            <v>Multi-Kress Interchange-Kiser-Cox 115 kV</v>
          </cell>
          <cell r="AB382">
            <v>200214</v>
          </cell>
          <cell r="AC382">
            <v>839</v>
          </cell>
        </row>
        <row r="383">
          <cell r="C383">
            <v>11107</v>
          </cell>
          <cell r="F383">
            <v>11683785</v>
          </cell>
          <cell r="G383">
            <v>63</v>
          </cell>
          <cell r="H383" t="str">
            <v>Kress Interchange -Kiser 115 kV Ckt 1 Reason for Mod: The 2013 ITP Near-Term Assessment advanced the Need Date from 6/1/2014 to 6/1/2013. 
Replace previous NTC 200166</v>
          </cell>
          <cell r="R383">
            <v>0</v>
          </cell>
          <cell r="V383">
            <v>0</v>
          </cell>
          <cell r="X383">
            <v>11107</v>
          </cell>
          <cell r="Y383" t="str">
            <v>Multi-Kress Interchange-Kiser-Cox 115 kV</v>
          </cell>
          <cell r="AB383">
            <v>200214</v>
          </cell>
          <cell r="AC383">
            <v>839</v>
          </cell>
        </row>
        <row r="384">
          <cell r="C384">
            <v>11107</v>
          </cell>
          <cell r="F384">
            <v>11489836</v>
          </cell>
          <cell r="G384">
            <v>63</v>
          </cell>
          <cell r="H384" t="str">
            <v>Kress Interchange -Kiser 115 kV Ckt 1 Reason for Mod: The 2013 ITP Near-Term Assessment advanced the Need Date from 6/1/2014 to 6/1/2013. 
Replace previous NTC 200166</v>
          </cell>
          <cell r="R384">
            <v>0</v>
          </cell>
          <cell r="V384">
            <v>0</v>
          </cell>
          <cell r="X384">
            <v>11107</v>
          </cell>
          <cell r="Y384" t="str">
            <v>Multi-Kress Interchange-Kiser-Cox 115 kV</v>
          </cell>
          <cell r="AB384">
            <v>200214</v>
          </cell>
          <cell r="AC384">
            <v>839</v>
          </cell>
        </row>
        <row r="385">
          <cell r="C385">
            <v>11108</v>
          </cell>
          <cell r="D385">
            <v>0</v>
          </cell>
          <cell r="E385">
            <v>0</v>
          </cell>
          <cell r="F385">
            <v>11489837</v>
          </cell>
          <cell r="G385">
            <v>63</v>
          </cell>
          <cell r="H385" t="str">
            <v>Install new Plainview County 115/69 kV transformer. WITHDRAWN</v>
          </cell>
          <cell r="I385">
            <v>0</v>
          </cell>
          <cell r="J385">
            <v>0</v>
          </cell>
          <cell r="K385">
            <v>0</v>
          </cell>
          <cell r="L385">
            <v>0</v>
          </cell>
          <cell r="M385">
            <v>0</v>
          </cell>
          <cell r="N385">
            <v>0</v>
          </cell>
          <cell r="O385">
            <v>0</v>
          </cell>
          <cell r="P385">
            <v>0</v>
          </cell>
          <cell r="Q385">
            <v>0</v>
          </cell>
          <cell r="R385">
            <v>0</v>
          </cell>
          <cell r="S385">
            <v>0</v>
          </cell>
          <cell r="T385">
            <v>0</v>
          </cell>
          <cell r="U385">
            <v>0</v>
          </cell>
          <cell r="V385">
            <v>0</v>
          </cell>
          <cell r="W385">
            <v>0</v>
          </cell>
          <cell r="X385">
            <v>11108</v>
          </cell>
          <cell r="Y385" t="str">
            <v>Multi-Kress Interchange-Plainview County 115 kV</v>
          </cell>
          <cell r="Z385">
            <v>0</v>
          </cell>
          <cell r="AA385">
            <v>0</v>
          </cell>
          <cell r="AB385">
            <v>20084</v>
          </cell>
          <cell r="AC385">
            <v>839</v>
          </cell>
        </row>
        <row r="386">
          <cell r="C386">
            <v>11109</v>
          </cell>
          <cell r="F386">
            <v>11350485</v>
          </cell>
          <cell r="G386">
            <v>64</v>
          </cell>
          <cell r="H386" t="str">
            <v>Build new 9.8 mile Cox-Plainview 115 kV line WITHDRAWN</v>
          </cell>
          <cell r="I386">
            <v>0</v>
          </cell>
          <cell r="J386">
            <v>0</v>
          </cell>
          <cell r="K386">
            <v>0</v>
          </cell>
          <cell r="L386">
            <v>0</v>
          </cell>
          <cell r="M386">
            <v>0</v>
          </cell>
          <cell r="N386">
            <v>0</v>
          </cell>
          <cell r="O386">
            <v>0</v>
          </cell>
          <cell r="P386">
            <v>0</v>
          </cell>
          <cell r="Q386">
            <v>0</v>
          </cell>
          <cell r="R386">
            <v>0</v>
          </cell>
          <cell r="S386">
            <v>0</v>
          </cell>
          <cell r="T386">
            <v>0</v>
          </cell>
          <cell r="U386">
            <v>0</v>
          </cell>
          <cell r="V386">
            <v>0</v>
          </cell>
          <cell r="W386">
            <v>0</v>
          </cell>
          <cell r="X386">
            <v>50450</v>
          </cell>
          <cell r="Y386" t="str">
            <v>Line-Cox-Plainview 115 kV</v>
          </cell>
          <cell r="AB386">
            <v>20084</v>
          </cell>
          <cell r="AC386">
            <v>840</v>
          </cell>
        </row>
        <row r="387">
          <cell r="C387">
            <v>11109</v>
          </cell>
          <cell r="F387">
            <v>11351294</v>
          </cell>
          <cell r="G387">
            <v>64</v>
          </cell>
          <cell r="H387" t="str">
            <v>Build new 9.8 mile Cox-Plainview 115 kV line WITHDRAWN</v>
          </cell>
          <cell r="I387">
            <v>0</v>
          </cell>
          <cell r="J387">
            <v>0</v>
          </cell>
          <cell r="K387">
            <v>0</v>
          </cell>
          <cell r="L387">
            <v>0</v>
          </cell>
          <cell r="M387">
            <v>0</v>
          </cell>
          <cell r="N387">
            <v>0</v>
          </cell>
          <cell r="O387">
            <v>0</v>
          </cell>
          <cell r="P387">
            <v>0</v>
          </cell>
          <cell r="Q387">
            <v>0</v>
          </cell>
          <cell r="R387">
            <v>0</v>
          </cell>
          <cell r="S387">
            <v>0</v>
          </cell>
          <cell r="T387">
            <v>0</v>
          </cell>
          <cell r="U387">
            <v>0</v>
          </cell>
          <cell r="V387">
            <v>0</v>
          </cell>
          <cell r="W387">
            <v>0</v>
          </cell>
          <cell r="X387">
            <v>11107</v>
          </cell>
          <cell r="Y387" t="str">
            <v>Line-Cox-Plainview 115 kV</v>
          </cell>
          <cell r="AB387">
            <v>20084</v>
          </cell>
          <cell r="AC387">
            <v>840</v>
          </cell>
        </row>
        <row r="388">
          <cell r="C388">
            <v>11109</v>
          </cell>
          <cell r="F388">
            <v>11351313</v>
          </cell>
          <cell r="G388">
            <v>64</v>
          </cell>
          <cell r="H388" t="str">
            <v>Build new 9.8 mile Cox-Plainview 115 kV line WITHDRAWN</v>
          </cell>
          <cell r="I388">
            <v>0</v>
          </cell>
          <cell r="J388">
            <v>0</v>
          </cell>
          <cell r="K388">
            <v>0</v>
          </cell>
          <cell r="L388">
            <v>0</v>
          </cell>
          <cell r="M388">
            <v>0</v>
          </cell>
          <cell r="N388">
            <v>0</v>
          </cell>
          <cell r="O388">
            <v>0</v>
          </cell>
          <cell r="P388">
            <v>0</v>
          </cell>
          <cell r="Q388">
            <v>0</v>
          </cell>
          <cell r="R388">
            <v>0</v>
          </cell>
          <cell r="S388">
            <v>0</v>
          </cell>
          <cell r="T388">
            <v>0</v>
          </cell>
          <cell r="U388">
            <v>0</v>
          </cell>
          <cell r="V388">
            <v>0</v>
          </cell>
          <cell r="W388">
            <v>0</v>
          </cell>
          <cell r="X388">
            <v>11107</v>
          </cell>
          <cell r="Y388" t="str">
            <v>Line-Cox-Plainview 115 kV</v>
          </cell>
          <cell r="AB388">
            <v>20084</v>
          </cell>
          <cell r="AC388">
            <v>840</v>
          </cell>
        </row>
        <row r="389">
          <cell r="C389">
            <v>11241</v>
          </cell>
          <cell r="F389">
            <v>11432299</v>
          </cell>
          <cell r="G389">
            <v>65</v>
          </cell>
          <cell r="H389" t="str">
            <v>Double circuit 345 kV from Hitchland substation to the OGE interception point from the Woodward District EHV substation. (Ckt 1)</v>
          </cell>
          <cell r="I389">
            <v>2015</v>
          </cell>
          <cell r="J389" t="str">
            <v xml:space="preserve">                        -  </v>
          </cell>
          <cell r="K389" t="str">
            <v xml:space="preserve">                           -  </v>
          </cell>
          <cell r="L389" t="str">
            <v xml:space="preserve">                        -  </v>
          </cell>
          <cell r="M389" t="str">
            <v xml:space="preserve">                        -  </v>
          </cell>
          <cell r="N389" t="str">
            <v xml:space="preserve">                        -  </v>
          </cell>
          <cell r="O389" t="str">
            <v xml:space="preserve">                        -  </v>
          </cell>
          <cell r="P389" t="str">
            <v xml:space="preserve">                        -  </v>
          </cell>
          <cell r="Q389" t="str">
            <v xml:space="preserve">                        -  </v>
          </cell>
          <cell r="R389" t="str">
            <v xml:space="preserve">                        -  </v>
          </cell>
          <cell r="S389">
            <v>-580</v>
          </cell>
          <cell r="T389" t="str">
            <v xml:space="preserve">                        -  </v>
          </cell>
          <cell r="U389" t="str">
            <v xml:space="preserve">                        -  </v>
          </cell>
          <cell r="V389">
            <v>-580</v>
          </cell>
          <cell r="W389">
            <v>11432299</v>
          </cell>
          <cell r="X389">
            <v>11241</v>
          </cell>
          <cell r="Y389" t="str">
            <v>Line-Hitchland-Woodward District EHV 345 kV Double Circuit</v>
          </cell>
          <cell r="AB389">
            <v>20099</v>
          </cell>
          <cell r="AC389">
            <v>940</v>
          </cell>
        </row>
        <row r="390">
          <cell r="F390">
            <v>11432299</v>
          </cell>
          <cell r="X390">
            <v>11241</v>
          </cell>
          <cell r="AB390" t="e">
            <v>#N/A</v>
          </cell>
          <cell r="AC390" t="e">
            <v>#N/A</v>
          </cell>
        </row>
        <row r="391">
          <cell r="C391">
            <v>11241</v>
          </cell>
          <cell r="F391">
            <v>11432309</v>
          </cell>
          <cell r="G391">
            <v>65</v>
          </cell>
          <cell r="H391" t="str">
            <v>Hitchland to Woodward 345 kV,</v>
          </cell>
          <cell r="I391">
            <v>2015</v>
          </cell>
          <cell r="J391" t="str">
            <v xml:space="preserve">                        -  </v>
          </cell>
          <cell r="K391" t="str">
            <v xml:space="preserve">                           -  </v>
          </cell>
          <cell r="L391" t="str">
            <v xml:space="preserve">                        -  </v>
          </cell>
          <cell r="M391" t="str">
            <v xml:space="preserve">                        -  </v>
          </cell>
          <cell r="N391" t="str">
            <v xml:space="preserve">                        -  </v>
          </cell>
          <cell r="O391" t="str">
            <v xml:space="preserve">                        -  </v>
          </cell>
          <cell r="P391" t="str">
            <v xml:space="preserve">                        -  </v>
          </cell>
          <cell r="Q391" t="str">
            <v xml:space="preserve">                        -  </v>
          </cell>
          <cell r="R391" t="str">
            <v xml:space="preserve">                        -  </v>
          </cell>
          <cell r="S391">
            <v>1074</v>
          </cell>
          <cell r="T391" t="str">
            <v xml:space="preserve">                        -  </v>
          </cell>
          <cell r="U391" t="str">
            <v xml:space="preserve">                        -  </v>
          </cell>
          <cell r="V391">
            <v>1074</v>
          </cell>
          <cell r="W391">
            <v>11432309</v>
          </cell>
          <cell r="X391">
            <v>11241</v>
          </cell>
          <cell r="Y391" t="str">
            <v>Line-Hitchland-Woodward District EHV 345 kV Double Circuit</v>
          </cell>
          <cell r="AB391">
            <v>20099</v>
          </cell>
          <cell r="AC391">
            <v>940</v>
          </cell>
        </row>
        <row r="392">
          <cell r="C392">
            <v>11241</v>
          </cell>
          <cell r="F392">
            <v>11432315</v>
          </cell>
          <cell r="G392">
            <v>65</v>
          </cell>
          <cell r="H392" t="str">
            <v>Hitchland to Woodward 345 kV O</v>
          </cell>
          <cell r="I392">
            <v>2015</v>
          </cell>
          <cell r="J392">
            <v>-1129</v>
          </cell>
          <cell r="K392">
            <v>-4235</v>
          </cell>
          <cell r="L392">
            <v>-2004</v>
          </cell>
          <cell r="M392">
            <v>-184</v>
          </cell>
          <cell r="N392">
            <v>-6242</v>
          </cell>
          <cell r="O392">
            <v>-418</v>
          </cell>
          <cell r="P392">
            <v>-8122</v>
          </cell>
          <cell r="Q392">
            <v>-750</v>
          </cell>
          <cell r="R392">
            <v>34192</v>
          </cell>
          <cell r="S392">
            <v>-2301</v>
          </cell>
          <cell r="T392">
            <v>-13073</v>
          </cell>
          <cell r="U392">
            <v>-3683</v>
          </cell>
          <cell r="V392">
            <v>-7948</v>
          </cell>
          <cell r="W392">
            <v>11432315</v>
          </cell>
          <cell r="X392">
            <v>11241</v>
          </cell>
          <cell r="Y392" t="str">
            <v>Line-Hitchland-Woodward District EHV 345 kV Double Circuit</v>
          </cell>
          <cell r="AB392">
            <v>20099</v>
          </cell>
          <cell r="AC392">
            <v>940</v>
          </cell>
        </row>
        <row r="393">
          <cell r="C393">
            <v>11241</v>
          </cell>
          <cell r="F393">
            <v>11684933</v>
          </cell>
          <cell r="G393">
            <v>65</v>
          </cell>
          <cell r="H393" t="str">
            <v>Hicthland-Woodward J-13 Line</v>
          </cell>
          <cell r="I393">
            <v>2015</v>
          </cell>
          <cell r="J393">
            <v>-698</v>
          </cell>
          <cell r="K393">
            <v>-475</v>
          </cell>
          <cell r="L393">
            <v>-604</v>
          </cell>
          <cell r="M393" t="str">
            <v xml:space="preserve">                        -  </v>
          </cell>
          <cell r="N393">
            <v>-1188</v>
          </cell>
          <cell r="O393">
            <v>-383</v>
          </cell>
          <cell r="P393">
            <v>-317</v>
          </cell>
          <cell r="Q393" t="str">
            <v xml:space="preserve">                        -  </v>
          </cell>
          <cell r="R393" t="str">
            <v xml:space="preserve">                        -  </v>
          </cell>
          <cell r="S393">
            <v>240077</v>
          </cell>
          <cell r="T393">
            <v>-260</v>
          </cell>
          <cell r="U393" t="str">
            <v xml:space="preserve">                        -  </v>
          </cell>
          <cell r="V393">
            <v>236151</v>
          </cell>
          <cell r="W393">
            <v>11684933</v>
          </cell>
          <cell r="X393">
            <v>11241</v>
          </cell>
          <cell r="Y393" t="str">
            <v>Line-Hitchland-Woodward District EHV 345 kV Double Circuit</v>
          </cell>
          <cell r="AB393">
            <v>20099</v>
          </cell>
          <cell r="AC393">
            <v>940</v>
          </cell>
        </row>
        <row r="394">
          <cell r="C394">
            <v>11241</v>
          </cell>
          <cell r="F394">
            <v>11684941</v>
          </cell>
          <cell r="G394">
            <v>65</v>
          </cell>
          <cell r="H394" t="str">
            <v>Hitchland-Woodward J-13, Line</v>
          </cell>
          <cell r="I394">
            <v>2015</v>
          </cell>
          <cell r="J394" t="str">
            <v xml:space="preserve">                        -  </v>
          </cell>
          <cell r="K394" t="str">
            <v xml:space="preserve">                           -  </v>
          </cell>
          <cell r="L394">
            <v>-84</v>
          </cell>
          <cell r="M394" t="str">
            <v xml:space="preserve">                        -  </v>
          </cell>
          <cell r="N394" t="str">
            <v xml:space="preserve">                        -  </v>
          </cell>
          <cell r="O394" t="str">
            <v xml:space="preserve">                        -  </v>
          </cell>
          <cell r="P394" t="str">
            <v xml:space="preserve">                        -  </v>
          </cell>
          <cell r="Q394" t="str">
            <v xml:space="preserve">                        -  </v>
          </cell>
          <cell r="R394" t="str">
            <v xml:space="preserve">                        -  </v>
          </cell>
          <cell r="S394" t="str">
            <v xml:space="preserve">                           -  </v>
          </cell>
          <cell r="T394" t="str">
            <v xml:space="preserve">                        -  </v>
          </cell>
          <cell r="U394" t="str">
            <v xml:space="preserve">                        -  </v>
          </cell>
          <cell r="V394">
            <v>-84</v>
          </cell>
          <cell r="W394">
            <v>11684941</v>
          </cell>
          <cell r="X394">
            <v>11241</v>
          </cell>
          <cell r="Y394" t="str">
            <v>Line-Hitchland-Woodward District EHV 345 kV Double Circuit</v>
          </cell>
          <cell r="AB394">
            <v>20099</v>
          </cell>
          <cell r="AC394">
            <v>940</v>
          </cell>
        </row>
        <row r="395">
          <cell r="C395">
            <v>11242</v>
          </cell>
          <cell r="F395">
            <v>11684947</v>
          </cell>
          <cell r="H395" t="str">
            <v>Hitchland-Woodward J-12 Line</v>
          </cell>
          <cell r="I395">
            <v>2015</v>
          </cell>
          <cell r="J395">
            <v>-449</v>
          </cell>
          <cell r="K395">
            <v>-475</v>
          </cell>
          <cell r="L395">
            <v>-520</v>
          </cell>
          <cell r="M395">
            <v>-312</v>
          </cell>
          <cell r="N395">
            <v>-1188</v>
          </cell>
          <cell r="O395">
            <v>-383</v>
          </cell>
          <cell r="P395">
            <v>-317</v>
          </cell>
          <cell r="Q395">
            <v>-5893</v>
          </cell>
          <cell r="R395">
            <v>42</v>
          </cell>
          <cell r="S395">
            <v>-7276</v>
          </cell>
          <cell r="T395">
            <v>-11134</v>
          </cell>
          <cell r="U395" t="str">
            <v xml:space="preserve">                        -  </v>
          </cell>
          <cell r="V395">
            <v>-27906</v>
          </cell>
          <cell r="W395">
            <v>11684947</v>
          </cell>
          <cell r="X395">
            <v>11241</v>
          </cell>
          <cell r="Y395" t="str">
            <v>Line-Hitchland-Woodward District EHV 345 kV Double Circuit</v>
          </cell>
          <cell r="AB395">
            <v>20099</v>
          </cell>
          <cell r="AC395">
            <v>940</v>
          </cell>
        </row>
        <row r="396">
          <cell r="C396">
            <v>11241</v>
          </cell>
          <cell r="F396">
            <v>11684952</v>
          </cell>
          <cell r="G396">
            <v>65</v>
          </cell>
          <cell r="H396" t="str">
            <v>Hitchland to Woodward J-12 Lin</v>
          </cell>
          <cell r="I396">
            <v>2015</v>
          </cell>
          <cell r="J396">
            <v>-249</v>
          </cell>
          <cell r="K396" t="str">
            <v xml:space="preserve">                           -  </v>
          </cell>
          <cell r="L396">
            <v>-84</v>
          </cell>
          <cell r="M396" t="str">
            <v xml:space="preserve">                        -  </v>
          </cell>
          <cell r="N396" t="str">
            <v xml:space="preserve">                        -  </v>
          </cell>
          <cell r="O396" t="str">
            <v xml:space="preserve">                        -  </v>
          </cell>
          <cell r="P396" t="str">
            <v xml:space="preserve">                        -  </v>
          </cell>
          <cell r="Q396" t="str">
            <v xml:space="preserve">                        -  </v>
          </cell>
          <cell r="R396" t="str">
            <v xml:space="preserve">                        -  </v>
          </cell>
          <cell r="S396">
            <v>-208372</v>
          </cell>
          <cell r="T396">
            <v>-260</v>
          </cell>
          <cell r="U396" t="str">
            <v xml:space="preserve">                        -  </v>
          </cell>
          <cell r="V396">
            <v>-208965</v>
          </cell>
          <cell r="W396">
            <v>11684952</v>
          </cell>
          <cell r="X396">
            <v>11241</v>
          </cell>
          <cell r="Y396" t="str">
            <v>Line-Hitchland-Woodward District EHV 345 kV Double Circuit</v>
          </cell>
          <cell r="AB396">
            <v>20099</v>
          </cell>
          <cell r="AC396">
            <v>940</v>
          </cell>
        </row>
        <row r="397">
          <cell r="C397">
            <v>11241</v>
          </cell>
          <cell r="F397">
            <v>11432311</v>
          </cell>
          <cell r="G397">
            <v>65</v>
          </cell>
          <cell r="H397" t="str">
            <v>Line-Hitchland-Woodward District EHV 345 kV Double Circuit</v>
          </cell>
          <cell r="S397">
            <v>0</v>
          </cell>
          <cell r="V397">
            <v>0</v>
          </cell>
          <cell r="X397">
            <v>11241</v>
          </cell>
          <cell r="Y397" t="str">
            <v>Line-Hitchland-Woodward District EHV 345 kV Double Circuit</v>
          </cell>
          <cell r="AB397">
            <v>20099</v>
          </cell>
          <cell r="AC397">
            <v>940</v>
          </cell>
        </row>
        <row r="398">
          <cell r="C398">
            <v>11383</v>
          </cell>
          <cell r="F398">
            <v>11351309</v>
          </cell>
          <cell r="G398">
            <v>66</v>
          </cell>
          <cell r="H398" t="str">
            <v>Plainview City Exp N.Plainview</v>
          </cell>
          <cell r="I398">
            <v>2015</v>
          </cell>
          <cell r="J398">
            <v>-21283</v>
          </cell>
          <cell r="K398">
            <v>-1142</v>
          </cell>
          <cell r="L398">
            <v>107</v>
          </cell>
          <cell r="M398">
            <v>-33</v>
          </cell>
          <cell r="N398" t="str">
            <v xml:space="preserve">                        -  </v>
          </cell>
          <cell r="O398">
            <v>49121</v>
          </cell>
          <cell r="P398" t="str">
            <v xml:space="preserve">                        -  </v>
          </cell>
          <cell r="Q398">
            <v>128</v>
          </cell>
          <cell r="R398" t="str">
            <v xml:space="preserve">                        -  </v>
          </cell>
          <cell r="S398" t="str">
            <v xml:space="preserve">                           -  </v>
          </cell>
          <cell r="T398">
            <v>0</v>
          </cell>
          <cell r="U398" t="str">
            <v xml:space="preserve">                        -  </v>
          </cell>
          <cell r="V398">
            <v>26898</v>
          </cell>
          <cell r="W398">
            <v>11351309</v>
          </cell>
          <cell r="Y398" t="str">
            <v>Substation - North Plainview 115 kV</v>
          </cell>
          <cell r="AB398">
            <v>20130</v>
          </cell>
          <cell r="AC398">
            <v>1042</v>
          </cell>
        </row>
        <row r="399">
          <cell r="C399">
            <v>11384</v>
          </cell>
          <cell r="F399">
            <v>11351303</v>
          </cell>
          <cell r="G399">
            <v>67</v>
          </cell>
          <cell r="H399" t="str">
            <v>Tap the Kress-Plainview City 115 kV line with Kress Rural substation.  Convert Kress Rural substation to 115 kV. Upgrade facilities to emergency 
rating 173 MVA.</v>
          </cell>
          <cell r="S399">
            <v>0</v>
          </cell>
          <cell r="V399">
            <v>0</v>
          </cell>
          <cell r="X399">
            <v>11384</v>
          </cell>
          <cell r="Y399" t="str">
            <v>Substation - Kress Rural 115 kV</v>
          </cell>
          <cell r="AB399">
            <v>20130</v>
          </cell>
          <cell r="AC399">
            <v>1043</v>
          </cell>
        </row>
        <row r="400">
          <cell r="C400">
            <v>11505</v>
          </cell>
          <cell r="F400">
            <v>11628843</v>
          </cell>
          <cell r="G400">
            <v>68</v>
          </cell>
          <cell r="H400" t="str">
            <v>Spearman 115/69/13.2 kV Transformer Ckt 1</v>
          </cell>
          <cell r="I400">
            <v>2015</v>
          </cell>
          <cell r="J400" t="str">
            <v xml:space="preserve">                        -  </v>
          </cell>
          <cell r="K400" t="str">
            <v xml:space="preserve">                           -  </v>
          </cell>
          <cell r="L400" t="str">
            <v xml:space="preserve">                        -  </v>
          </cell>
          <cell r="M400">
            <v>6241</v>
          </cell>
          <cell r="N400" t="str">
            <v xml:space="preserve">                        -  </v>
          </cell>
          <cell r="O400" t="str">
            <v xml:space="preserve">                        -  </v>
          </cell>
          <cell r="P400" t="str">
            <v xml:space="preserve">                        -  </v>
          </cell>
          <cell r="Q400" t="str">
            <v xml:space="preserve">                        -  </v>
          </cell>
          <cell r="R400">
            <v>-47</v>
          </cell>
          <cell r="S400" t="str">
            <v xml:space="preserve">                           -  </v>
          </cell>
          <cell r="T400">
            <v>1</v>
          </cell>
          <cell r="U400" t="str">
            <v xml:space="preserve">                        -  </v>
          </cell>
          <cell r="V400">
            <v>6195</v>
          </cell>
          <cell r="W400">
            <v>11628843</v>
          </cell>
          <cell r="X400">
            <v>11505</v>
          </cell>
          <cell r="Y400" t="str">
            <v>XFR-Spearman 115/69/13.2 Ckt 1 Upgrade</v>
          </cell>
          <cell r="AB400">
            <v>200166</v>
          </cell>
          <cell r="AC400">
            <v>1141</v>
          </cell>
        </row>
        <row r="401">
          <cell r="C401">
            <v>50379</v>
          </cell>
          <cell r="F401">
            <v>11625339</v>
          </cell>
          <cell r="G401">
            <v>69</v>
          </cell>
          <cell r="H401" t="str">
            <v>Drinkard Sub 115 kV</v>
          </cell>
          <cell r="I401">
            <v>2015</v>
          </cell>
          <cell r="J401" t="str">
            <v xml:space="preserve">                        -  </v>
          </cell>
          <cell r="K401" t="str">
            <v xml:space="preserve">                           -  </v>
          </cell>
          <cell r="L401" t="str">
            <v xml:space="preserve">                        -  </v>
          </cell>
          <cell r="M401" t="str">
            <v xml:space="preserve">                        -  </v>
          </cell>
          <cell r="N401" t="str">
            <v xml:space="preserve">                        -  </v>
          </cell>
          <cell r="O401">
            <v>-1239303</v>
          </cell>
          <cell r="P401">
            <v>-219164</v>
          </cell>
          <cell r="Q401">
            <v>-25269</v>
          </cell>
          <cell r="R401">
            <v>-8930</v>
          </cell>
          <cell r="S401">
            <v>-6087</v>
          </cell>
          <cell r="T401">
            <v>-449</v>
          </cell>
          <cell r="U401">
            <v>970</v>
          </cell>
          <cell r="V401">
            <v>-1498231</v>
          </cell>
          <cell r="W401">
            <v>11625339</v>
          </cell>
          <cell r="X401">
            <v>50379</v>
          </cell>
          <cell r="Y401" t="str">
            <v>Device-Drinkard 115 kV Capacitor</v>
          </cell>
          <cell r="AB401">
            <v>200166</v>
          </cell>
          <cell r="AC401">
            <v>30332</v>
          </cell>
        </row>
        <row r="402">
          <cell r="C402">
            <v>50379</v>
          </cell>
          <cell r="F402">
            <v>11625343</v>
          </cell>
          <cell r="G402">
            <v>69</v>
          </cell>
          <cell r="H402" t="str">
            <v>Drinkard Sub 115 kV</v>
          </cell>
          <cell r="O402">
            <v>0</v>
          </cell>
          <cell r="P402">
            <v>0</v>
          </cell>
          <cell r="Q402">
            <v>0</v>
          </cell>
          <cell r="R402">
            <v>0</v>
          </cell>
          <cell r="S402">
            <v>0</v>
          </cell>
          <cell r="V402">
            <v>0</v>
          </cell>
          <cell r="X402">
            <v>50379</v>
          </cell>
          <cell r="Y402" t="str">
            <v>Device-Drinkard 115 kV Capacitor</v>
          </cell>
          <cell r="AB402">
            <v>200166</v>
          </cell>
          <cell r="AC402">
            <v>30332</v>
          </cell>
        </row>
        <row r="403">
          <cell r="C403">
            <v>50379</v>
          </cell>
          <cell r="F403">
            <v>12060206</v>
          </cell>
          <cell r="G403">
            <v>69</v>
          </cell>
          <cell r="H403" t="str">
            <v>Drinkard Sub 115 kV</v>
          </cell>
          <cell r="I403">
            <v>2015</v>
          </cell>
          <cell r="J403" t="str">
            <v xml:space="preserve">                        -  </v>
          </cell>
          <cell r="K403" t="str">
            <v xml:space="preserve">                           -  </v>
          </cell>
          <cell r="L403" t="str">
            <v xml:space="preserve">                        -  </v>
          </cell>
          <cell r="M403" t="str">
            <v xml:space="preserve">                        -  </v>
          </cell>
          <cell r="N403" t="str">
            <v xml:space="preserve">                        -  </v>
          </cell>
          <cell r="O403" t="str">
            <v xml:space="preserve">                        -  </v>
          </cell>
          <cell r="P403" t="str">
            <v xml:space="preserve">                        -  </v>
          </cell>
          <cell r="Q403" t="str">
            <v xml:space="preserve">                        -  </v>
          </cell>
          <cell r="R403">
            <v>-20600</v>
          </cell>
          <cell r="S403" t="str">
            <v xml:space="preserve">                           -  </v>
          </cell>
          <cell r="T403">
            <v>1</v>
          </cell>
          <cell r="U403" t="str">
            <v xml:space="preserve">                        -  </v>
          </cell>
          <cell r="V403">
            <v>-20599</v>
          </cell>
          <cell r="W403">
            <v>12060206</v>
          </cell>
          <cell r="X403">
            <v>50379</v>
          </cell>
          <cell r="Y403" t="str">
            <v>Device-Drinkard 115 kV Capacitor</v>
          </cell>
          <cell r="AB403">
            <v>200166</v>
          </cell>
          <cell r="AC403">
            <v>30332</v>
          </cell>
        </row>
        <row r="404">
          <cell r="C404">
            <v>50401</v>
          </cell>
          <cell r="F404">
            <v>11625275</v>
          </cell>
          <cell r="G404">
            <v>70</v>
          </cell>
          <cell r="H404" t="str">
            <v>Crosby 115 kV Install 14.4 Mvar capacitor at Crosby 115 kV</v>
          </cell>
          <cell r="I404">
            <v>2015</v>
          </cell>
          <cell r="J404" t="str">
            <v xml:space="preserve">                        -  </v>
          </cell>
          <cell r="K404" t="str">
            <v xml:space="preserve">                           -  </v>
          </cell>
          <cell r="L404" t="str">
            <v xml:space="preserve">                        -  </v>
          </cell>
          <cell r="M404" t="str">
            <v xml:space="preserve">                        -  </v>
          </cell>
          <cell r="N404" t="str">
            <v xml:space="preserve">                        -  </v>
          </cell>
          <cell r="O404" t="str">
            <v xml:space="preserve">                        -  </v>
          </cell>
          <cell r="P404" t="str">
            <v xml:space="preserve">                        -  </v>
          </cell>
          <cell r="Q404" t="str">
            <v xml:space="preserve">                        -  </v>
          </cell>
          <cell r="R404" t="str">
            <v xml:space="preserve">                        -  </v>
          </cell>
          <cell r="S404" t="str">
            <v xml:space="preserve">                           -  </v>
          </cell>
          <cell r="T404">
            <v>-1307137</v>
          </cell>
          <cell r="U404">
            <v>-26949</v>
          </cell>
          <cell r="V404">
            <v>-1334087</v>
          </cell>
          <cell r="W404">
            <v>11625275</v>
          </cell>
          <cell r="X404">
            <v>50401</v>
          </cell>
          <cell r="Y404" t="str">
            <v>Device-Crosby 115 kV Capacitor</v>
          </cell>
          <cell r="AB404">
            <v>200166</v>
          </cell>
          <cell r="AC404">
            <v>30351</v>
          </cell>
        </row>
        <row r="405">
          <cell r="C405">
            <v>50401</v>
          </cell>
          <cell r="F405">
            <v>12173907</v>
          </cell>
          <cell r="G405">
            <v>70</v>
          </cell>
          <cell r="H405" t="str">
            <v>Crosby Co Road ROW</v>
          </cell>
          <cell r="R405">
            <v>0</v>
          </cell>
          <cell r="T405">
            <v>0</v>
          </cell>
          <cell r="V405">
            <v>0</v>
          </cell>
          <cell r="X405">
            <v>50401</v>
          </cell>
          <cell r="Y405" t="str">
            <v>Device-Crosby 115 kV Capacitor</v>
          </cell>
          <cell r="AB405">
            <v>200166</v>
          </cell>
          <cell r="AC405">
            <v>30351</v>
          </cell>
        </row>
        <row r="406">
          <cell r="C406">
            <v>50591</v>
          </cell>
          <cell r="F406">
            <v>11495189</v>
          </cell>
          <cell r="G406">
            <v>71</v>
          </cell>
          <cell r="H406" t="str">
            <v>Install second Howard 115/69kV transfomer</v>
          </cell>
          <cell r="I406">
            <v>2015</v>
          </cell>
          <cell r="J406" t="str">
            <v xml:space="preserve">                        -  </v>
          </cell>
          <cell r="K406" t="str">
            <v xml:space="preserve">                           -  </v>
          </cell>
          <cell r="L406">
            <v>-5346637</v>
          </cell>
          <cell r="M406">
            <v>-576040</v>
          </cell>
          <cell r="N406">
            <v>-43792</v>
          </cell>
          <cell r="O406">
            <v>-31153</v>
          </cell>
          <cell r="P406">
            <v>-55865</v>
          </cell>
          <cell r="Q406">
            <v>-65221</v>
          </cell>
          <cell r="R406">
            <v>-52774</v>
          </cell>
          <cell r="S406">
            <v>-20172</v>
          </cell>
          <cell r="T406">
            <v>-7193</v>
          </cell>
          <cell r="U406">
            <v>-42983</v>
          </cell>
          <cell r="V406">
            <v>-6241830</v>
          </cell>
          <cell r="W406">
            <v>11495189</v>
          </cell>
          <cell r="X406">
            <v>50591</v>
          </cell>
          <cell r="Y406" t="str">
            <v>XFR-Howard 115/69 kV Transformers</v>
          </cell>
          <cell r="AB406">
            <v>200190</v>
          </cell>
          <cell r="AC406">
            <v>30411</v>
          </cell>
        </row>
        <row r="407">
          <cell r="C407">
            <v>50591</v>
          </cell>
          <cell r="F407">
            <v>11495191</v>
          </cell>
          <cell r="G407">
            <v>71</v>
          </cell>
          <cell r="H407" t="str">
            <v>Install second Howard 115/69kV transfomer</v>
          </cell>
          <cell r="I407">
            <v>2015</v>
          </cell>
          <cell r="J407">
            <v>-237077</v>
          </cell>
          <cell r="K407">
            <v>-22453</v>
          </cell>
          <cell r="L407">
            <v>-9140</v>
          </cell>
          <cell r="M407">
            <v>21739</v>
          </cell>
          <cell r="N407">
            <v>-29928</v>
          </cell>
          <cell r="O407">
            <v>23019</v>
          </cell>
          <cell r="P407">
            <v>-24760</v>
          </cell>
          <cell r="Q407">
            <v>-5160</v>
          </cell>
          <cell r="R407">
            <v>197</v>
          </cell>
          <cell r="S407">
            <v>323653</v>
          </cell>
          <cell r="T407">
            <v>0</v>
          </cell>
          <cell r="U407">
            <v>-5346</v>
          </cell>
          <cell r="V407">
            <v>34744</v>
          </cell>
          <cell r="W407">
            <v>11495191</v>
          </cell>
          <cell r="X407">
            <v>50591</v>
          </cell>
          <cell r="Y407" t="str">
            <v>XFR-Howard 115/69 kV Transformers</v>
          </cell>
          <cell r="AB407">
            <v>200190</v>
          </cell>
          <cell r="AC407">
            <v>30411</v>
          </cell>
        </row>
        <row r="408">
          <cell r="C408">
            <v>50591</v>
          </cell>
          <cell r="F408">
            <v>11495196</v>
          </cell>
          <cell r="G408">
            <v>71</v>
          </cell>
          <cell r="H408" t="str">
            <v>Install second Howard 115/69kV transfomer</v>
          </cell>
          <cell r="I408">
            <v>2015</v>
          </cell>
          <cell r="J408">
            <v>-7892</v>
          </cell>
          <cell r="K408">
            <v>-12223</v>
          </cell>
          <cell r="L408">
            <v>3460</v>
          </cell>
          <cell r="M408">
            <v>-1452</v>
          </cell>
          <cell r="N408">
            <v>-167</v>
          </cell>
          <cell r="O408">
            <v>-344</v>
          </cell>
          <cell r="P408">
            <v>-793</v>
          </cell>
          <cell r="Q408">
            <v>-90</v>
          </cell>
          <cell r="R408" t="str">
            <v xml:space="preserve">                        -  </v>
          </cell>
          <cell r="S408">
            <v>24327</v>
          </cell>
          <cell r="T408">
            <v>1</v>
          </cell>
          <cell r="U408">
            <v>-49</v>
          </cell>
          <cell r="V408">
            <v>4776</v>
          </cell>
          <cell r="W408">
            <v>11495196</v>
          </cell>
          <cell r="X408">
            <v>50591</v>
          </cell>
          <cell r="Y408" t="str">
            <v>XFR-Howard 115/69 kV Transformers</v>
          </cell>
          <cell r="AB408">
            <v>200190</v>
          </cell>
          <cell r="AC408">
            <v>30411</v>
          </cell>
        </row>
        <row r="409">
          <cell r="C409">
            <v>50591</v>
          </cell>
          <cell r="F409">
            <v>11819484</v>
          </cell>
          <cell r="G409">
            <v>71</v>
          </cell>
          <cell r="H409" t="str">
            <v>Install second Howard 115/69kV transfomer</v>
          </cell>
          <cell r="I409">
            <v>2015</v>
          </cell>
          <cell r="J409">
            <v>50</v>
          </cell>
          <cell r="K409">
            <v>-37</v>
          </cell>
          <cell r="L409" t="str">
            <v xml:space="preserve">                        -  </v>
          </cell>
          <cell r="M409" t="str">
            <v xml:space="preserve">                        -  </v>
          </cell>
          <cell r="N409">
            <v>-173</v>
          </cell>
          <cell r="O409">
            <v>-410</v>
          </cell>
          <cell r="P409">
            <v>-441</v>
          </cell>
          <cell r="Q409">
            <v>-86</v>
          </cell>
          <cell r="R409" t="str">
            <v xml:space="preserve">                        -  </v>
          </cell>
          <cell r="S409" t="str">
            <v xml:space="preserve">                           -  </v>
          </cell>
          <cell r="T409" t="str">
            <v xml:space="preserve">                        -  </v>
          </cell>
          <cell r="U409" t="str">
            <v xml:space="preserve">                        -  </v>
          </cell>
          <cell r="V409">
            <v>-1097</v>
          </cell>
          <cell r="W409">
            <v>11819484</v>
          </cell>
          <cell r="X409">
            <v>50591</v>
          </cell>
          <cell r="Y409" t="str">
            <v>XFR-Howard 115/69 kV Transformers</v>
          </cell>
          <cell r="AB409">
            <v>200190</v>
          </cell>
          <cell r="AC409">
            <v>30411</v>
          </cell>
        </row>
        <row r="410">
          <cell r="C410">
            <v>50591</v>
          </cell>
          <cell r="F410">
            <v>11859844</v>
          </cell>
          <cell r="G410">
            <v>71</v>
          </cell>
          <cell r="H410" t="str">
            <v>Install second Howard 115/69kV transfomer</v>
          </cell>
          <cell r="V410">
            <v>0</v>
          </cell>
          <cell r="X410">
            <v>50591</v>
          </cell>
          <cell r="Y410" t="str">
            <v>XFR-Howard 115/69 kV Transformers</v>
          </cell>
          <cell r="AB410">
            <v>200190</v>
          </cell>
          <cell r="AC410">
            <v>30411</v>
          </cell>
        </row>
        <row r="411">
          <cell r="C411">
            <v>50591</v>
          </cell>
          <cell r="F411">
            <v>11825019</v>
          </cell>
          <cell r="G411">
            <v>71</v>
          </cell>
          <cell r="H411" t="str">
            <v>Install second Howard 115/69kV transfomer</v>
          </cell>
          <cell r="V411">
            <v>0</v>
          </cell>
          <cell r="X411">
            <v>50591</v>
          </cell>
          <cell r="Y411" t="str">
            <v>XFR-Howard 115/69 kV Transformers</v>
          </cell>
          <cell r="AB411">
            <v>200190</v>
          </cell>
          <cell r="AC411">
            <v>30411</v>
          </cell>
        </row>
        <row r="412">
          <cell r="C412">
            <v>50591</v>
          </cell>
          <cell r="F412">
            <v>11495193</v>
          </cell>
          <cell r="G412">
            <v>71</v>
          </cell>
          <cell r="H412" t="str">
            <v>Install second Howard 115/69kV transfomer</v>
          </cell>
          <cell r="V412">
            <v>0</v>
          </cell>
          <cell r="X412">
            <v>50591</v>
          </cell>
          <cell r="Y412" t="str">
            <v>XFR-Howard 115/69 kV Transformers</v>
          </cell>
          <cell r="AB412">
            <v>200190</v>
          </cell>
          <cell r="AC412">
            <v>30411</v>
          </cell>
        </row>
        <row r="413">
          <cell r="C413">
            <v>50591</v>
          </cell>
          <cell r="F413">
            <v>11802656</v>
          </cell>
          <cell r="G413">
            <v>71</v>
          </cell>
          <cell r="H413" t="str">
            <v>Install second Howard 115/69kV transfomer</v>
          </cell>
          <cell r="V413">
            <v>0</v>
          </cell>
          <cell r="X413">
            <v>50591</v>
          </cell>
          <cell r="Y413" t="str">
            <v>XFR-Howard 115/69 kV Transformers</v>
          </cell>
          <cell r="AB413">
            <v>200190</v>
          </cell>
          <cell r="AC413">
            <v>30411</v>
          </cell>
        </row>
        <row r="414">
          <cell r="C414">
            <v>50591</v>
          </cell>
          <cell r="F414">
            <v>11819481</v>
          </cell>
          <cell r="G414">
            <v>71</v>
          </cell>
          <cell r="H414" t="str">
            <v>Install second Howard 115/69kV transfomer</v>
          </cell>
          <cell r="V414">
            <v>0</v>
          </cell>
          <cell r="X414">
            <v>50591</v>
          </cell>
          <cell r="Y414" t="str">
            <v>XFR-Howard 115/69 kV Transformers</v>
          </cell>
          <cell r="AB414">
            <v>200190</v>
          </cell>
          <cell r="AC414">
            <v>30411</v>
          </cell>
        </row>
        <row r="415">
          <cell r="C415">
            <v>50591</v>
          </cell>
          <cell r="F415">
            <v>11862009</v>
          </cell>
          <cell r="G415">
            <v>71</v>
          </cell>
          <cell r="H415" t="str">
            <v>Install second Howard 115/69kV transfomer</v>
          </cell>
          <cell r="V415">
            <v>0</v>
          </cell>
          <cell r="X415">
            <v>50591</v>
          </cell>
          <cell r="Y415" t="str">
            <v>XFR-Howard 115/69 kV Transformers</v>
          </cell>
          <cell r="AB415">
            <v>200190</v>
          </cell>
          <cell r="AC415">
            <v>30411</v>
          </cell>
        </row>
        <row r="416">
          <cell r="C416">
            <v>10629</v>
          </cell>
          <cell r="F416">
            <v>11350159</v>
          </cell>
          <cell r="G416">
            <v>72</v>
          </cell>
          <cell r="H416" t="str">
            <v xml:space="preserve">Upgrade Chaves 230/115 kV to 225/258 MVA. Upgrade 230/115 kV, autotransformer #2 at Chaves County Interchange from 150 MVA to 250 MVA.  
New Transformer will require very little modification to the existing substation; new transformer can occupy the space </v>
          </cell>
          <cell r="I416">
            <v>2015</v>
          </cell>
          <cell r="J416" t="str">
            <v xml:space="preserve">                        -  </v>
          </cell>
          <cell r="K416" t="str">
            <v xml:space="preserve">                           -  </v>
          </cell>
          <cell r="L416" t="str">
            <v xml:space="preserve">                        -  </v>
          </cell>
          <cell r="M416">
            <v>-2704517</v>
          </cell>
          <cell r="N416">
            <v>-3664</v>
          </cell>
          <cell r="O416">
            <v>-39168</v>
          </cell>
          <cell r="P416">
            <v>-1869</v>
          </cell>
          <cell r="Q416">
            <v>-344</v>
          </cell>
          <cell r="R416">
            <v>-124</v>
          </cell>
          <cell r="S416">
            <v>-1456</v>
          </cell>
          <cell r="T416">
            <v>-215</v>
          </cell>
          <cell r="U416">
            <v>190</v>
          </cell>
          <cell r="V416">
            <v>-2751165</v>
          </cell>
          <cell r="W416">
            <v>11350159</v>
          </cell>
          <cell r="X416">
            <v>10629</v>
          </cell>
          <cell r="Y416" t="str">
            <v>Chaves Ckt 2 Auto Sub</v>
          </cell>
          <cell r="AB416">
            <v>200214</v>
          </cell>
          <cell r="AC416">
            <v>486</v>
          </cell>
        </row>
        <row r="417">
          <cell r="C417">
            <v>11110</v>
          </cell>
          <cell r="F417">
            <v>11764459</v>
          </cell>
          <cell r="G417">
            <v>73</v>
          </cell>
          <cell r="H417" t="str">
            <v>Upgrade Graham 115/69 kV transformer Ckt 1 (84 MVA)</v>
          </cell>
          <cell r="I417">
            <v>2015</v>
          </cell>
          <cell r="J417" t="str">
            <v xml:space="preserve">                        -  </v>
          </cell>
          <cell r="K417" t="str">
            <v xml:space="preserve">                           -  </v>
          </cell>
          <cell r="L417" t="str">
            <v xml:space="preserve">                        -  </v>
          </cell>
          <cell r="M417" t="str">
            <v xml:space="preserve">                        -  </v>
          </cell>
          <cell r="N417" t="str">
            <v xml:space="preserve">                        -  </v>
          </cell>
          <cell r="O417" t="str">
            <v xml:space="preserve">                        -  </v>
          </cell>
          <cell r="P417" t="str">
            <v xml:space="preserve">                        -  </v>
          </cell>
          <cell r="Q417" t="str">
            <v xml:space="preserve">                        -  </v>
          </cell>
          <cell r="R417" t="str">
            <v xml:space="preserve">                        -  </v>
          </cell>
          <cell r="S417" t="str">
            <v xml:space="preserve">                           -  </v>
          </cell>
          <cell r="T417" t="str">
            <v xml:space="preserve">                        -  </v>
          </cell>
          <cell r="U417">
            <v>-486150</v>
          </cell>
          <cell r="V417">
            <v>-486150</v>
          </cell>
          <cell r="W417">
            <v>11764459</v>
          </cell>
          <cell r="X417">
            <v>11110</v>
          </cell>
          <cell r="Y417" t="str">
            <v>Graham Interchange 115/69 kV Transformer Ckt 1</v>
          </cell>
          <cell r="AB417">
            <v>200214</v>
          </cell>
          <cell r="AC417">
            <v>841</v>
          </cell>
        </row>
        <row r="418">
          <cell r="C418">
            <v>11110</v>
          </cell>
          <cell r="F418">
            <v>11958405</v>
          </cell>
          <cell r="G418">
            <v>73</v>
          </cell>
          <cell r="H418" t="str">
            <v>Graham Intg-Add 115</v>
          </cell>
          <cell r="R418">
            <v>0</v>
          </cell>
          <cell r="T418">
            <v>0</v>
          </cell>
          <cell r="V418">
            <v>0</v>
          </cell>
          <cell r="X418">
            <v>11110</v>
          </cell>
          <cell r="Y418" t="str">
            <v>Graham Interchange 115/69 kV Transformer Ckt 1</v>
          </cell>
          <cell r="AB418">
            <v>200214</v>
          </cell>
          <cell r="AC418">
            <v>841</v>
          </cell>
        </row>
        <row r="419">
          <cell r="C419">
            <v>11110</v>
          </cell>
          <cell r="F419">
            <v>12075722</v>
          </cell>
          <cell r="G419">
            <v>73</v>
          </cell>
          <cell r="H419" t="str">
            <v>Grahm Intg. -Reterm</v>
          </cell>
          <cell r="R419">
            <v>0</v>
          </cell>
          <cell r="T419">
            <v>0</v>
          </cell>
          <cell r="V419">
            <v>0</v>
          </cell>
          <cell r="X419">
            <v>11110</v>
          </cell>
          <cell r="Y419" t="str">
            <v>Graham Interchange 115/69 kV Transformer Ckt 1</v>
          </cell>
          <cell r="AB419">
            <v>200214</v>
          </cell>
          <cell r="AC419">
            <v>841</v>
          </cell>
        </row>
        <row r="420">
          <cell r="C420">
            <v>11507</v>
          </cell>
          <cell r="F420">
            <v>11764468</v>
          </cell>
          <cell r="G420">
            <v>74</v>
          </cell>
          <cell r="H420" t="str">
            <v>Install a second 230/115/13.2 kV transformer at Lubbock South. Add a second 230/115 kV, 250 MVA autotransformer at Lubbock South 
Interchange. New transformer will require very little modification to the existing substation; new transformer can occupy the</v>
          </cell>
          <cell r="I420">
            <v>2015</v>
          </cell>
          <cell r="J420" t="str">
            <v xml:space="preserve">                        -  </v>
          </cell>
          <cell r="K420">
            <v>-4266106</v>
          </cell>
          <cell r="L420">
            <v>-267975</v>
          </cell>
          <cell r="M420">
            <v>-26173</v>
          </cell>
          <cell r="N420">
            <v>-14951</v>
          </cell>
          <cell r="O420">
            <v>98550</v>
          </cell>
          <cell r="P420">
            <v>-151761</v>
          </cell>
          <cell r="Q420">
            <v>-8499</v>
          </cell>
          <cell r="R420">
            <v>56</v>
          </cell>
          <cell r="S420">
            <v>-4984</v>
          </cell>
          <cell r="T420">
            <v>3801</v>
          </cell>
          <cell r="U420">
            <v>-26</v>
          </cell>
          <cell r="V420">
            <v>-4638069</v>
          </cell>
          <cell r="W420">
            <v>11764468</v>
          </cell>
          <cell r="X420">
            <v>11507</v>
          </cell>
          <cell r="Y420" t="str">
            <v>Lubbock South 230/115/13.2 kV Transformer</v>
          </cell>
          <cell r="AB420">
            <v>200214</v>
          </cell>
          <cell r="AC420">
            <v>1143</v>
          </cell>
        </row>
        <row r="421">
          <cell r="C421">
            <v>11507</v>
          </cell>
          <cell r="F421">
            <v>12075833</v>
          </cell>
          <cell r="G421">
            <v>74</v>
          </cell>
          <cell r="H421" t="str">
            <v>Install a second 230/115/13.2 kV transformer at Lubbock South. Add a second 230/115 kV, 250 MVA autotransformer at Lubbock South 
Interchange. New transformer will require very little modification to the existing substation; new transformer can occupy the</v>
          </cell>
          <cell r="K421">
            <v>0</v>
          </cell>
          <cell r="L421">
            <v>0</v>
          </cell>
          <cell r="M421">
            <v>0</v>
          </cell>
          <cell r="N421">
            <v>0</v>
          </cell>
          <cell r="O421">
            <v>0</v>
          </cell>
          <cell r="P421">
            <v>0</v>
          </cell>
          <cell r="Q421">
            <v>0</v>
          </cell>
          <cell r="S421">
            <v>0</v>
          </cell>
          <cell r="T421">
            <v>0</v>
          </cell>
          <cell r="V421">
            <v>0</v>
          </cell>
          <cell r="X421">
            <v>11507</v>
          </cell>
          <cell r="Y421" t="str">
            <v>Lubbock South 230/115/13.2 kV Transformer</v>
          </cell>
          <cell r="AB421">
            <v>200214</v>
          </cell>
          <cell r="AC421">
            <v>1143</v>
          </cell>
        </row>
        <row r="422">
          <cell r="C422">
            <v>11507</v>
          </cell>
          <cell r="F422">
            <v>12064906</v>
          </cell>
          <cell r="G422">
            <v>74</v>
          </cell>
          <cell r="H422" t="str">
            <v>Install a second 230/115/13.2 kV transformer at Lubbock South. Add a second 230/115 kV, 250 MVA autotransformer at Lubbock South 
Interchange.  New transformer will require very little modification to the existing substation; new transformer can occupy the</v>
          </cell>
          <cell r="I422">
            <v>2015</v>
          </cell>
          <cell r="J422" t="str">
            <v xml:space="preserve">                        -  </v>
          </cell>
          <cell r="K422" t="str">
            <v xml:space="preserve">                           -  </v>
          </cell>
          <cell r="L422" t="str">
            <v xml:space="preserve">                        -  </v>
          </cell>
          <cell r="M422" t="str">
            <v xml:space="preserve">                        -  </v>
          </cell>
          <cell r="N422" t="str">
            <v xml:space="preserve">                        -  </v>
          </cell>
          <cell r="O422" t="str">
            <v xml:space="preserve">                        -  </v>
          </cell>
          <cell r="P422">
            <v>-178292</v>
          </cell>
          <cell r="Q422" t="str">
            <v xml:space="preserve">                        -  </v>
          </cell>
          <cell r="R422">
            <v>17</v>
          </cell>
          <cell r="S422" t="str">
            <v xml:space="preserve">                           -  </v>
          </cell>
          <cell r="T422">
            <v>0</v>
          </cell>
          <cell r="U422" t="str">
            <v xml:space="preserve">                        -  </v>
          </cell>
          <cell r="V422">
            <v>-178276</v>
          </cell>
          <cell r="W422">
            <v>12064906</v>
          </cell>
          <cell r="X422">
            <v>11507</v>
          </cell>
          <cell r="Y422" t="str">
            <v>Lubbock South 230/115/13.2 kV Transformer</v>
          </cell>
          <cell r="AB422">
            <v>200214</v>
          </cell>
          <cell r="AC422">
            <v>1143</v>
          </cell>
        </row>
        <row r="423">
          <cell r="C423">
            <v>50523</v>
          </cell>
          <cell r="F423">
            <v>11764453</v>
          </cell>
          <cell r="G423">
            <v>75</v>
          </cell>
          <cell r="H423" t="str">
            <v>Install two 14.4 MVA capacitors</v>
          </cell>
          <cell r="I423">
            <v>2015</v>
          </cell>
          <cell r="J423" t="str">
            <v xml:space="preserve">                        -  </v>
          </cell>
          <cell r="K423" t="str">
            <v xml:space="preserve">                           -  </v>
          </cell>
          <cell r="L423" t="str">
            <v xml:space="preserve">                        -  </v>
          </cell>
          <cell r="M423">
            <v>-1564960</v>
          </cell>
          <cell r="N423">
            <v>-73451</v>
          </cell>
          <cell r="O423">
            <v>-61106</v>
          </cell>
          <cell r="P423">
            <v>-6164</v>
          </cell>
          <cell r="Q423">
            <v>-155231</v>
          </cell>
          <cell r="R423">
            <v>999</v>
          </cell>
          <cell r="S423">
            <v>-1290</v>
          </cell>
          <cell r="T423">
            <v>81061</v>
          </cell>
          <cell r="U423">
            <v>-22</v>
          </cell>
          <cell r="V423">
            <v>-1780164</v>
          </cell>
          <cell r="W423">
            <v>11764453</v>
          </cell>
          <cell r="X423">
            <v>50523</v>
          </cell>
          <cell r="Y423" t="str">
            <v>Floyd 115 kV Cap</v>
          </cell>
          <cell r="AB423">
            <v>200214</v>
          </cell>
          <cell r="AC423">
            <v>30430</v>
          </cell>
        </row>
        <row r="424">
          <cell r="C424">
            <v>11064</v>
          </cell>
          <cell r="F424">
            <v>11764447</v>
          </cell>
          <cell r="G424">
            <v>76</v>
          </cell>
          <cell r="H424" t="str">
            <v>Upgrade Eddy Co transformer 230/115 kV 250 MVA Ckt 1</v>
          </cell>
          <cell r="M424">
            <v>0</v>
          </cell>
          <cell r="N424">
            <v>0</v>
          </cell>
          <cell r="O424">
            <v>0</v>
          </cell>
          <cell r="P424">
            <v>0</v>
          </cell>
          <cell r="Q424">
            <v>0</v>
          </cell>
          <cell r="S424">
            <v>0</v>
          </cell>
          <cell r="T424">
            <v>0</v>
          </cell>
          <cell r="V424">
            <v>0</v>
          </cell>
          <cell r="X424">
            <v>11064</v>
          </cell>
          <cell r="Y424" t="str">
            <v>Eddy County Interchange 230/115 kV Transformer Ckt 1</v>
          </cell>
          <cell r="AB424">
            <v>200214</v>
          </cell>
          <cell r="AC424">
            <v>802</v>
          </cell>
        </row>
        <row r="425">
          <cell r="C425">
            <v>11064</v>
          </cell>
          <cell r="F425">
            <v>12029135</v>
          </cell>
          <cell r="G425">
            <v>76</v>
          </cell>
          <cell r="H425" t="str">
            <v>Upgrade Eddy Co transformer 230/115 kV 250 MVA Ckt 1</v>
          </cell>
          <cell r="M425">
            <v>0</v>
          </cell>
          <cell r="N425">
            <v>0</v>
          </cell>
          <cell r="O425">
            <v>0</v>
          </cell>
          <cell r="P425">
            <v>0</v>
          </cell>
          <cell r="Q425">
            <v>0</v>
          </cell>
          <cell r="S425">
            <v>0</v>
          </cell>
          <cell r="T425">
            <v>0</v>
          </cell>
          <cell r="V425">
            <v>0</v>
          </cell>
          <cell r="X425">
            <v>11064</v>
          </cell>
          <cell r="Y425" t="str">
            <v>Eddy County Interchange 230/115 kV Transformer Ckt 1</v>
          </cell>
          <cell r="AB425">
            <v>200214</v>
          </cell>
          <cell r="AC425">
            <v>802</v>
          </cell>
        </row>
        <row r="426">
          <cell r="C426">
            <v>11064</v>
          </cell>
          <cell r="F426">
            <v>11803383</v>
          </cell>
          <cell r="G426">
            <v>76</v>
          </cell>
          <cell r="H426" t="str">
            <v>Eddy Cty 230 kV In-</v>
          </cell>
          <cell r="R426">
            <v>0</v>
          </cell>
          <cell r="T426">
            <v>0</v>
          </cell>
          <cell r="V426">
            <v>0</v>
          </cell>
          <cell r="X426">
            <v>11064</v>
          </cell>
          <cell r="Y426" t="str">
            <v>Eddy County Interchange 230/115 kV Transformer Ckt 1</v>
          </cell>
          <cell r="AB426">
            <v>200214</v>
          </cell>
          <cell r="AC426">
            <v>802</v>
          </cell>
        </row>
        <row r="427">
          <cell r="C427">
            <v>50560</v>
          </cell>
          <cell r="F427">
            <v>11764477</v>
          </cell>
          <cell r="G427">
            <v>77</v>
          </cell>
          <cell r="H427" t="str">
            <v>Potash Junction 115/69 Xfmr Up</v>
          </cell>
          <cell r="I427">
            <v>2015</v>
          </cell>
          <cell r="J427" t="str">
            <v xml:space="preserve">                        -  </v>
          </cell>
          <cell r="K427" t="str">
            <v xml:space="preserve">                           -  </v>
          </cell>
          <cell r="L427" t="str">
            <v xml:space="preserve">                        -  </v>
          </cell>
          <cell r="M427" t="str">
            <v xml:space="preserve">                        -  </v>
          </cell>
          <cell r="N427" t="str">
            <v xml:space="preserve">                        -  </v>
          </cell>
          <cell r="O427" t="str">
            <v xml:space="preserve">                        -  </v>
          </cell>
          <cell r="P427" t="str">
            <v xml:space="preserve">                        -  </v>
          </cell>
          <cell r="Q427" t="str">
            <v xml:space="preserve">                        -  </v>
          </cell>
          <cell r="R427">
            <v>-2355998</v>
          </cell>
          <cell r="S427">
            <v>-51492</v>
          </cell>
          <cell r="T427">
            <v>-321</v>
          </cell>
          <cell r="U427">
            <v>-14921</v>
          </cell>
          <cell r="V427">
            <v>-2422732</v>
          </cell>
          <cell r="W427">
            <v>11764477</v>
          </cell>
          <cell r="X427">
            <v>50560</v>
          </cell>
          <cell r="Y427" t="str">
            <v>Potash Jct 115/69 kV Ckt 1</v>
          </cell>
          <cell r="AB427">
            <v>200214</v>
          </cell>
          <cell r="AC427">
            <v>30466</v>
          </cell>
        </row>
        <row r="428">
          <cell r="C428">
            <v>11104</v>
          </cell>
          <cell r="F428">
            <v>11351189</v>
          </cell>
          <cell r="G428">
            <v>78</v>
          </cell>
          <cell r="H428" t="str">
            <v>Convert Muleshoe 69 kV to 115 kV All elements and conductor must have at least an emergency rating of 160 MVA, but are not limited to that amount.</v>
          </cell>
          <cell r="I428">
            <v>2015</v>
          </cell>
          <cell r="J428" t="str">
            <v xml:space="preserve">                        -  </v>
          </cell>
          <cell r="K428" t="str">
            <v xml:space="preserve">                           -  </v>
          </cell>
          <cell r="L428" t="str">
            <v xml:space="preserve">                        -  </v>
          </cell>
          <cell r="M428" t="str">
            <v xml:space="preserve">                        -  </v>
          </cell>
          <cell r="N428" t="str">
            <v xml:space="preserve">                        -  </v>
          </cell>
          <cell r="O428" t="str">
            <v xml:space="preserve">                        -  </v>
          </cell>
          <cell r="P428" t="str">
            <v xml:space="preserve">                        -  </v>
          </cell>
          <cell r="Q428" t="str">
            <v xml:space="preserve">                        -  </v>
          </cell>
          <cell r="R428" t="str">
            <v xml:space="preserve">                        -  </v>
          </cell>
          <cell r="S428" t="str">
            <v xml:space="preserve">                           -  </v>
          </cell>
          <cell r="T428" t="str">
            <v xml:space="preserve">                        -  </v>
          </cell>
          <cell r="U428">
            <v>-899817</v>
          </cell>
          <cell r="V428">
            <v>-899817</v>
          </cell>
          <cell r="W428">
            <v>11351189</v>
          </cell>
          <cell r="X428">
            <v>11104</v>
          </cell>
          <cell r="Y428" t="str">
            <v>Sub-Convert Muleshoe East 69 KV to 115 kV</v>
          </cell>
          <cell r="AB428">
            <v>200166</v>
          </cell>
          <cell r="AC428">
            <v>836</v>
          </cell>
        </row>
        <row r="429">
          <cell r="C429">
            <v>11104</v>
          </cell>
          <cell r="F429">
            <v>11351220</v>
          </cell>
          <cell r="G429">
            <v>78</v>
          </cell>
          <cell r="H429" t="str">
            <v>Convert Muleshoe 69 kV to 115 kV All elements and conductor must have at least an emergency rating of 160 MVA, but are not limited to that amount.</v>
          </cell>
          <cell r="I429">
            <v>2015</v>
          </cell>
          <cell r="J429" t="str">
            <v xml:space="preserve">                        -  </v>
          </cell>
          <cell r="K429" t="str">
            <v xml:space="preserve">                           -  </v>
          </cell>
          <cell r="L429" t="str">
            <v xml:space="preserve">                        -  </v>
          </cell>
          <cell r="M429" t="str">
            <v xml:space="preserve">                        -  </v>
          </cell>
          <cell r="N429" t="str">
            <v xml:space="preserve">                        -  </v>
          </cell>
          <cell r="O429" t="str">
            <v xml:space="preserve">                        -  </v>
          </cell>
          <cell r="P429" t="str">
            <v xml:space="preserve">                        -  </v>
          </cell>
          <cell r="Q429" t="str">
            <v xml:space="preserve">                        -  </v>
          </cell>
          <cell r="R429" t="str">
            <v xml:space="preserve">                        -  </v>
          </cell>
          <cell r="S429" t="str">
            <v xml:space="preserve">                           -  </v>
          </cell>
          <cell r="T429" t="str">
            <v xml:space="preserve">                        -  </v>
          </cell>
          <cell r="U429">
            <v>-254450</v>
          </cell>
          <cell r="V429">
            <v>-254450</v>
          </cell>
          <cell r="W429">
            <v>11351220</v>
          </cell>
          <cell r="X429">
            <v>11104</v>
          </cell>
          <cell r="Y429" t="str">
            <v>Sub-Convert Muleshoe East 69 KV to 115 kV</v>
          </cell>
          <cell r="AB429">
            <v>200166</v>
          </cell>
          <cell r="AC429">
            <v>836</v>
          </cell>
        </row>
        <row r="430">
          <cell r="C430">
            <v>11104</v>
          </cell>
          <cell r="F430">
            <v>11859817</v>
          </cell>
          <cell r="G430">
            <v>78</v>
          </cell>
          <cell r="H430" t="str">
            <v>Convert Muleshoe 69 kV to 115 kV All elements and conductor must have at least an emergency rating of 160 MVA, but are not limited to that amount.</v>
          </cell>
          <cell r="I430">
            <v>2015</v>
          </cell>
          <cell r="J430" t="str">
            <v xml:space="preserve">                        -  </v>
          </cell>
          <cell r="K430" t="str">
            <v xml:space="preserve">                           -  </v>
          </cell>
          <cell r="L430" t="str">
            <v xml:space="preserve">                        -  </v>
          </cell>
          <cell r="M430" t="str">
            <v xml:space="preserve">                        -  </v>
          </cell>
          <cell r="N430" t="str">
            <v xml:space="preserve">                        -  </v>
          </cell>
          <cell r="O430" t="str">
            <v xml:space="preserve">                        -  </v>
          </cell>
          <cell r="P430" t="str">
            <v xml:space="preserve">                        -  </v>
          </cell>
          <cell r="Q430" t="str">
            <v xml:space="preserve">                        -  </v>
          </cell>
          <cell r="R430" t="str">
            <v xml:space="preserve">                        -  </v>
          </cell>
          <cell r="S430" t="str">
            <v xml:space="preserve">                           -  </v>
          </cell>
          <cell r="T430">
            <v>-165854</v>
          </cell>
          <cell r="U430">
            <v>-935</v>
          </cell>
          <cell r="V430">
            <v>-166789</v>
          </cell>
          <cell r="W430">
            <v>11859817</v>
          </cell>
          <cell r="X430">
            <v>11104</v>
          </cell>
          <cell r="Y430" t="str">
            <v>Sub-Convert Muleshoe East 69 KV to 115 kV</v>
          </cell>
          <cell r="AB430">
            <v>200166</v>
          </cell>
          <cell r="AC430">
            <v>836</v>
          </cell>
        </row>
        <row r="431">
          <cell r="C431">
            <v>11104</v>
          </cell>
          <cell r="F431">
            <v>11859821</v>
          </cell>
          <cell r="G431">
            <v>78</v>
          </cell>
          <cell r="H431" t="str">
            <v>Convert Muleshoe 69 kV to 115 kV All elements and conductor must have at least an emergency rating of 160 MVA, but are not limited to that amount.</v>
          </cell>
          <cell r="I431">
            <v>2015</v>
          </cell>
          <cell r="J431" t="str">
            <v xml:space="preserve">                        -  </v>
          </cell>
          <cell r="K431" t="str">
            <v xml:space="preserve">                           -  </v>
          </cell>
          <cell r="L431" t="str">
            <v xml:space="preserve">                        -  </v>
          </cell>
          <cell r="M431" t="str">
            <v xml:space="preserve">                        -  </v>
          </cell>
          <cell r="N431" t="str">
            <v xml:space="preserve">                        -  </v>
          </cell>
          <cell r="O431" t="str">
            <v xml:space="preserve">                        -  </v>
          </cell>
          <cell r="P431" t="str">
            <v xml:space="preserve">                        -  </v>
          </cell>
          <cell r="Q431" t="str">
            <v xml:space="preserve">                        -  </v>
          </cell>
          <cell r="R431" t="str">
            <v xml:space="preserve">                        -  </v>
          </cell>
          <cell r="S431" t="str">
            <v xml:space="preserve">                           -  </v>
          </cell>
          <cell r="T431">
            <v>-186678</v>
          </cell>
          <cell r="U431">
            <v>-123642</v>
          </cell>
          <cell r="V431">
            <v>-310320</v>
          </cell>
          <cell r="W431">
            <v>11859821</v>
          </cell>
          <cell r="X431">
            <v>11104</v>
          </cell>
          <cell r="Y431" t="str">
            <v>Sub-Convert Muleshoe East 69 KV to 115 kV</v>
          </cell>
          <cell r="AB431">
            <v>200166</v>
          </cell>
          <cell r="AC431">
            <v>836</v>
          </cell>
        </row>
        <row r="432">
          <cell r="C432">
            <v>11314</v>
          </cell>
          <cell r="F432">
            <v>11782204</v>
          </cell>
          <cell r="G432" t="str">
            <v>No WsP</v>
          </cell>
          <cell r="H432" t="str">
            <v>Upgrade line trap at both Jones Bus #2 and Lubbock South Interchange. Upgrade the wave traps on 230 kV Line K-14 at Jones and Lubbock South 
from 800 amp to 1200 amp.  Upgrade will remove a hindrance to power flow on K-14.Upgrade the line traps on both end</v>
          </cell>
          <cell r="T432">
            <v>0</v>
          </cell>
          <cell r="U432">
            <v>0</v>
          </cell>
          <cell r="V432">
            <v>0</v>
          </cell>
          <cell r="X432">
            <v>11314</v>
          </cell>
          <cell r="Y432" t="str">
            <v>Jones - Lubbock S 230 kV Terminal Upgrades</v>
          </cell>
          <cell r="AB432">
            <v>200193</v>
          </cell>
          <cell r="AC432">
            <v>1000</v>
          </cell>
        </row>
        <row r="433">
          <cell r="C433">
            <v>11314</v>
          </cell>
          <cell r="F433">
            <v>11782289</v>
          </cell>
          <cell r="G433" t="str">
            <v>No WsP</v>
          </cell>
          <cell r="H433" t="str">
            <v>Upgrade line trap at both Jones Bus #2 and Lubbock South Interchange. Upgrade the wave traps on 230 kV Line K-14 at Jones and Lubbock South 
from 800 amp to 1200 amp.  Upgrade will remove a hindrance to power flow on K-14.Upgrade the line traps on both end</v>
          </cell>
          <cell r="T433">
            <v>0</v>
          </cell>
          <cell r="U433">
            <v>0</v>
          </cell>
          <cell r="V433">
            <v>0</v>
          </cell>
          <cell r="X433">
            <v>11314</v>
          </cell>
          <cell r="Y433" t="str">
            <v>Jones - Lubbock S 230 kV Terminal Upgrades</v>
          </cell>
          <cell r="AB433">
            <v>200193</v>
          </cell>
          <cell r="AC433">
            <v>1000</v>
          </cell>
        </row>
        <row r="434">
          <cell r="C434">
            <v>11315</v>
          </cell>
          <cell r="F434">
            <v>11495753</v>
          </cell>
          <cell r="G434">
            <v>79</v>
          </cell>
          <cell r="H434" t="str">
            <v>Construct ~2 miles of new 115 kV line with 795 ACSR from Randall Co. Intg towards Osage Sub connecting to S Georgia line.  Tie new 115 kV line 
into existing ckt V70 near Osage Sub.  Reconfigure the 115 kV transmission lines around Osage Sub: remove ckt V0</v>
          </cell>
          <cell r="I434">
            <v>2015</v>
          </cell>
          <cell r="J434" t="str">
            <v xml:space="preserve">                        -  </v>
          </cell>
          <cell r="K434">
            <v>-831</v>
          </cell>
          <cell r="L434">
            <v>-6146</v>
          </cell>
          <cell r="M434">
            <v>-1327</v>
          </cell>
          <cell r="N434">
            <v>-1327</v>
          </cell>
          <cell r="O434" t="str">
            <v xml:space="preserve">                        -  </v>
          </cell>
          <cell r="P434" t="str">
            <v xml:space="preserve">                        -  </v>
          </cell>
          <cell r="Q434" t="str">
            <v xml:space="preserve">                        -  </v>
          </cell>
          <cell r="R434" t="str">
            <v xml:space="preserve">                        -  </v>
          </cell>
          <cell r="S434" t="str">
            <v xml:space="preserve">                           -  </v>
          </cell>
          <cell r="T434" t="str">
            <v xml:space="preserve">                        -  </v>
          </cell>
          <cell r="U434" t="str">
            <v xml:space="preserve">                        -  </v>
          </cell>
          <cell r="V434">
            <v>-9631</v>
          </cell>
          <cell r="W434">
            <v>11495753</v>
          </cell>
          <cell r="X434">
            <v>11315</v>
          </cell>
          <cell r="Y434" t="str">
            <v>Line-Randall-South Georgia &amp; Osage Station line Re-termination</v>
          </cell>
          <cell r="AB434">
            <v>20130</v>
          </cell>
          <cell r="AC434">
            <v>1001</v>
          </cell>
        </row>
        <row r="435">
          <cell r="C435">
            <v>11315</v>
          </cell>
          <cell r="F435">
            <v>11781087</v>
          </cell>
          <cell r="G435">
            <v>79</v>
          </cell>
          <cell r="H435" t="str">
            <v>Construct ~2 miles of new 115 kV line with 795 ACSR from Randall Co. Intg towards Osage Sub connecting to S Georgia line.  Tie new 115 kV line 
into existing ckt V70 near Osage Sub.  Reconfigure the 115 kV transmission lines around Osage Sub: remove ckt V0</v>
          </cell>
          <cell r="L435">
            <v>0</v>
          </cell>
          <cell r="M435">
            <v>0</v>
          </cell>
          <cell r="N435">
            <v>0</v>
          </cell>
          <cell r="V435">
            <v>0</v>
          </cell>
          <cell r="X435">
            <v>11315</v>
          </cell>
          <cell r="Y435" t="str">
            <v>Line-Randall-South Georgia &amp; Osage Station line Re-termination</v>
          </cell>
          <cell r="AB435">
            <v>20130</v>
          </cell>
          <cell r="AC435">
            <v>1001</v>
          </cell>
        </row>
        <row r="436">
          <cell r="C436">
            <v>11315</v>
          </cell>
          <cell r="F436">
            <v>11495779</v>
          </cell>
          <cell r="G436">
            <v>79</v>
          </cell>
          <cell r="H436" t="str">
            <v>Construct ~2 miles of new 115 kV line with 795 ACSR from Randall Co. Intg towards Osage Sub connecting to S Georgia line.  Tie new 115 kV line 
into existing ckt V70 near Osage Sub.  Reconfigure the 115 kV transmission lines around Osage Sub: remove ckt V0</v>
          </cell>
          <cell r="L436">
            <v>0</v>
          </cell>
          <cell r="M436">
            <v>0</v>
          </cell>
          <cell r="N436">
            <v>0</v>
          </cell>
          <cell r="V436">
            <v>0</v>
          </cell>
          <cell r="X436">
            <v>11315</v>
          </cell>
          <cell r="Y436" t="str">
            <v>Line-Randall-South Georgia &amp; Osage Station line Re-termination</v>
          </cell>
          <cell r="AB436">
            <v>20130</v>
          </cell>
          <cell r="AC436">
            <v>1001</v>
          </cell>
        </row>
        <row r="437">
          <cell r="C437">
            <v>11315</v>
          </cell>
          <cell r="F437">
            <v>11495780</v>
          </cell>
          <cell r="G437">
            <v>79</v>
          </cell>
          <cell r="H437" t="str">
            <v>Construct ~2 miles of new 115 kV line with 795 ACSR from Randall Co. Intg towards Osage Sub connecting to S Georgia line.  Tie new 115 kV line 
into existing ckt V70 near Osage Sub.  Reconfigure the 115 kV transmission lines around Osage Sub: remove ckt V0</v>
          </cell>
          <cell r="L437">
            <v>0</v>
          </cell>
          <cell r="M437">
            <v>0</v>
          </cell>
          <cell r="N437">
            <v>0</v>
          </cell>
          <cell r="V437">
            <v>0</v>
          </cell>
          <cell r="X437">
            <v>11315</v>
          </cell>
          <cell r="Y437" t="str">
            <v>Line-Randall-South Georgia &amp; Osage Station line Re-termination</v>
          </cell>
          <cell r="AB437">
            <v>20130</v>
          </cell>
          <cell r="AC437">
            <v>1001</v>
          </cell>
        </row>
        <row r="438">
          <cell r="C438">
            <v>11315</v>
          </cell>
          <cell r="F438">
            <v>11781094</v>
          </cell>
          <cell r="G438">
            <v>79</v>
          </cell>
          <cell r="H438" t="str">
            <v>Construct ~2 miles of new 115 kV line with 795 ACSR from Randall Co. Intg towards Osage Sub connecting to S Georgia line.  Tie new 115 kV line 
into existing ckt V70 near Osage Sub.  Reconfigure the 115 kV transmission lines around Osage Sub: remove ckt V0</v>
          </cell>
          <cell r="L438">
            <v>0</v>
          </cell>
          <cell r="M438">
            <v>0</v>
          </cell>
          <cell r="N438">
            <v>0</v>
          </cell>
          <cell r="V438">
            <v>0</v>
          </cell>
          <cell r="X438">
            <v>11315</v>
          </cell>
          <cell r="Y438" t="str">
            <v>Line-Randall-South Georgia &amp; Osage Station line Re-termination</v>
          </cell>
          <cell r="AB438">
            <v>20130</v>
          </cell>
          <cell r="AC438">
            <v>1001</v>
          </cell>
        </row>
        <row r="439">
          <cell r="C439">
            <v>11315</v>
          </cell>
          <cell r="F439">
            <v>12172790</v>
          </cell>
          <cell r="G439">
            <v>79</v>
          </cell>
          <cell r="H439" t="str">
            <v>East Plant 230kV (A</v>
          </cell>
          <cell r="R439">
            <v>0</v>
          </cell>
          <cell r="T439">
            <v>0</v>
          </cell>
          <cell r="V439">
            <v>0</v>
          </cell>
          <cell r="X439">
            <v>11315</v>
          </cell>
          <cell r="Y439" t="str">
            <v>Line-Randall-South Georgia &amp; Osage Station line Re-termination</v>
          </cell>
          <cell r="AB439">
            <v>20130</v>
          </cell>
          <cell r="AC439">
            <v>1001</v>
          </cell>
        </row>
        <row r="440">
          <cell r="C440">
            <v>11315</v>
          </cell>
          <cell r="F440">
            <v>11902968</v>
          </cell>
          <cell r="G440">
            <v>79</v>
          </cell>
          <cell r="H440" t="str">
            <v>T-66 Reterm Line</v>
          </cell>
          <cell r="R440">
            <v>0</v>
          </cell>
          <cell r="T440">
            <v>0</v>
          </cell>
          <cell r="V440">
            <v>0</v>
          </cell>
          <cell r="X440">
            <v>11315</v>
          </cell>
          <cell r="Y440" t="str">
            <v>Line-Randall-South Georgia &amp; Osage Station line Re-termination</v>
          </cell>
          <cell r="AB440">
            <v>20130</v>
          </cell>
          <cell r="AC440">
            <v>1001</v>
          </cell>
        </row>
        <row r="441">
          <cell r="C441">
            <v>11315</v>
          </cell>
          <cell r="F441">
            <v>11983814</v>
          </cell>
          <cell r="G441">
            <v>79</v>
          </cell>
          <cell r="H441" t="str">
            <v>T-75 Structure</v>
          </cell>
          <cell r="R441">
            <v>0</v>
          </cell>
          <cell r="T441">
            <v>0</v>
          </cell>
          <cell r="V441">
            <v>0</v>
          </cell>
          <cell r="X441">
            <v>11315</v>
          </cell>
          <cell r="Y441" t="str">
            <v>Line-Randall-South Georgia &amp; Osage Station line Re-termination</v>
          </cell>
          <cell r="AB441">
            <v>20130</v>
          </cell>
          <cell r="AC441">
            <v>1001</v>
          </cell>
        </row>
        <row r="442">
          <cell r="C442">
            <v>11315</v>
          </cell>
          <cell r="F442">
            <v>11983823</v>
          </cell>
          <cell r="G442">
            <v>79</v>
          </cell>
          <cell r="H442" t="str">
            <v>V-43 Structure Repl</v>
          </cell>
          <cell r="R442">
            <v>0</v>
          </cell>
          <cell r="T442">
            <v>0</v>
          </cell>
          <cell r="V442">
            <v>0</v>
          </cell>
          <cell r="X442">
            <v>11315</v>
          </cell>
          <cell r="Y442" t="str">
            <v>Line-Randall-South Georgia &amp; Osage Station line Re-termination</v>
          </cell>
          <cell r="AB442">
            <v>20130</v>
          </cell>
          <cell r="AC442">
            <v>1001</v>
          </cell>
        </row>
        <row r="443">
          <cell r="C443">
            <v>11315</v>
          </cell>
          <cell r="F443">
            <v>11983907</v>
          </cell>
          <cell r="G443">
            <v>79</v>
          </cell>
          <cell r="H443" t="str">
            <v>T-73 Rework  Line</v>
          </cell>
          <cell r="R443">
            <v>0</v>
          </cell>
          <cell r="T443">
            <v>0</v>
          </cell>
          <cell r="V443">
            <v>0</v>
          </cell>
          <cell r="X443">
            <v>11315</v>
          </cell>
          <cell r="Y443" t="str">
            <v>Line-Randall-South Georgia &amp; Osage Station line Re-termination</v>
          </cell>
          <cell r="AB443">
            <v>20130</v>
          </cell>
          <cell r="AC443">
            <v>1001</v>
          </cell>
        </row>
        <row r="444">
          <cell r="C444">
            <v>11315</v>
          </cell>
          <cell r="F444">
            <v>12076450</v>
          </cell>
          <cell r="G444">
            <v>79</v>
          </cell>
          <cell r="H444" t="str">
            <v>W-77 Randall Co.-Ca</v>
          </cell>
          <cell r="R444">
            <v>0</v>
          </cell>
          <cell r="T444">
            <v>0</v>
          </cell>
          <cell r="V444">
            <v>0</v>
          </cell>
          <cell r="X444">
            <v>11315</v>
          </cell>
          <cell r="Y444" t="str">
            <v>Line-Randall-South Georgia &amp; Osage Station line Re-termination</v>
          </cell>
          <cell r="AB444">
            <v>20130</v>
          </cell>
          <cell r="AC444">
            <v>1001</v>
          </cell>
        </row>
        <row r="445">
          <cell r="C445">
            <v>11315</v>
          </cell>
          <cell r="F445">
            <v>11495745</v>
          </cell>
          <cell r="G445">
            <v>79</v>
          </cell>
          <cell r="H445" t="str">
            <v>Construct ~2 miles of new 115 kV line with 795 ACSR from Randall Co. Intg towards Osage Sub connecting to S Georgia line.  Tie new 115 kV line 
into existing ckt V70 near Osage Sub.  Reconfigure the 115 kV transmission lines around Osage Sub: remove ckt V0</v>
          </cell>
          <cell r="L445">
            <v>0</v>
          </cell>
          <cell r="M445">
            <v>0</v>
          </cell>
          <cell r="N445">
            <v>0</v>
          </cell>
          <cell r="V445">
            <v>0</v>
          </cell>
          <cell r="X445">
            <v>11315</v>
          </cell>
          <cell r="Y445" t="str">
            <v>Line-Randall-South Georgia &amp; Osage Station line Re-termination</v>
          </cell>
          <cell r="AB445">
            <v>20130</v>
          </cell>
          <cell r="AC445">
            <v>1001</v>
          </cell>
        </row>
        <row r="446">
          <cell r="C446">
            <v>11032</v>
          </cell>
          <cell r="D446">
            <v>0</v>
          </cell>
          <cell r="E446">
            <v>0</v>
          </cell>
          <cell r="F446">
            <v>11983820</v>
          </cell>
          <cell r="G446">
            <v>79</v>
          </cell>
          <cell r="H446" t="str">
            <v>V-04 Circuit Remova</v>
          </cell>
          <cell r="R446">
            <v>0</v>
          </cell>
          <cell r="T446">
            <v>0</v>
          </cell>
          <cell r="V446">
            <v>0</v>
          </cell>
          <cell r="X446">
            <v>11315</v>
          </cell>
          <cell r="Y446" t="str">
            <v>Line-Randall-South Georgia &amp; Osage Station line Re-termination</v>
          </cell>
          <cell r="AB446">
            <v>20084</v>
          </cell>
          <cell r="AC446">
            <v>782</v>
          </cell>
        </row>
        <row r="447">
          <cell r="C447">
            <v>11315</v>
          </cell>
          <cell r="D447">
            <v>0</v>
          </cell>
          <cell r="E447">
            <v>0</v>
          </cell>
          <cell r="F447">
            <v>11983820</v>
          </cell>
          <cell r="G447">
            <v>79</v>
          </cell>
          <cell r="H447" t="str">
            <v>V-04 Circuit Remova</v>
          </cell>
          <cell r="R447">
            <v>0</v>
          </cell>
          <cell r="T447">
            <v>0</v>
          </cell>
          <cell r="V447">
            <v>0</v>
          </cell>
          <cell r="X447">
            <v>11315</v>
          </cell>
          <cell r="Y447" t="str">
            <v>Line-Randall-South Georgia &amp; Osage Station line Re-termination</v>
          </cell>
          <cell r="AB447">
            <v>20130</v>
          </cell>
          <cell r="AC447">
            <v>1001</v>
          </cell>
        </row>
        <row r="448">
          <cell r="C448">
            <v>11317</v>
          </cell>
          <cell r="F448">
            <v>11627866</v>
          </cell>
          <cell r="G448">
            <v>80</v>
          </cell>
          <cell r="H448" t="str">
            <v>Grassland Interchange 230/115 kV Transformer Ckt 1 Reason for Mod: the 2013 ITP Near-Term Assessment advanced the Need Date from 
6/1/2015 to 6/1/2013. Replaces Previous NTC 200166</v>
          </cell>
          <cell r="L448">
            <v>0</v>
          </cell>
          <cell r="M448">
            <v>0</v>
          </cell>
          <cell r="N448">
            <v>0</v>
          </cell>
          <cell r="V448">
            <v>0</v>
          </cell>
          <cell r="X448">
            <v>11317</v>
          </cell>
          <cell r="Y448" t="str">
            <v>XFR-Grassland 230/115 kV Transformer Ckt 1</v>
          </cell>
          <cell r="AB448">
            <v>200214</v>
          </cell>
          <cell r="AC448">
            <v>1003</v>
          </cell>
        </row>
        <row r="449">
          <cell r="C449">
            <v>11358</v>
          </cell>
          <cell r="F449">
            <v>11495785</v>
          </cell>
          <cell r="G449">
            <v>81</v>
          </cell>
          <cell r="H449" t="str">
            <v>Randall County Interchange-South Georgia Interchange 115 kV Ckt 1 #2 Reconductor 4.1 miles fo 6.1-mile 115 kV line from Randall county to South Georgia.</v>
          </cell>
          <cell r="L449">
            <v>0</v>
          </cell>
          <cell r="M449">
            <v>0</v>
          </cell>
          <cell r="N449">
            <v>0</v>
          </cell>
          <cell r="V449">
            <v>0</v>
          </cell>
          <cell r="X449">
            <v>11358</v>
          </cell>
          <cell r="Y449" t="str">
            <v>Line-Randall-South Georgia 115 kV reconductor</v>
          </cell>
          <cell r="AB449">
            <v>200166</v>
          </cell>
          <cell r="AC449">
            <v>1033</v>
          </cell>
        </row>
        <row r="450">
          <cell r="C450">
            <v>11358</v>
          </cell>
          <cell r="F450">
            <v>11500191</v>
          </cell>
          <cell r="G450">
            <v>81</v>
          </cell>
          <cell r="H450" t="str">
            <v>Line-Randall-South Georgia 115 kV reconductor</v>
          </cell>
          <cell r="L450">
            <v>0</v>
          </cell>
          <cell r="M450">
            <v>0</v>
          </cell>
          <cell r="N450">
            <v>0</v>
          </cell>
          <cell r="V450">
            <v>0</v>
          </cell>
          <cell r="X450">
            <v>11032</v>
          </cell>
          <cell r="Y450" t="str">
            <v>Line-Randall-South Georgia 115 kV reconductor</v>
          </cell>
          <cell r="AB450">
            <v>200166</v>
          </cell>
          <cell r="AC450">
            <v>1033</v>
          </cell>
        </row>
        <row r="451">
          <cell r="C451">
            <v>11358</v>
          </cell>
          <cell r="F451">
            <v>11902959</v>
          </cell>
          <cell r="G451">
            <v>81</v>
          </cell>
          <cell r="H451" t="str">
            <v>South Georgia - Ran</v>
          </cell>
          <cell r="R451">
            <v>0</v>
          </cell>
          <cell r="T451">
            <v>0</v>
          </cell>
          <cell r="V451">
            <v>0</v>
          </cell>
          <cell r="X451">
            <v>11358</v>
          </cell>
          <cell r="Y451" t="str">
            <v>Line-Randall-South Georgia 115 kV reconductor</v>
          </cell>
          <cell r="AB451">
            <v>200166</v>
          </cell>
          <cell r="AC451">
            <v>1033</v>
          </cell>
        </row>
        <row r="452">
          <cell r="C452">
            <v>11372</v>
          </cell>
          <cell r="F452">
            <v>11805835</v>
          </cell>
          <cell r="G452">
            <v>82</v>
          </cell>
          <cell r="H452" t="str">
            <v>Tap the Sunset to Coulter Interchane 115 kV line at Soncy Street and convert 1.04 miles of Z33 from 69 kV to 115 kV service.  At the new Soncy 
substation, split the converted Z33 line and install a new 115/13.2 kV transformer to serve the Soncy distributi</v>
          </cell>
          <cell r="I452">
            <v>2015</v>
          </cell>
          <cell r="J452" t="str">
            <v xml:space="preserve">                        -  </v>
          </cell>
          <cell r="K452" t="str">
            <v xml:space="preserve">                           -  </v>
          </cell>
          <cell r="L452" t="str">
            <v xml:space="preserve">                        -  </v>
          </cell>
          <cell r="M452" t="str">
            <v xml:space="preserve">                        -  </v>
          </cell>
          <cell r="N452" t="str">
            <v xml:space="preserve">                        -  </v>
          </cell>
          <cell r="O452" t="str">
            <v xml:space="preserve">                        -  </v>
          </cell>
          <cell r="P452" t="str">
            <v xml:space="preserve">                        -  </v>
          </cell>
          <cell r="Q452" t="str">
            <v xml:space="preserve">                        -  </v>
          </cell>
          <cell r="R452" t="str">
            <v xml:space="preserve">                        -  </v>
          </cell>
          <cell r="S452" t="str">
            <v xml:space="preserve">                           -  </v>
          </cell>
          <cell r="T452">
            <v>-217208</v>
          </cell>
          <cell r="U452">
            <v>-34483</v>
          </cell>
          <cell r="V452">
            <v>-251691</v>
          </cell>
          <cell r="W452">
            <v>11805835</v>
          </cell>
          <cell r="X452">
            <v>11372</v>
          </cell>
          <cell r="Y452" t="str">
            <v>Line-Convert Soncy load to 115 kV</v>
          </cell>
          <cell r="AB452">
            <v>20130</v>
          </cell>
          <cell r="AC452">
            <v>1036</v>
          </cell>
        </row>
        <row r="453">
          <cell r="C453">
            <v>11372</v>
          </cell>
          <cell r="F453">
            <v>11495943</v>
          </cell>
          <cell r="G453">
            <v>82</v>
          </cell>
          <cell r="H453" t="str">
            <v>Tap the Sunset to Coulter Interchane 115 kV line at Soncy Street and convert 1.04 miles of Z33 from 69 kV to 115 kV service.  At the new Soncy 
substation, split the converted Z33 line and install a new 115/13.2 kV transformer to serve the Soncy distributi</v>
          </cell>
          <cell r="L453">
            <v>0</v>
          </cell>
          <cell r="R453">
            <v>0</v>
          </cell>
          <cell r="V453">
            <v>0</v>
          </cell>
          <cell r="X453">
            <v>11372</v>
          </cell>
          <cell r="Y453" t="str">
            <v>Line-Convert Soncy load to 115 kV</v>
          </cell>
          <cell r="AB453">
            <v>20130</v>
          </cell>
          <cell r="AC453">
            <v>1036</v>
          </cell>
        </row>
        <row r="454">
          <cell r="C454">
            <v>11372</v>
          </cell>
          <cell r="F454">
            <v>11899409</v>
          </cell>
          <cell r="G454">
            <v>82</v>
          </cell>
          <cell r="H454" t="str">
            <v>Tap the Sunset to Coulter Interchane 115 kV line at Soncy Street and convert 1.04 miles of Z33 from 69 kV to 115 kV service.  At the new Soncy 
substation, split the converted Z33 line and install a new 115/13.2 kV transformer to serve the Soncy distributi</v>
          </cell>
          <cell r="L454">
            <v>0</v>
          </cell>
          <cell r="R454">
            <v>0</v>
          </cell>
          <cell r="V454">
            <v>0</v>
          </cell>
          <cell r="X454">
            <v>11372</v>
          </cell>
          <cell r="Y454" t="str">
            <v>Line-Convert Soncy load to 115 kV</v>
          </cell>
          <cell r="AB454">
            <v>20130</v>
          </cell>
          <cell r="AC454">
            <v>1036</v>
          </cell>
        </row>
        <row r="455">
          <cell r="C455">
            <v>11372</v>
          </cell>
          <cell r="F455">
            <v>11999488</v>
          </cell>
          <cell r="G455">
            <v>82</v>
          </cell>
          <cell r="H455" t="str">
            <v>Tap the Sunset to Coulter Interchane 115 kV line at Soncy Street and convert 1.04 miles of Z33 from 69 kV to 115 kV service.  At the new Soncy 
substation, split the converted Z33 line and install a new 115/13.2 kV transformer to serve the Soncy distributi</v>
          </cell>
          <cell r="L455">
            <v>0</v>
          </cell>
          <cell r="R455">
            <v>0</v>
          </cell>
          <cell r="V455">
            <v>0</v>
          </cell>
          <cell r="X455">
            <v>11372</v>
          </cell>
          <cell r="Y455" t="str">
            <v>Line-Convert Soncy load to 115 kV</v>
          </cell>
          <cell r="AB455">
            <v>20130</v>
          </cell>
          <cell r="AC455">
            <v>1036</v>
          </cell>
        </row>
        <row r="456">
          <cell r="C456">
            <v>11372</v>
          </cell>
          <cell r="F456">
            <v>11495945</v>
          </cell>
          <cell r="G456">
            <v>82</v>
          </cell>
          <cell r="H456" t="str">
            <v>Tap the Sunset to Coulter Interchane 115 kV line at Soncy Street and convert 1.04 miles of Z33 from 69 kV to 115 kV service.  At the new Soncy 
substation, split the converted Z33 line and install a new 115/13.2 kV transformer to serve the Soncy distributi</v>
          </cell>
          <cell r="L456">
            <v>0</v>
          </cell>
          <cell r="R456">
            <v>0</v>
          </cell>
          <cell r="V456">
            <v>0</v>
          </cell>
          <cell r="X456">
            <v>11372</v>
          </cell>
          <cell r="Y456" t="str">
            <v>Line-Convert Soncy load to 115 kV</v>
          </cell>
          <cell r="AB456">
            <v>20130</v>
          </cell>
          <cell r="AC456">
            <v>1036</v>
          </cell>
        </row>
        <row r="457">
          <cell r="C457">
            <v>11372</v>
          </cell>
          <cell r="F457">
            <v>11779461</v>
          </cell>
          <cell r="G457">
            <v>82</v>
          </cell>
          <cell r="H457" t="str">
            <v>Tap the Sunset to Coulter Interchane 115 kV line at Soncy Street and convert 1.04 miles of Z33 from 69 kV to 115 kV service.  At the new Soncy 
substation, split the converted Z33 line and install a new 115/13.2 kV transformer to serve the Soncy distributi</v>
          </cell>
          <cell r="L457">
            <v>0</v>
          </cell>
          <cell r="R457">
            <v>0</v>
          </cell>
          <cell r="V457">
            <v>0</v>
          </cell>
          <cell r="X457">
            <v>11372</v>
          </cell>
          <cell r="Y457" t="str">
            <v>Line-Convert Soncy load to 115 kV</v>
          </cell>
          <cell r="AB457">
            <v>20130</v>
          </cell>
          <cell r="AC457">
            <v>1036</v>
          </cell>
        </row>
        <row r="458">
          <cell r="C458">
            <v>11372</v>
          </cell>
          <cell r="F458">
            <v>11805845</v>
          </cell>
          <cell r="G458">
            <v>82</v>
          </cell>
          <cell r="H458" t="str">
            <v>Tap the Sunset to Coulter Interchane 115 kV line at Soncy Street and convert 1.04 miles of Z33 from 69 kV to 115 kV service.  At the new Soncy 
substation, split the converted Z33 line and install a new 115/13.2 kV transformer to serve the Soncy distributi</v>
          </cell>
          <cell r="L458">
            <v>0</v>
          </cell>
          <cell r="R458">
            <v>0</v>
          </cell>
          <cell r="V458">
            <v>0</v>
          </cell>
          <cell r="X458">
            <v>11372</v>
          </cell>
          <cell r="Y458" t="str">
            <v>Line-Convert Soncy load to 115 kV</v>
          </cell>
          <cell r="AB458">
            <v>20130</v>
          </cell>
          <cell r="AC458">
            <v>1036</v>
          </cell>
        </row>
        <row r="459">
          <cell r="C459">
            <v>11372</v>
          </cell>
          <cell r="F459">
            <v>11805840</v>
          </cell>
          <cell r="G459">
            <v>82</v>
          </cell>
          <cell r="H459" t="str">
            <v>Tap the Sunset to Coulter Interchane 115 kV line at Soncy Street and convert 1.04 miles of Z33 from 69 kV to 115 kV service.  At the new Soncy 
substation, split the converted Z33 line and install a new 115/13.2 kV transformer to serve the Soncy distributi</v>
          </cell>
          <cell r="L459">
            <v>0</v>
          </cell>
          <cell r="R459">
            <v>0</v>
          </cell>
          <cell r="V459">
            <v>0</v>
          </cell>
          <cell r="X459">
            <v>11372</v>
          </cell>
          <cell r="Y459" t="str">
            <v>Line-Convert Soncy load to 115 kV</v>
          </cell>
          <cell r="AB459">
            <v>20130</v>
          </cell>
          <cell r="AC459">
            <v>1036</v>
          </cell>
        </row>
        <row r="460">
          <cell r="C460">
            <v>11372</v>
          </cell>
          <cell r="F460">
            <v>11837599</v>
          </cell>
          <cell r="G460">
            <v>82</v>
          </cell>
          <cell r="H460" t="str">
            <v>69kV Line Tap to So</v>
          </cell>
          <cell r="R460">
            <v>0</v>
          </cell>
          <cell r="T460">
            <v>0</v>
          </cell>
          <cell r="V460">
            <v>0</v>
          </cell>
          <cell r="X460">
            <v>11372</v>
          </cell>
          <cell r="Y460" t="str">
            <v>Line-Convert Soncy load to 115 kV</v>
          </cell>
          <cell r="AB460">
            <v>20130</v>
          </cell>
          <cell r="AC460">
            <v>1036</v>
          </cell>
        </row>
        <row r="461">
          <cell r="C461">
            <v>11372</v>
          </cell>
          <cell r="F461">
            <v>11805854</v>
          </cell>
          <cell r="G461">
            <v>82</v>
          </cell>
          <cell r="H461" t="str">
            <v>Puckett Sub</v>
          </cell>
          <cell r="R461">
            <v>0</v>
          </cell>
          <cell r="T461">
            <v>0</v>
          </cell>
          <cell r="V461">
            <v>0</v>
          </cell>
          <cell r="X461">
            <v>11372</v>
          </cell>
          <cell r="Y461" t="str">
            <v>Line-Convert Soncy load to 115 kV</v>
          </cell>
          <cell r="AB461">
            <v>20130</v>
          </cell>
          <cell r="AC461">
            <v>1036</v>
          </cell>
        </row>
        <row r="462">
          <cell r="C462">
            <v>11372</v>
          </cell>
          <cell r="F462">
            <v>11352113</v>
          </cell>
          <cell r="G462">
            <v>82</v>
          </cell>
          <cell r="H462" t="str">
            <v xml:space="preserve">Sunset Transformer </v>
          </cell>
          <cell r="R462">
            <v>0</v>
          </cell>
          <cell r="T462">
            <v>0</v>
          </cell>
          <cell r="V462">
            <v>0</v>
          </cell>
          <cell r="X462">
            <v>11372</v>
          </cell>
          <cell r="Y462" t="str">
            <v>Line-Convert Soncy load to 115 kV</v>
          </cell>
          <cell r="AB462">
            <v>20130</v>
          </cell>
          <cell r="AC462">
            <v>1036</v>
          </cell>
        </row>
        <row r="463">
          <cell r="C463">
            <v>11372</v>
          </cell>
          <cell r="F463">
            <v>12078514</v>
          </cell>
          <cell r="G463">
            <v>82</v>
          </cell>
          <cell r="H463" t="str">
            <v>Inst Arms at Pucket</v>
          </cell>
          <cell r="R463">
            <v>0</v>
          </cell>
          <cell r="T463">
            <v>0</v>
          </cell>
          <cell r="V463">
            <v>0</v>
          </cell>
          <cell r="X463">
            <v>11372</v>
          </cell>
          <cell r="Y463" t="str">
            <v>Line-Convert Soncy load to 115 kV</v>
          </cell>
          <cell r="AB463">
            <v>20130</v>
          </cell>
          <cell r="AC463">
            <v>1036</v>
          </cell>
        </row>
        <row r="464">
          <cell r="C464">
            <v>11372</v>
          </cell>
          <cell r="F464">
            <v>12078516</v>
          </cell>
          <cell r="G464">
            <v>82</v>
          </cell>
          <cell r="H464" t="str">
            <v>Inst Str on T-37 fo</v>
          </cell>
          <cell r="R464">
            <v>0</v>
          </cell>
          <cell r="T464">
            <v>0</v>
          </cell>
          <cell r="V464">
            <v>0</v>
          </cell>
          <cell r="X464">
            <v>11372</v>
          </cell>
          <cell r="Y464" t="str">
            <v>Line-Convert Soncy load to 115 kV</v>
          </cell>
          <cell r="AB464">
            <v>20130</v>
          </cell>
          <cell r="AC464">
            <v>1036</v>
          </cell>
        </row>
        <row r="465">
          <cell r="C465">
            <v>11372</v>
          </cell>
          <cell r="F465">
            <v>11805863</v>
          </cell>
          <cell r="G465">
            <v>82</v>
          </cell>
          <cell r="H465" t="str">
            <v>Couter Relay Mod Su</v>
          </cell>
          <cell r="R465">
            <v>0</v>
          </cell>
          <cell r="T465">
            <v>0</v>
          </cell>
          <cell r="V465">
            <v>0</v>
          </cell>
          <cell r="X465">
            <v>11372</v>
          </cell>
          <cell r="Y465" t="str">
            <v>Line-Convert Soncy load to 115 kV</v>
          </cell>
          <cell r="AB465">
            <v>20130</v>
          </cell>
          <cell r="AC465">
            <v>1036</v>
          </cell>
        </row>
        <row r="466">
          <cell r="C466">
            <v>11512</v>
          </cell>
          <cell r="F466">
            <v>11741856</v>
          </cell>
          <cell r="G466">
            <v>83</v>
          </cell>
          <cell r="H466" t="str">
            <v xml:space="preserve">Convert 26 miles Channing - Potter 115 kV to 230 kV, upgrade terminal equipment at Potter. Conversion of transmission circuits W-03 (Potter Co 
Intg to Channing Sub) from 115 kV operation to 230 kV operation.  Installation of a new 230 kV line terminal at </v>
          </cell>
          <cell r="L466">
            <v>0</v>
          </cell>
          <cell r="R466">
            <v>0</v>
          </cell>
          <cell r="V466">
            <v>0</v>
          </cell>
          <cell r="X466">
            <v>11512</v>
          </cell>
          <cell r="Y466" t="str">
            <v>Channing - Potter County 230 kV Ckt 1</v>
          </cell>
          <cell r="AB466">
            <v>200214</v>
          </cell>
          <cell r="AC466">
            <v>1147</v>
          </cell>
        </row>
        <row r="467">
          <cell r="C467">
            <v>11512</v>
          </cell>
          <cell r="F467">
            <v>11495880</v>
          </cell>
          <cell r="G467">
            <v>83</v>
          </cell>
          <cell r="H467" t="str">
            <v xml:space="preserve">Convert 26 miles Channing - Potter 115 kV to 230 kV, upgrade terminal equipment at Potter. Conversion of transmission circuits W-03 (Potter Co 
Intg to Channing Sub) from 115 kV operation to 230 kV operation.  Installation of a new 230 kV line terminal at </v>
          </cell>
          <cell r="L467">
            <v>0</v>
          </cell>
          <cell r="R467">
            <v>0</v>
          </cell>
          <cell r="V467">
            <v>0</v>
          </cell>
          <cell r="X467">
            <v>11512</v>
          </cell>
          <cell r="Y467" t="str">
            <v>Channing - Potter County 230 kV Ckt 1</v>
          </cell>
          <cell r="AB467">
            <v>200214</v>
          </cell>
          <cell r="AC467">
            <v>1147</v>
          </cell>
        </row>
        <row r="468">
          <cell r="C468">
            <v>11512</v>
          </cell>
          <cell r="F468">
            <v>11495857</v>
          </cell>
          <cell r="G468">
            <v>83</v>
          </cell>
          <cell r="H468" t="str">
            <v xml:space="preserve">Convert 26 miles Channing - Potter 115 kV to 230 kV, upgrade terminal equipment at Potter. Conversion of transmission circuits W-03 (Potter Co 
Intg to Channing Sub) from 115 kV operation to 230 kV operation.  Installation of a new 230 kV line terminal at </v>
          </cell>
          <cell r="I468">
            <v>2015</v>
          </cell>
          <cell r="J468" t="str">
            <v xml:space="preserve">                        -  </v>
          </cell>
          <cell r="K468" t="str">
            <v xml:space="preserve">                           -  </v>
          </cell>
          <cell r="L468" t="str">
            <v xml:space="preserve">                        -  </v>
          </cell>
          <cell r="M468" t="str">
            <v xml:space="preserve">                        -  </v>
          </cell>
          <cell r="N468" t="str">
            <v xml:space="preserve">                        -  </v>
          </cell>
          <cell r="O468" t="str">
            <v xml:space="preserve">                        -  </v>
          </cell>
          <cell r="P468" t="str">
            <v xml:space="preserve">                        -  </v>
          </cell>
          <cell r="Q468" t="str">
            <v xml:space="preserve">                        -  </v>
          </cell>
          <cell r="R468" t="str">
            <v xml:space="preserve">                        -  </v>
          </cell>
          <cell r="S468" t="str">
            <v xml:space="preserve">                           -  </v>
          </cell>
          <cell r="T468" t="str">
            <v xml:space="preserve">                        -  </v>
          </cell>
          <cell r="U468">
            <v>-2818928</v>
          </cell>
          <cell r="V468">
            <v>-2818928</v>
          </cell>
          <cell r="W468">
            <v>11495857</v>
          </cell>
          <cell r="X468">
            <v>11512</v>
          </cell>
          <cell r="Y468" t="str">
            <v>Channing - Potter County 230 kV Ckt 1</v>
          </cell>
          <cell r="AB468">
            <v>200214</v>
          </cell>
          <cell r="AC468">
            <v>1147</v>
          </cell>
        </row>
        <row r="469">
          <cell r="C469">
            <v>11512</v>
          </cell>
          <cell r="F469">
            <v>11495868</v>
          </cell>
          <cell r="G469">
            <v>83</v>
          </cell>
          <cell r="H469" t="str">
            <v xml:space="preserve">Convert 26 miles Channing - Potter 115 kV to 230 kV, upgrade terminal equipment at Potter. Conversion of transmission circuits W-03 (Potter Co 
Intg to Channing Sub) from 115 kV operation to 230 kV operation.  Installation of a new 230 kV line terminal at </v>
          </cell>
          <cell r="I469">
            <v>2015</v>
          </cell>
          <cell r="J469" t="str">
            <v xml:space="preserve">                        -  </v>
          </cell>
          <cell r="K469" t="str">
            <v xml:space="preserve">                           -  </v>
          </cell>
          <cell r="L469" t="str">
            <v xml:space="preserve">                        -  </v>
          </cell>
          <cell r="M469" t="str">
            <v xml:space="preserve">                        -  </v>
          </cell>
          <cell r="N469" t="str">
            <v xml:space="preserve">                        -  </v>
          </cell>
          <cell r="O469" t="str">
            <v xml:space="preserve">                        -  </v>
          </cell>
          <cell r="P469" t="str">
            <v xml:space="preserve">                        -  </v>
          </cell>
          <cell r="Q469" t="str">
            <v xml:space="preserve">                        -  </v>
          </cell>
          <cell r="R469" t="str">
            <v xml:space="preserve">                        -  </v>
          </cell>
          <cell r="S469" t="str">
            <v xml:space="preserve">                           -  </v>
          </cell>
          <cell r="T469">
            <v>-939149</v>
          </cell>
          <cell r="U469">
            <v>-14930</v>
          </cell>
          <cell r="V469">
            <v>-954079</v>
          </cell>
          <cell r="W469">
            <v>11495868</v>
          </cell>
          <cell r="X469">
            <v>11512</v>
          </cell>
          <cell r="Y469" t="str">
            <v>Channing - Potter County 230 kV Ckt 1</v>
          </cell>
          <cell r="AB469">
            <v>200214</v>
          </cell>
          <cell r="AC469">
            <v>1147</v>
          </cell>
        </row>
        <row r="470">
          <cell r="C470">
            <v>11512</v>
          </cell>
          <cell r="F470">
            <v>11495872</v>
          </cell>
          <cell r="G470">
            <v>83</v>
          </cell>
          <cell r="H470" t="str">
            <v xml:space="preserve">Convert 26 miles Channing - Potter 115 kV to 230 kV, upgrade terminal equipment at Potter. Conversion of transmission circuits W-03 (Potter Co 
Intg to Channing Sub) from 115 kV operation to 230 kV operation.  Installation of a new 230 kV line terminal at </v>
          </cell>
          <cell r="I470">
            <v>2015</v>
          </cell>
          <cell r="J470" t="str">
            <v xml:space="preserve">                        -  </v>
          </cell>
          <cell r="K470" t="str">
            <v xml:space="preserve">                           -  </v>
          </cell>
          <cell r="L470" t="str">
            <v xml:space="preserve">                        -  </v>
          </cell>
          <cell r="M470" t="str">
            <v xml:space="preserve">                        -  </v>
          </cell>
          <cell r="N470" t="str">
            <v xml:space="preserve">                        -  </v>
          </cell>
          <cell r="O470" t="str">
            <v xml:space="preserve">                        -  </v>
          </cell>
          <cell r="P470" t="str">
            <v xml:space="preserve">                        -  </v>
          </cell>
          <cell r="Q470" t="str">
            <v xml:space="preserve">                        -  </v>
          </cell>
          <cell r="R470">
            <v>-24220</v>
          </cell>
          <cell r="S470">
            <v>-469</v>
          </cell>
          <cell r="T470">
            <v>-2116</v>
          </cell>
          <cell r="U470">
            <v>-12</v>
          </cell>
          <cell r="V470">
            <v>-26818</v>
          </cell>
          <cell r="W470">
            <v>11495872</v>
          </cell>
          <cell r="X470">
            <v>11512</v>
          </cell>
          <cell r="Y470" t="str">
            <v>Channing - Potter County 230 kV Ckt 1</v>
          </cell>
          <cell r="AB470">
            <v>200214</v>
          </cell>
          <cell r="AC470">
            <v>1147</v>
          </cell>
        </row>
        <row r="471">
          <cell r="C471">
            <v>11512</v>
          </cell>
          <cell r="F471">
            <v>11495879</v>
          </cell>
          <cell r="G471">
            <v>83</v>
          </cell>
          <cell r="H471" t="str">
            <v>Transmisison 230 kV Line</v>
          </cell>
          <cell r="I471">
            <v>2015</v>
          </cell>
          <cell r="J471" t="str">
            <v xml:space="preserve">                        -  </v>
          </cell>
          <cell r="K471" t="str">
            <v xml:space="preserve">                           -  </v>
          </cell>
          <cell r="L471" t="str">
            <v xml:space="preserve">                        -  </v>
          </cell>
          <cell r="M471" t="str">
            <v xml:space="preserve">                        -  </v>
          </cell>
          <cell r="N471" t="str">
            <v xml:space="preserve">                        -  </v>
          </cell>
          <cell r="O471" t="str">
            <v xml:space="preserve">                        -  </v>
          </cell>
          <cell r="P471" t="str">
            <v xml:space="preserve">                        -  </v>
          </cell>
          <cell r="Q471" t="str">
            <v xml:space="preserve">                        -  </v>
          </cell>
          <cell r="R471" t="str">
            <v xml:space="preserve">                        -  </v>
          </cell>
          <cell r="S471" t="str">
            <v xml:space="preserve">                           -  </v>
          </cell>
          <cell r="T471" t="str">
            <v xml:space="preserve">                        -  </v>
          </cell>
          <cell r="U471">
            <v>-541035</v>
          </cell>
          <cell r="V471">
            <v>-541035</v>
          </cell>
          <cell r="W471">
            <v>11495879</v>
          </cell>
          <cell r="X471">
            <v>11512</v>
          </cell>
          <cell r="Y471" t="str">
            <v>Channing - Potter County 230 kV Ckt 1</v>
          </cell>
          <cell r="AB471">
            <v>200214</v>
          </cell>
          <cell r="AC471">
            <v>1147</v>
          </cell>
        </row>
        <row r="472">
          <cell r="C472">
            <v>11512</v>
          </cell>
          <cell r="F472">
            <v>11495870</v>
          </cell>
          <cell r="G472">
            <v>83</v>
          </cell>
          <cell r="H472" t="str">
            <v xml:space="preserve">Convert 26 miles Channing - Potter 115 kV to 230 kV, upgrade terminal equipment at Potter. Conversion of transmission circuits W-03 (Potter Co 
Intg to Channing Sub) from 115 kV operation to 230 kV operation.  Installation of a new 230 kV line terminal at </v>
          </cell>
          <cell r="U472">
            <v>0</v>
          </cell>
          <cell r="V472">
            <v>0</v>
          </cell>
          <cell r="X472">
            <v>11512</v>
          </cell>
          <cell r="Y472" t="str">
            <v>Channing - Potter County 230 kV Ckt 1</v>
          </cell>
          <cell r="AB472">
            <v>200214</v>
          </cell>
          <cell r="AC472">
            <v>1147</v>
          </cell>
        </row>
        <row r="473">
          <cell r="C473">
            <v>11512</v>
          </cell>
          <cell r="F473">
            <v>11495875</v>
          </cell>
          <cell r="G473">
            <v>83</v>
          </cell>
          <cell r="H473" t="str">
            <v xml:space="preserve">Convert 26 miles Channing - Potter 115 kV to 230 kV, upgrade terminal equipment at Potter. Conversion of transmission circuits W-03 (Potter Co 
Intg to Channing Sub) from 115 kV operation to 230 kV operation.  Installation of a new 230 kV line terminal at </v>
          </cell>
          <cell r="U473">
            <v>0</v>
          </cell>
          <cell r="V473">
            <v>0</v>
          </cell>
          <cell r="X473">
            <v>11512</v>
          </cell>
          <cell r="Y473" t="str">
            <v>Channing - Potter County 230 kV Ckt 1</v>
          </cell>
          <cell r="AB473">
            <v>200214</v>
          </cell>
          <cell r="AC473">
            <v>1147</v>
          </cell>
        </row>
        <row r="474">
          <cell r="C474">
            <v>11514</v>
          </cell>
          <cell r="F474">
            <v>11969553</v>
          </cell>
          <cell r="G474">
            <v>84</v>
          </cell>
          <cell r="H474" t="str">
            <v>W03 Potter-Channing 230kV Line</v>
          </cell>
          <cell r="I474">
            <v>2015</v>
          </cell>
          <cell r="J474" t="str">
            <v xml:space="preserve">                        -  </v>
          </cell>
          <cell r="K474" t="str">
            <v xml:space="preserve">                           -  </v>
          </cell>
          <cell r="L474" t="str">
            <v xml:space="preserve">                        -  </v>
          </cell>
          <cell r="M474" t="str">
            <v xml:space="preserve">                        -  </v>
          </cell>
          <cell r="N474" t="str">
            <v xml:space="preserve">                        -  </v>
          </cell>
          <cell r="O474" t="str">
            <v xml:space="preserve">                        -  </v>
          </cell>
          <cell r="P474" t="str">
            <v xml:space="preserve">                        -  </v>
          </cell>
          <cell r="Q474" t="str">
            <v xml:space="preserve">                        -  </v>
          </cell>
          <cell r="R474" t="str">
            <v xml:space="preserve">                        -  </v>
          </cell>
          <cell r="S474" t="str">
            <v xml:space="preserve">                           -  </v>
          </cell>
          <cell r="T474">
            <v>-705395</v>
          </cell>
          <cell r="U474">
            <v>508</v>
          </cell>
          <cell r="V474">
            <v>-704888</v>
          </cell>
          <cell r="W474" t="e">
            <v>#N/A</v>
          </cell>
          <cell r="X474">
            <v>11514</v>
          </cell>
          <cell r="Y474" t="str">
            <v>Channing - Potter County 230 kV Ckt 1</v>
          </cell>
          <cell r="AB474">
            <v>200214</v>
          </cell>
          <cell r="AC474">
            <v>1147</v>
          </cell>
        </row>
        <row r="475">
          <cell r="C475">
            <v>50407</v>
          </cell>
          <cell r="F475">
            <v>11628674</v>
          </cell>
          <cell r="G475">
            <v>85</v>
          </cell>
          <cell r="H475" t="str">
            <v>Sulphur Interchange - Cedar Lake Interchange 115 kV Ckt 1 Build 12 miles of new 115 kV line from Sulphur Interchange to Cedar Lake Interchange.  
All elements and conductor must have at least an emergency rating of 173 mVA, but are not limited to that amou</v>
          </cell>
          <cell r="I475">
            <v>2015</v>
          </cell>
          <cell r="J475" t="str">
            <v xml:space="preserve">                        -  </v>
          </cell>
          <cell r="K475" t="str">
            <v xml:space="preserve">                           -  </v>
          </cell>
          <cell r="L475" t="str">
            <v xml:space="preserve">                        -  </v>
          </cell>
          <cell r="M475">
            <v>-1188273</v>
          </cell>
          <cell r="N475">
            <v>-90153</v>
          </cell>
          <cell r="O475">
            <v>-52298</v>
          </cell>
          <cell r="P475">
            <v>-8301</v>
          </cell>
          <cell r="Q475">
            <v>-3516</v>
          </cell>
          <cell r="R475">
            <v>-21383</v>
          </cell>
          <cell r="S475">
            <v>-618</v>
          </cell>
          <cell r="T475">
            <v>12</v>
          </cell>
          <cell r="U475">
            <v>-11877</v>
          </cell>
          <cell r="V475">
            <v>-1376407</v>
          </cell>
          <cell r="W475">
            <v>11628674</v>
          </cell>
          <cell r="X475">
            <v>50407</v>
          </cell>
          <cell r="Y475" t="str">
            <v>Multi-Cedar Lake Interchange 115 kV</v>
          </cell>
          <cell r="AB475">
            <v>200166</v>
          </cell>
          <cell r="AC475">
            <v>30356</v>
          </cell>
        </row>
        <row r="476">
          <cell r="C476">
            <v>50407</v>
          </cell>
          <cell r="F476">
            <v>11628676</v>
          </cell>
          <cell r="G476">
            <v>85</v>
          </cell>
          <cell r="H476" t="str">
            <v>Sulphur Interchange - Cedar Lake Interchange 115 kV Ckt 1 Build 12 miles of new 115 kV line from Sulphur Interchange to Cedar Lake Interchange.  
All elements and conductor must have at least an emergency rating of 173 mVA, but are not limited to that amou</v>
          </cell>
          <cell r="I476">
            <v>2015</v>
          </cell>
          <cell r="J476" t="str">
            <v xml:space="preserve">                        -  </v>
          </cell>
          <cell r="K476" t="str">
            <v xml:space="preserve">                           -  </v>
          </cell>
          <cell r="L476" t="str">
            <v xml:space="preserve">                        -  </v>
          </cell>
          <cell r="M476" t="str">
            <v xml:space="preserve">                        -  </v>
          </cell>
          <cell r="N476" t="str">
            <v xml:space="preserve">                        -  </v>
          </cell>
          <cell r="O476" t="str">
            <v xml:space="preserve">                        -  </v>
          </cell>
          <cell r="P476" t="str">
            <v xml:space="preserve">                        -  </v>
          </cell>
          <cell r="Q476">
            <v>-916359</v>
          </cell>
          <cell r="R476">
            <v>-1860</v>
          </cell>
          <cell r="S476">
            <v>-166161</v>
          </cell>
          <cell r="T476">
            <v>-597</v>
          </cell>
          <cell r="U476">
            <v>816</v>
          </cell>
          <cell r="V476">
            <v>-1084161</v>
          </cell>
          <cell r="W476">
            <v>11628676</v>
          </cell>
          <cell r="X476">
            <v>50407</v>
          </cell>
          <cell r="Y476" t="str">
            <v>Multi-Cedar Lake Interchange 115 kV</v>
          </cell>
          <cell r="AB476">
            <v>200166</v>
          </cell>
          <cell r="AC476">
            <v>30356</v>
          </cell>
        </row>
        <row r="477">
          <cell r="C477">
            <v>50407</v>
          </cell>
          <cell r="F477">
            <v>11628681</v>
          </cell>
          <cell r="G477">
            <v>85</v>
          </cell>
          <cell r="H477" t="str">
            <v>Sulphur Interchange - Cedar Lake Interchange 115 kV Ckt 1 Build 12 miles of new 115 kV line from Sulphur Interchange to Cedar Lake Interchange.  
All elements and conductor must have at least an emergency rating of 173 mVA, but are not limited to that amou</v>
          </cell>
          <cell r="I477">
            <v>2015</v>
          </cell>
          <cell r="J477" t="str">
            <v xml:space="preserve">                        -  </v>
          </cell>
          <cell r="K477" t="str">
            <v xml:space="preserve">                           -  </v>
          </cell>
          <cell r="L477" t="str">
            <v xml:space="preserve">                        -  </v>
          </cell>
          <cell r="M477" t="str">
            <v xml:space="preserve">                        -  </v>
          </cell>
          <cell r="N477" t="str">
            <v xml:space="preserve">                        -  </v>
          </cell>
          <cell r="O477" t="str">
            <v xml:space="preserve">                        -  </v>
          </cell>
          <cell r="P477" t="str">
            <v xml:space="preserve">                        -  </v>
          </cell>
          <cell r="Q477">
            <v>-6250842</v>
          </cell>
          <cell r="R477">
            <v>-139180</v>
          </cell>
          <cell r="S477">
            <v>-161739</v>
          </cell>
          <cell r="T477">
            <v>1766</v>
          </cell>
          <cell r="U477">
            <v>-13726</v>
          </cell>
          <cell r="V477">
            <v>-6563721</v>
          </cell>
          <cell r="W477">
            <v>11628681</v>
          </cell>
          <cell r="X477">
            <v>50407</v>
          </cell>
          <cell r="Y477" t="str">
            <v>Multi-Cedar Lake Interchange 115 kV</v>
          </cell>
          <cell r="AB477">
            <v>200166</v>
          </cell>
          <cell r="AC477">
            <v>30356</v>
          </cell>
        </row>
        <row r="478">
          <cell r="C478">
            <v>50407</v>
          </cell>
          <cell r="F478">
            <v>11628689</v>
          </cell>
          <cell r="G478">
            <v>85</v>
          </cell>
          <cell r="H478" t="str">
            <v>Sulphur Interchange - Cedar Lake Interchange 115 kV Ckt 1 Build 12 miles of new 115 kV line from Sulphur Interchange to Cedar Lake Interchange.  
All elements and conductor must have at least an emergency rating of 173 mVA, but are not limited to that amou</v>
          </cell>
          <cell r="I478">
            <v>2015</v>
          </cell>
          <cell r="J478" t="str">
            <v xml:space="preserve">                        -  </v>
          </cell>
          <cell r="K478" t="str">
            <v xml:space="preserve">                           -  </v>
          </cell>
          <cell r="L478">
            <v>-428190</v>
          </cell>
          <cell r="M478">
            <v>-9681</v>
          </cell>
          <cell r="N478">
            <v>-1336</v>
          </cell>
          <cell r="O478">
            <v>-203</v>
          </cell>
          <cell r="P478">
            <v>-202</v>
          </cell>
          <cell r="Q478">
            <v>-122</v>
          </cell>
          <cell r="R478">
            <v>-2084</v>
          </cell>
          <cell r="S478" t="str">
            <v xml:space="preserve">                           -  </v>
          </cell>
          <cell r="T478" t="str">
            <v xml:space="preserve">                        -  </v>
          </cell>
          <cell r="U478" t="str">
            <v xml:space="preserve">                        -  </v>
          </cell>
          <cell r="V478">
            <v>-441818</v>
          </cell>
          <cell r="W478">
            <v>11628689</v>
          </cell>
          <cell r="X478">
            <v>50407</v>
          </cell>
          <cell r="Y478" t="str">
            <v>Multi-Cedar Lake Interchange 115 kV</v>
          </cell>
          <cell r="AB478">
            <v>200166</v>
          </cell>
          <cell r="AC478">
            <v>30356</v>
          </cell>
        </row>
        <row r="479">
          <cell r="C479">
            <v>50407</v>
          </cell>
          <cell r="F479">
            <v>11848360</v>
          </cell>
          <cell r="G479">
            <v>85</v>
          </cell>
          <cell r="H479" t="str">
            <v>Sulphur Interchange - Cedar Lake Interchange 115 kV Ckt 1 Build 12 miles of new 115 kV line from Sulphur Interchange to Cedar Lake Interchange.  
All elements and conductor must have at least an emergency rating of 173 mVA, but are not limited to that amou</v>
          </cell>
          <cell r="I479">
            <v>2015</v>
          </cell>
          <cell r="J479" t="str">
            <v xml:space="preserve">                        -  </v>
          </cell>
          <cell r="K479" t="str">
            <v xml:space="preserve">                           -  </v>
          </cell>
          <cell r="L479">
            <v>-385914</v>
          </cell>
          <cell r="M479">
            <v>-46866</v>
          </cell>
          <cell r="N479">
            <v>-3443</v>
          </cell>
          <cell r="O479">
            <v>-3572</v>
          </cell>
          <cell r="P479">
            <v>-18061</v>
          </cell>
          <cell r="Q479">
            <v>-85</v>
          </cell>
          <cell r="R479">
            <v>-5429</v>
          </cell>
          <cell r="S479">
            <v>-38</v>
          </cell>
          <cell r="T479">
            <v>-16</v>
          </cell>
          <cell r="U479">
            <v>-4431</v>
          </cell>
          <cell r="V479">
            <v>-467854</v>
          </cell>
          <cell r="W479">
            <v>11848360</v>
          </cell>
          <cell r="X479">
            <v>50407</v>
          </cell>
          <cell r="Y479" t="str">
            <v>Multi-Cedar Lake Interchange 115 kV</v>
          </cell>
          <cell r="AB479">
            <v>200166</v>
          </cell>
          <cell r="AC479">
            <v>30356</v>
          </cell>
        </row>
        <row r="480">
          <cell r="C480">
            <v>50407</v>
          </cell>
          <cell r="F480">
            <v>11856013</v>
          </cell>
          <cell r="G480">
            <v>85</v>
          </cell>
          <cell r="H480" t="str">
            <v>Sulphur Interchange - Cedar Lake Interchange 115 kV Ckt 1 Build 12 miles of new 115 kV line from Sulphur Interchange to Cedar Lake Interchange.  
All elements and conductor must have at least an emergency rating of 173 mVA, but are not limited to that amou</v>
          </cell>
          <cell r="L480">
            <v>0</v>
          </cell>
          <cell r="M480">
            <v>0</v>
          </cell>
          <cell r="N480">
            <v>0</v>
          </cell>
          <cell r="O480">
            <v>0</v>
          </cell>
          <cell r="P480">
            <v>0</v>
          </cell>
          <cell r="R480">
            <v>0</v>
          </cell>
          <cell r="U480">
            <v>0</v>
          </cell>
          <cell r="V480">
            <v>0</v>
          </cell>
          <cell r="X480">
            <v>50407</v>
          </cell>
          <cell r="Y480" t="str">
            <v>Multi-Cedar Lake Interchange 115 kV</v>
          </cell>
          <cell r="AB480">
            <v>200166</v>
          </cell>
          <cell r="AC480">
            <v>30356</v>
          </cell>
        </row>
        <row r="481">
          <cell r="C481">
            <v>50407</v>
          </cell>
          <cell r="F481">
            <v>34001664</v>
          </cell>
          <cell r="G481">
            <v>85</v>
          </cell>
          <cell r="H481" t="str">
            <v>Terry Co</v>
          </cell>
          <cell r="R481">
            <v>0</v>
          </cell>
          <cell r="T481">
            <v>0</v>
          </cell>
          <cell r="V481">
            <v>0</v>
          </cell>
          <cell r="X481">
            <v>50407</v>
          </cell>
          <cell r="Y481" t="str">
            <v>Multi-Cedar Lake Interchange 115 kV</v>
          </cell>
          <cell r="AB481">
            <v>200166</v>
          </cell>
          <cell r="AC481">
            <v>30356</v>
          </cell>
        </row>
        <row r="482">
          <cell r="C482">
            <v>50506</v>
          </cell>
          <cell r="F482">
            <v>11764463</v>
          </cell>
          <cell r="G482">
            <v>86</v>
          </cell>
          <cell r="H482" t="str">
            <v>Replace 230/115 kV transformer at Grapevine substation with 250 MVA transformer.</v>
          </cell>
          <cell r="I482">
            <v>2015</v>
          </cell>
          <cell r="J482" t="str">
            <v xml:space="preserve">                        -  </v>
          </cell>
          <cell r="K482">
            <v>-257</v>
          </cell>
          <cell r="L482">
            <v>100</v>
          </cell>
          <cell r="M482" t="str">
            <v xml:space="preserve">                        -  </v>
          </cell>
          <cell r="N482">
            <v>-11</v>
          </cell>
          <cell r="O482">
            <v>-22</v>
          </cell>
          <cell r="P482">
            <v>11</v>
          </cell>
          <cell r="Q482" t="str">
            <v xml:space="preserve">                        -  </v>
          </cell>
          <cell r="R482">
            <v>-28</v>
          </cell>
          <cell r="S482">
            <v>6</v>
          </cell>
          <cell r="T482">
            <v>6</v>
          </cell>
          <cell r="U482" t="str">
            <v xml:space="preserve">                        -  </v>
          </cell>
          <cell r="V482">
            <v>-196</v>
          </cell>
          <cell r="W482">
            <v>11764463</v>
          </cell>
          <cell r="X482">
            <v>50506</v>
          </cell>
          <cell r="Y482" t="str">
            <v>Grapevine 230/115kV Transformer Ckt 1</v>
          </cell>
          <cell r="AB482">
            <v>200190</v>
          </cell>
          <cell r="AC482">
            <v>30413</v>
          </cell>
        </row>
        <row r="483">
          <cell r="C483">
            <v>50515</v>
          </cell>
          <cell r="F483">
            <v>11811675</v>
          </cell>
          <cell r="G483">
            <v>87</v>
          </cell>
          <cell r="H483" t="str">
            <v>Upgrade Deaf Smith County Interchange 230/115 kV ckt 1 transformer to 250 MVA</v>
          </cell>
          <cell r="X483">
            <v>50515</v>
          </cell>
          <cell r="Y483" t="str">
            <v>Deaf Smith Coutnty 230/115 transformer upgrade ckt 1</v>
          </cell>
          <cell r="AB483">
            <v>200193</v>
          </cell>
          <cell r="AC483">
            <v>30422</v>
          </cell>
        </row>
        <row r="484">
          <cell r="C484">
            <v>50515</v>
          </cell>
          <cell r="D484">
            <v>0</v>
          </cell>
          <cell r="E484">
            <v>0</v>
          </cell>
          <cell r="F484">
            <v>11764436</v>
          </cell>
          <cell r="G484">
            <v>87</v>
          </cell>
          <cell r="H484" t="str">
            <v>Upgrade Deaf Smith County Interchange 230/115 kV ckt 1 transformer to 250 MVA</v>
          </cell>
          <cell r="X484">
            <v>50515</v>
          </cell>
          <cell r="Y484" t="str">
            <v>Deaf Smith Coutnty 230/115 transformer upgrade ckt 1</v>
          </cell>
          <cell r="AB484">
            <v>200193</v>
          </cell>
          <cell r="AC484">
            <v>30422</v>
          </cell>
        </row>
        <row r="485">
          <cell r="C485">
            <v>50516</v>
          </cell>
          <cell r="D485">
            <v>0</v>
          </cell>
          <cell r="E485">
            <v>0</v>
          </cell>
          <cell r="F485">
            <v>11764436</v>
          </cell>
          <cell r="G485">
            <v>87</v>
          </cell>
          <cell r="H485" t="str">
            <v>Upgrade Deaf Smith Interchange 230/115 kV transformer ckt 2 to 250 MVA</v>
          </cell>
          <cell r="X485">
            <v>50515</v>
          </cell>
          <cell r="Y485" t="str">
            <v>Deaf Smith Coutnty 230/115 transformer upgrade ckt 1</v>
          </cell>
          <cell r="AB485">
            <v>200214</v>
          </cell>
          <cell r="AC485">
            <v>30423</v>
          </cell>
        </row>
        <row r="486">
          <cell r="C486">
            <v>50515</v>
          </cell>
          <cell r="F486">
            <v>11987235</v>
          </cell>
          <cell r="G486">
            <v>87</v>
          </cell>
          <cell r="H486" t="str">
            <v>Deaf Smith115kV Dou</v>
          </cell>
          <cell r="R486">
            <v>0</v>
          </cell>
          <cell r="T486">
            <v>0</v>
          </cell>
          <cell r="V486">
            <v>0</v>
          </cell>
          <cell r="X486">
            <v>50515</v>
          </cell>
          <cell r="Y486" t="str">
            <v>Deaf Smith Coutnty 230/115 transformer upgrade ckt 1</v>
          </cell>
          <cell r="AB486">
            <v>200193</v>
          </cell>
          <cell r="AC486">
            <v>30422</v>
          </cell>
        </row>
        <row r="487">
          <cell r="C487">
            <v>50515</v>
          </cell>
          <cell r="F487">
            <v>11987238</v>
          </cell>
          <cell r="G487">
            <v>87</v>
          </cell>
          <cell r="H487" t="str">
            <v>K11 Reterm 230kV Li</v>
          </cell>
          <cell r="R487">
            <v>0</v>
          </cell>
          <cell r="T487">
            <v>0</v>
          </cell>
          <cell r="V487">
            <v>0</v>
          </cell>
          <cell r="X487">
            <v>50515</v>
          </cell>
          <cell r="Y487" t="str">
            <v>Deaf Smith Coutnty 230/115 transformer upgrade ckt 1</v>
          </cell>
          <cell r="AB487">
            <v>200193</v>
          </cell>
          <cell r="AC487">
            <v>30422</v>
          </cell>
        </row>
        <row r="488">
          <cell r="C488">
            <v>50515</v>
          </cell>
          <cell r="F488">
            <v>11987242</v>
          </cell>
          <cell r="G488">
            <v>87</v>
          </cell>
          <cell r="H488" t="str">
            <v>T63 Reterm 115kV Li</v>
          </cell>
          <cell r="R488">
            <v>0</v>
          </cell>
          <cell r="T488">
            <v>0</v>
          </cell>
          <cell r="V488">
            <v>0</v>
          </cell>
          <cell r="X488">
            <v>50515</v>
          </cell>
          <cell r="Y488" t="str">
            <v>Deaf Smith Coutnty 230/115 transformer upgrade ckt 1</v>
          </cell>
          <cell r="AB488">
            <v>200193</v>
          </cell>
          <cell r="AC488">
            <v>30422</v>
          </cell>
        </row>
        <row r="489">
          <cell r="C489">
            <v>50515</v>
          </cell>
          <cell r="F489">
            <v>11987244</v>
          </cell>
          <cell r="G489">
            <v>87</v>
          </cell>
          <cell r="H489" t="str">
            <v>W40 Reterm 115kV Li</v>
          </cell>
          <cell r="R489">
            <v>0</v>
          </cell>
          <cell r="T489">
            <v>0</v>
          </cell>
          <cell r="V489">
            <v>0</v>
          </cell>
          <cell r="X489">
            <v>50515</v>
          </cell>
          <cell r="Y489" t="str">
            <v>Deaf Smith Coutnty 230/115 transformer upgrade ckt 1</v>
          </cell>
          <cell r="AB489">
            <v>200193</v>
          </cell>
          <cell r="AC489">
            <v>30422</v>
          </cell>
        </row>
        <row r="490">
          <cell r="C490">
            <v>50515</v>
          </cell>
          <cell r="F490">
            <v>11987247</v>
          </cell>
          <cell r="G490">
            <v>87</v>
          </cell>
          <cell r="H490" t="str">
            <v>W41 Reterm 115kV Li</v>
          </cell>
          <cell r="R490">
            <v>0</v>
          </cell>
          <cell r="T490">
            <v>0</v>
          </cell>
          <cell r="V490">
            <v>0</v>
          </cell>
          <cell r="X490">
            <v>50515</v>
          </cell>
          <cell r="Y490" t="str">
            <v>Deaf Smith Coutnty 230/115 transformer upgrade ckt 1</v>
          </cell>
          <cell r="AB490">
            <v>200193</v>
          </cell>
          <cell r="AC490">
            <v>30422</v>
          </cell>
        </row>
        <row r="491">
          <cell r="C491">
            <v>50516</v>
          </cell>
          <cell r="F491">
            <v>11627862</v>
          </cell>
          <cell r="G491">
            <v>87</v>
          </cell>
          <cell r="H491" t="str">
            <v>Deaf Smith 230kV Br</v>
          </cell>
          <cell r="R491">
            <v>0</v>
          </cell>
          <cell r="T491">
            <v>0</v>
          </cell>
          <cell r="V491">
            <v>0</v>
          </cell>
          <cell r="X491">
            <v>50516</v>
          </cell>
          <cell r="Y491" t="str">
            <v>Deaf Smith County 230/115 kV transformer ckt 2 upgrade</v>
          </cell>
          <cell r="AB491">
            <v>200214</v>
          </cell>
          <cell r="AC491">
            <v>30423</v>
          </cell>
        </row>
        <row r="492">
          <cell r="C492">
            <v>50516</v>
          </cell>
          <cell r="F492">
            <v>12063250</v>
          </cell>
          <cell r="G492">
            <v>87</v>
          </cell>
          <cell r="H492" t="str">
            <v>Deaf Smith Reterm W</v>
          </cell>
          <cell r="R492">
            <v>0</v>
          </cell>
          <cell r="T492">
            <v>0</v>
          </cell>
          <cell r="V492">
            <v>0</v>
          </cell>
          <cell r="X492">
            <v>50516</v>
          </cell>
          <cell r="Y492" t="str">
            <v>Deaf Smith County 230/115 kV transformer ckt 2 upgrade</v>
          </cell>
          <cell r="AB492">
            <v>200214</v>
          </cell>
          <cell r="AC492">
            <v>30423</v>
          </cell>
        </row>
        <row r="493">
          <cell r="C493">
            <v>50517</v>
          </cell>
          <cell r="F493">
            <v>11764507</v>
          </cell>
          <cell r="G493">
            <v>88</v>
          </cell>
          <cell r="H493" t="str">
            <v>Rebuild 16.9 miles Ochiltree-TRI-County Rec Cole 115 kV ckt 1</v>
          </cell>
          <cell r="I493">
            <v>2015</v>
          </cell>
          <cell r="J493" t="str">
            <v xml:space="preserve">                        -  </v>
          </cell>
          <cell r="K493" t="str">
            <v xml:space="preserve">                           -  </v>
          </cell>
          <cell r="L493" t="str">
            <v xml:space="preserve">                        -  </v>
          </cell>
          <cell r="M493" t="str">
            <v xml:space="preserve">                        -  </v>
          </cell>
          <cell r="N493" t="str">
            <v xml:space="preserve">                        -  </v>
          </cell>
          <cell r="O493" t="str">
            <v xml:space="preserve">                        -  </v>
          </cell>
          <cell r="P493" t="str">
            <v xml:space="preserve">                        -  </v>
          </cell>
          <cell r="Q493" t="str">
            <v xml:space="preserve">                        -  </v>
          </cell>
          <cell r="R493" t="str">
            <v xml:space="preserve">                        -  </v>
          </cell>
          <cell r="S493" t="str">
            <v xml:space="preserve">                           -  </v>
          </cell>
          <cell r="T493">
            <v>-2636772</v>
          </cell>
          <cell r="U493">
            <v>-101776</v>
          </cell>
          <cell r="V493">
            <v>-2738547</v>
          </cell>
          <cell r="W493">
            <v>11764507</v>
          </cell>
          <cell r="X493">
            <v>50517</v>
          </cell>
          <cell r="Y493" t="str">
            <v>Ochiltree-TRI-County Rec Cole 115 kV ckt 1 Rebuild</v>
          </cell>
          <cell r="AB493">
            <v>200214</v>
          </cell>
          <cell r="AC493">
            <v>30424</v>
          </cell>
        </row>
        <row r="494">
          <cell r="C494">
            <v>50517</v>
          </cell>
          <cell r="F494">
            <v>11786785</v>
          </cell>
          <cell r="G494">
            <v>88</v>
          </cell>
          <cell r="H494" t="str">
            <v>Rebuild 16.9 miles Ochiltree-TRI-County Rec Cole 115 kV ckt 1</v>
          </cell>
          <cell r="I494">
            <v>2015</v>
          </cell>
          <cell r="J494" t="str">
            <v xml:space="preserve">                        -  </v>
          </cell>
          <cell r="K494" t="str">
            <v xml:space="preserve">                           -  </v>
          </cell>
          <cell r="L494" t="str">
            <v xml:space="preserve">                        -  </v>
          </cell>
          <cell r="M494" t="str">
            <v xml:space="preserve">                        -  </v>
          </cell>
          <cell r="N494" t="str">
            <v xml:space="preserve">                        -  </v>
          </cell>
          <cell r="O494" t="str">
            <v xml:space="preserve">                        -  </v>
          </cell>
          <cell r="P494" t="str">
            <v xml:space="preserve">                        -  </v>
          </cell>
          <cell r="Q494" t="str">
            <v xml:space="preserve">                        -  </v>
          </cell>
          <cell r="R494" t="str">
            <v xml:space="preserve">                        -  </v>
          </cell>
          <cell r="S494" t="str">
            <v xml:space="preserve">                           -  </v>
          </cell>
          <cell r="T494">
            <v>-6431612</v>
          </cell>
          <cell r="U494">
            <v>-1135335</v>
          </cell>
          <cell r="V494">
            <v>-7566947</v>
          </cell>
          <cell r="W494">
            <v>11786785</v>
          </cell>
          <cell r="X494">
            <v>50517</v>
          </cell>
          <cell r="Y494" t="str">
            <v>Ochiltree-TRI-County Rec Cole 115 kV ckt 1 Rebuild</v>
          </cell>
          <cell r="AB494">
            <v>200214</v>
          </cell>
          <cell r="AC494">
            <v>30424</v>
          </cell>
        </row>
        <row r="495">
          <cell r="C495">
            <v>50517</v>
          </cell>
          <cell r="F495">
            <v>11786812</v>
          </cell>
          <cell r="G495">
            <v>88</v>
          </cell>
          <cell r="H495" t="str">
            <v>Rebuild 16.9 miles Ochiltree-TRI-County Rec Cole 115 kV ckt 1</v>
          </cell>
          <cell r="I495">
            <v>2015</v>
          </cell>
          <cell r="J495" t="str">
            <v xml:space="preserve">                        -  </v>
          </cell>
          <cell r="K495" t="str">
            <v xml:space="preserve">                           -  </v>
          </cell>
          <cell r="L495" t="str">
            <v xml:space="preserve">                        -  </v>
          </cell>
          <cell r="M495" t="str">
            <v xml:space="preserve">                        -  </v>
          </cell>
          <cell r="N495" t="str">
            <v xml:space="preserve">                        -  </v>
          </cell>
          <cell r="O495" t="str">
            <v xml:space="preserve">                        -  </v>
          </cell>
          <cell r="P495" t="str">
            <v xml:space="preserve">                        -  </v>
          </cell>
          <cell r="Q495" t="str">
            <v xml:space="preserve">                        -  </v>
          </cell>
          <cell r="R495" t="str">
            <v xml:space="preserve">                        -  </v>
          </cell>
          <cell r="S495" t="str">
            <v xml:space="preserve">                           -  </v>
          </cell>
          <cell r="T495">
            <v>-165195</v>
          </cell>
          <cell r="U495">
            <v>128</v>
          </cell>
          <cell r="V495">
            <v>-165067</v>
          </cell>
          <cell r="W495">
            <v>11786812</v>
          </cell>
          <cell r="X495">
            <v>50517</v>
          </cell>
          <cell r="Y495" t="str">
            <v>Ochiltree-TRI-County Rec Cole 115 kV ckt 1 Rebuild</v>
          </cell>
          <cell r="AB495">
            <v>200214</v>
          </cell>
          <cell r="AC495">
            <v>30424</v>
          </cell>
        </row>
        <row r="496">
          <cell r="C496">
            <v>50517</v>
          </cell>
          <cell r="F496">
            <v>11786828</v>
          </cell>
          <cell r="G496">
            <v>88</v>
          </cell>
          <cell r="H496" t="str">
            <v>Rebuild 16.9 miles Ochiltree-TRI-County Rec Cole 115 kV ckt 1</v>
          </cell>
          <cell r="I496">
            <v>2015</v>
          </cell>
          <cell r="J496" t="str">
            <v xml:space="preserve">                        -  </v>
          </cell>
          <cell r="K496" t="str">
            <v xml:space="preserve">                           -  </v>
          </cell>
          <cell r="L496" t="str">
            <v xml:space="preserve">                        -  </v>
          </cell>
          <cell r="M496" t="str">
            <v xml:space="preserve">                        -  </v>
          </cell>
          <cell r="N496" t="str">
            <v xml:space="preserve">                        -  </v>
          </cell>
          <cell r="O496" t="str">
            <v xml:space="preserve">                        -  </v>
          </cell>
          <cell r="P496" t="str">
            <v xml:space="preserve">                        -  </v>
          </cell>
          <cell r="Q496" t="str">
            <v xml:space="preserve">                        -  </v>
          </cell>
          <cell r="R496" t="str">
            <v xml:space="preserve">                        -  </v>
          </cell>
          <cell r="S496" t="str">
            <v xml:space="preserve">                           -  </v>
          </cell>
          <cell r="T496">
            <v>-353442</v>
          </cell>
          <cell r="U496">
            <v>-86307</v>
          </cell>
          <cell r="V496">
            <v>-439749</v>
          </cell>
          <cell r="W496">
            <v>11786828</v>
          </cell>
          <cell r="X496">
            <v>50517</v>
          </cell>
          <cell r="Y496" t="str">
            <v>Ochiltree-TRI-County Rec Cole 115 kV ckt 1 Rebuild</v>
          </cell>
          <cell r="AB496">
            <v>200214</v>
          </cell>
          <cell r="AC496">
            <v>30424</v>
          </cell>
        </row>
        <row r="497">
          <cell r="C497">
            <v>50517</v>
          </cell>
          <cell r="F497">
            <v>11786848</v>
          </cell>
          <cell r="G497">
            <v>88</v>
          </cell>
          <cell r="H497" t="str">
            <v>Rebuild 16.9 miles Ochiltree-TRI-County Rec Cole 115 kV ckt 1</v>
          </cell>
          <cell r="I497">
            <v>2015</v>
          </cell>
          <cell r="J497" t="str">
            <v xml:space="preserve">                        -  </v>
          </cell>
          <cell r="K497" t="str">
            <v xml:space="preserve">                           -  </v>
          </cell>
          <cell r="L497" t="str">
            <v xml:space="preserve">                        -  </v>
          </cell>
          <cell r="M497" t="str">
            <v xml:space="preserve">                        -  </v>
          </cell>
          <cell r="N497" t="str">
            <v xml:space="preserve">                        -  </v>
          </cell>
          <cell r="O497" t="str">
            <v xml:space="preserve">                        -  </v>
          </cell>
          <cell r="P497" t="str">
            <v xml:space="preserve">                        -  </v>
          </cell>
          <cell r="Q497" t="str">
            <v xml:space="preserve">                        -  </v>
          </cell>
          <cell r="R497">
            <v>-823281</v>
          </cell>
          <cell r="S497">
            <v>322</v>
          </cell>
          <cell r="T497">
            <v>-4603</v>
          </cell>
          <cell r="U497">
            <v>1905</v>
          </cell>
          <cell r="V497">
            <v>-825656</v>
          </cell>
          <cell r="W497">
            <v>11786848</v>
          </cell>
          <cell r="X497">
            <v>50517</v>
          </cell>
          <cell r="Y497" t="str">
            <v>Ochiltree-TRI-County Rec Cole 115 kV ckt 1 Rebuild</v>
          </cell>
          <cell r="AB497">
            <v>200214</v>
          </cell>
          <cell r="AC497">
            <v>30424</v>
          </cell>
        </row>
        <row r="498">
          <cell r="C498">
            <v>50517</v>
          </cell>
          <cell r="F498">
            <v>11786800</v>
          </cell>
          <cell r="G498">
            <v>88</v>
          </cell>
          <cell r="H498" t="str">
            <v>Rebuild 16.9 miles Ochiltree-TRI-County Rec Cole 115 kV ckt 1</v>
          </cell>
          <cell r="R498">
            <v>0</v>
          </cell>
          <cell r="T498">
            <v>0</v>
          </cell>
          <cell r="U498">
            <v>0</v>
          </cell>
          <cell r="V498">
            <v>0</v>
          </cell>
          <cell r="X498">
            <v>50517</v>
          </cell>
          <cell r="Y498" t="str">
            <v>Ochiltree-TRI-County Rec Cole 115 kV ckt 1 Rebuild</v>
          </cell>
          <cell r="AB498">
            <v>200214</v>
          </cell>
          <cell r="AC498">
            <v>30424</v>
          </cell>
        </row>
        <row r="499">
          <cell r="C499">
            <v>50517</v>
          </cell>
          <cell r="F499">
            <v>11786808</v>
          </cell>
          <cell r="G499">
            <v>88</v>
          </cell>
          <cell r="H499" t="str">
            <v>Rebuild 16.9 miles Ochiltree-TRI-County Rec Cole 115 kV ckt 1</v>
          </cell>
          <cell r="R499">
            <v>0</v>
          </cell>
          <cell r="T499">
            <v>0</v>
          </cell>
          <cell r="U499">
            <v>0</v>
          </cell>
          <cell r="V499">
            <v>0</v>
          </cell>
          <cell r="X499">
            <v>50517</v>
          </cell>
          <cell r="Y499" t="str">
            <v>Ochiltree-TRI-County Rec Cole 115 kV ckt 1 Rebuild</v>
          </cell>
          <cell r="AB499">
            <v>200214</v>
          </cell>
          <cell r="AC499">
            <v>30424</v>
          </cell>
        </row>
        <row r="500">
          <cell r="C500">
            <v>50517</v>
          </cell>
          <cell r="F500">
            <v>12172460</v>
          </cell>
          <cell r="G500">
            <v>88</v>
          </cell>
          <cell r="H500" t="str">
            <v>Rebuild 16.9 miles Ochiltree-TRI-County Rec Cole 115 kV ckt 1</v>
          </cell>
          <cell r="R500">
            <v>0</v>
          </cell>
          <cell r="T500">
            <v>0</v>
          </cell>
          <cell r="U500">
            <v>0</v>
          </cell>
          <cell r="V500">
            <v>0</v>
          </cell>
          <cell r="X500">
            <v>50517</v>
          </cell>
          <cell r="Y500" t="str">
            <v>Ochiltree-TRI-County Rec Cole 115 kV ckt 1 Rebuild</v>
          </cell>
          <cell r="AB500">
            <v>200214</v>
          </cell>
          <cell r="AC500">
            <v>30424</v>
          </cell>
        </row>
        <row r="501">
          <cell r="C501">
            <v>50522</v>
          </cell>
          <cell r="F501">
            <v>11791637</v>
          </cell>
          <cell r="G501">
            <v>89</v>
          </cell>
          <cell r="H501" t="str">
            <v>Rebuild 28 miles 115 kV Crosby-Floyd ckt 1</v>
          </cell>
          <cell r="R501">
            <v>0</v>
          </cell>
          <cell r="T501">
            <v>0</v>
          </cell>
          <cell r="U501">
            <v>0</v>
          </cell>
          <cell r="V501">
            <v>0</v>
          </cell>
          <cell r="X501">
            <v>50522</v>
          </cell>
          <cell r="Y501" t="str">
            <v>Crosby-Floyd ckt 1 rebuild</v>
          </cell>
          <cell r="AB501">
            <v>200214</v>
          </cell>
          <cell r="AC501">
            <v>30429</v>
          </cell>
        </row>
        <row r="502">
          <cell r="C502">
            <v>50522</v>
          </cell>
          <cell r="F502">
            <v>11791643</v>
          </cell>
          <cell r="G502">
            <v>89</v>
          </cell>
          <cell r="H502" t="str">
            <v>Rebuild 28 miles 115 kV Crosby-Floyd ckt 1</v>
          </cell>
          <cell r="R502">
            <v>0</v>
          </cell>
          <cell r="T502">
            <v>0</v>
          </cell>
          <cell r="U502">
            <v>0</v>
          </cell>
          <cell r="V502">
            <v>0</v>
          </cell>
          <cell r="X502">
            <v>50522</v>
          </cell>
          <cell r="Y502" t="str">
            <v>Crosby-Floyd ckt 1 rebuild</v>
          </cell>
          <cell r="AB502">
            <v>200214</v>
          </cell>
          <cell r="AC502">
            <v>30429</v>
          </cell>
        </row>
        <row r="503">
          <cell r="C503">
            <v>50522</v>
          </cell>
          <cell r="F503">
            <v>11791639</v>
          </cell>
          <cell r="G503">
            <v>89</v>
          </cell>
          <cell r="H503" t="str">
            <v>Rebuild 28 miles 115 kV Crosby-Floyd ckt 1</v>
          </cell>
          <cell r="R503">
            <v>0</v>
          </cell>
          <cell r="T503">
            <v>0</v>
          </cell>
          <cell r="U503">
            <v>0</v>
          </cell>
          <cell r="V503">
            <v>0</v>
          </cell>
          <cell r="X503">
            <v>50522</v>
          </cell>
          <cell r="Y503" t="str">
            <v>Crosby-Floyd ckt 1 rebuild</v>
          </cell>
          <cell r="AB503">
            <v>200214</v>
          </cell>
          <cell r="AC503">
            <v>30429</v>
          </cell>
        </row>
        <row r="504">
          <cell r="C504">
            <v>50522</v>
          </cell>
          <cell r="F504">
            <v>11764492</v>
          </cell>
          <cell r="G504">
            <v>89</v>
          </cell>
          <cell r="H504" t="str">
            <v>Rebuild 28 miles 115 kV Crosby-Floyd ckt 1</v>
          </cell>
          <cell r="R504">
            <v>0</v>
          </cell>
          <cell r="T504">
            <v>0</v>
          </cell>
          <cell r="U504">
            <v>0</v>
          </cell>
          <cell r="V504">
            <v>0</v>
          </cell>
          <cell r="X504">
            <v>50522</v>
          </cell>
          <cell r="Y504" t="str">
            <v>Crosby-Floyd ckt 1 rebuild</v>
          </cell>
          <cell r="AB504">
            <v>200214</v>
          </cell>
          <cell r="AC504">
            <v>30429</v>
          </cell>
        </row>
        <row r="505">
          <cell r="C505">
            <v>50546</v>
          </cell>
          <cell r="F505">
            <v>11945485</v>
          </cell>
          <cell r="G505">
            <v>90</v>
          </cell>
          <cell r="H505" t="str">
            <v>Eddy Co. Relay Sub</v>
          </cell>
          <cell r="I505">
            <v>2015</v>
          </cell>
          <cell r="J505" t="str">
            <v xml:space="preserve">                        -  </v>
          </cell>
          <cell r="K505" t="str">
            <v xml:space="preserve">                           -  </v>
          </cell>
          <cell r="L505" t="str">
            <v xml:space="preserve">                        -  </v>
          </cell>
          <cell r="M505" t="str">
            <v xml:space="preserve">                        -  </v>
          </cell>
          <cell r="N505" t="str">
            <v xml:space="preserve">                        -  </v>
          </cell>
          <cell r="O505" t="str">
            <v xml:space="preserve">                        -  </v>
          </cell>
          <cell r="P505" t="str">
            <v xml:space="preserve">                        -  </v>
          </cell>
          <cell r="Q505" t="str">
            <v xml:space="preserve">                        -  </v>
          </cell>
          <cell r="R505" t="str">
            <v xml:space="preserve">                        -  </v>
          </cell>
          <cell r="S505" t="str">
            <v xml:space="preserve">                           -  </v>
          </cell>
          <cell r="T505">
            <v>-441402</v>
          </cell>
          <cell r="U505">
            <v>-4970</v>
          </cell>
          <cell r="V505">
            <v>-446371</v>
          </cell>
          <cell r="W505" t="e">
            <v>#N/A</v>
          </cell>
          <cell r="X505">
            <v>50546</v>
          </cell>
          <cell r="Y505" t="str">
            <v>Atoka-Eagle Creek 115 kV Ckt 1</v>
          </cell>
          <cell r="AB505">
            <v>200214</v>
          </cell>
          <cell r="AC505">
            <v>30451</v>
          </cell>
        </row>
        <row r="506">
          <cell r="C506">
            <v>50546</v>
          </cell>
          <cell r="F506">
            <v>11945489</v>
          </cell>
          <cell r="G506">
            <v>90</v>
          </cell>
          <cell r="H506" t="str">
            <v>Seven Rivers Relay Sub</v>
          </cell>
          <cell r="I506">
            <v>2015</v>
          </cell>
          <cell r="J506" t="str">
            <v xml:space="preserve">                        -  </v>
          </cell>
          <cell r="K506" t="str">
            <v xml:space="preserve">                           -  </v>
          </cell>
          <cell r="L506">
            <v>-271483</v>
          </cell>
          <cell r="M506">
            <v>-45189</v>
          </cell>
          <cell r="N506">
            <v>-1006</v>
          </cell>
          <cell r="O506">
            <v>122</v>
          </cell>
          <cell r="P506">
            <v>-41661</v>
          </cell>
          <cell r="Q506">
            <v>95</v>
          </cell>
          <cell r="R506">
            <v>248</v>
          </cell>
          <cell r="S506">
            <v>-1395</v>
          </cell>
          <cell r="T506">
            <v>9</v>
          </cell>
          <cell r="U506" t="str">
            <v xml:space="preserve">                        -  </v>
          </cell>
          <cell r="V506">
            <v>-360261</v>
          </cell>
          <cell r="W506" t="e">
            <v>#N/A</v>
          </cell>
          <cell r="X506">
            <v>50546</v>
          </cell>
          <cell r="Y506" t="str">
            <v>Atoka-Eagle Creek 115 kV Ckt 1</v>
          </cell>
          <cell r="AB506">
            <v>200214</v>
          </cell>
          <cell r="AC506">
            <v>30451</v>
          </cell>
        </row>
        <row r="507">
          <cell r="C507">
            <v>50546</v>
          </cell>
          <cell r="F507">
            <v>12073109</v>
          </cell>
          <cell r="G507">
            <v>90</v>
          </cell>
          <cell r="H507" t="str">
            <v>Atoka to Eagle Creek 115kV ROW</v>
          </cell>
          <cell r="I507">
            <v>2015</v>
          </cell>
          <cell r="J507" t="str">
            <v xml:space="preserve">                        -  </v>
          </cell>
          <cell r="K507" t="str">
            <v xml:space="preserve">                           -  </v>
          </cell>
          <cell r="L507" t="str">
            <v xml:space="preserve">                        -  </v>
          </cell>
          <cell r="M507" t="str">
            <v xml:space="preserve">                        -  </v>
          </cell>
          <cell r="N507" t="str">
            <v xml:space="preserve">                        -  </v>
          </cell>
          <cell r="O507" t="str">
            <v xml:space="preserve">                        -  </v>
          </cell>
          <cell r="P507" t="str">
            <v xml:space="preserve">                        -  </v>
          </cell>
          <cell r="Q507">
            <v>-622496</v>
          </cell>
          <cell r="R507">
            <v>-44395</v>
          </cell>
          <cell r="S507">
            <v>-5484</v>
          </cell>
          <cell r="T507">
            <v>-1302</v>
          </cell>
          <cell r="U507">
            <v>-19320</v>
          </cell>
          <cell r="V507">
            <v>-692998</v>
          </cell>
          <cell r="W507" t="e">
            <v>#N/A</v>
          </cell>
          <cell r="X507">
            <v>50546</v>
          </cell>
          <cell r="Y507" t="str">
            <v>Atoka-Eagle Creek 115 kV Ckt 1</v>
          </cell>
          <cell r="AB507">
            <v>200214</v>
          </cell>
          <cell r="AC507">
            <v>30451</v>
          </cell>
        </row>
        <row r="508">
          <cell r="C508">
            <v>50546</v>
          </cell>
          <cell r="F508">
            <v>11764393</v>
          </cell>
          <cell r="G508">
            <v>90</v>
          </cell>
          <cell r="H508" t="str">
            <v>Build a new 12-mile 115 kV line from Atoka to Eagle Creek and install terminal equipment</v>
          </cell>
          <cell r="Q508">
            <v>0</v>
          </cell>
          <cell r="R508">
            <v>0</v>
          </cell>
          <cell r="S508">
            <v>0</v>
          </cell>
          <cell r="T508">
            <v>0</v>
          </cell>
          <cell r="U508">
            <v>0</v>
          </cell>
          <cell r="V508">
            <v>0</v>
          </cell>
          <cell r="X508">
            <v>50546</v>
          </cell>
          <cell r="Y508" t="str">
            <v>Atoka-Eagle Creek 115 kV Ckt 1</v>
          </cell>
          <cell r="AB508">
            <v>200214</v>
          </cell>
          <cell r="AC508">
            <v>30451</v>
          </cell>
        </row>
        <row r="509">
          <cell r="C509">
            <v>50546</v>
          </cell>
          <cell r="F509">
            <v>11792225</v>
          </cell>
          <cell r="G509">
            <v>90</v>
          </cell>
          <cell r="H509" t="str">
            <v>Build a new 12-mile 115 kV line from Atoka to Eagle Creek and install terminal equipment</v>
          </cell>
          <cell r="Q509">
            <v>0</v>
          </cell>
          <cell r="R509">
            <v>0</v>
          </cell>
          <cell r="S509">
            <v>0</v>
          </cell>
          <cell r="T509">
            <v>0</v>
          </cell>
          <cell r="U509">
            <v>0</v>
          </cell>
          <cell r="V509">
            <v>0</v>
          </cell>
          <cell r="X509">
            <v>50546</v>
          </cell>
          <cell r="Y509" t="str">
            <v>Atoka-Eagle Creek 115 kV Ckt 1</v>
          </cell>
          <cell r="AB509">
            <v>200214</v>
          </cell>
          <cell r="AC509">
            <v>30451</v>
          </cell>
        </row>
        <row r="510">
          <cell r="C510">
            <v>50546</v>
          </cell>
          <cell r="F510">
            <v>11792776</v>
          </cell>
          <cell r="G510">
            <v>90</v>
          </cell>
          <cell r="H510" t="str">
            <v>Build a new 12-mile 115 kV line from Atoka to Eagle Creek and install terminal equipment</v>
          </cell>
          <cell r="Q510">
            <v>0</v>
          </cell>
          <cell r="R510">
            <v>0</v>
          </cell>
          <cell r="S510">
            <v>0</v>
          </cell>
          <cell r="T510">
            <v>0</v>
          </cell>
          <cell r="U510">
            <v>0</v>
          </cell>
          <cell r="V510">
            <v>0</v>
          </cell>
          <cell r="X510">
            <v>50546</v>
          </cell>
          <cell r="Y510" t="str">
            <v>Atoka-Eagle Creek 115 kV Ckt 1</v>
          </cell>
          <cell r="AB510">
            <v>200214</v>
          </cell>
          <cell r="AC510">
            <v>30451</v>
          </cell>
        </row>
        <row r="511">
          <cell r="C511">
            <v>50546</v>
          </cell>
          <cell r="F511">
            <v>11792780</v>
          </cell>
          <cell r="G511">
            <v>90</v>
          </cell>
          <cell r="H511" t="str">
            <v>Build a new 12-mile 115 kV line from Atoka to Eagle Creek and install terminal equipment</v>
          </cell>
          <cell r="Q511">
            <v>0</v>
          </cell>
          <cell r="R511">
            <v>0</v>
          </cell>
          <cell r="S511">
            <v>0</v>
          </cell>
          <cell r="T511">
            <v>0</v>
          </cell>
          <cell r="U511">
            <v>0</v>
          </cell>
          <cell r="V511">
            <v>0</v>
          </cell>
          <cell r="X511">
            <v>50546</v>
          </cell>
          <cell r="Y511" t="str">
            <v>Atoka-Eagle Creek 115 kV Ckt 1</v>
          </cell>
          <cell r="AB511">
            <v>200214</v>
          </cell>
          <cell r="AC511">
            <v>30451</v>
          </cell>
        </row>
        <row r="512">
          <cell r="C512">
            <v>50546</v>
          </cell>
          <cell r="F512">
            <v>11792783</v>
          </cell>
          <cell r="G512">
            <v>90</v>
          </cell>
          <cell r="H512" t="str">
            <v>Build a new 12-mile 115 kV line from Atoka to Eagle Creek and install terminal equipment</v>
          </cell>
          <cell r="Q512">
            <v>0</v>
          </cell>
          <cell r="R512">
            <v>0</v>
          </cell>
          <cell r="S512">
            <v>0</v>
          </cell>
          <cell r="T512">
            <v>0</v>
          </cell>
          <cell r="U512">
            <v>0</v>
          </cell>
          <cell r="V512">
            <v>0</v>
          </cell>
          <cell r="X512">
            <v>50546</v>
          </cell>
          <cell r="Y512" t="str">
            <v>Atoka-Eagle Creek 115 kV Ckt 1</v>
          </cell>
          <cell r="AB512">
            <v>200214</v>
          </cell>
          <cell r="AC512">
            <v>30451</v>
          </cell>
        </row>
        <row r="513">
          <cell r="C513">
            <v>50546</v>
          </cell>
          <cell r="F513">
            <v>11792789</v>
          </cell>
          <cell r="G513">
            <v>90</v>
          </cell>
          <cell r="H513" t="str">
            <v>Build a new 12-mile 115 kV line from Atoka to Eagle Creek and install terminal equipment</v>
          </cell>
          <cell r="Q513">
            <v>0</v>
          </cell>
          <cell r="R513">
            <v>0</v>
          </cell>
          <cell r="S513">
            <v>0</v>
          </cell>
          <cell r="T513">
            <v>0</v>
          </cell>
          <cell r="U513">
            <v>0</v>
          </cell>
          <cell r="V513">
            <v>0</v>
          </cell>
          <cell r="X513">
            <v>50546</v>
          </cell>
          <cell r="Y513" t="str">
            <v>Atoka-Eagle Creek 115 kV Ckt 1</v>
          </cell>
          <cell r="AB513">
            <v>200214</v>
          </cell>
          <cell r="AC513">
            <v>30451</v>
          </cell>
        </row>
        <row r="514">
          <cell r="C514">
            <v>50546</v>
          </cell>
          <cell r="F514">
            <v>11702806</v>
          </cell>
          <cell r="G514">
            <v>90</v>
          </cell>
          <cell r="H514" t="str">
            <v>Build a new 12-mile 115 kV line from Atoka to Eagle Creek and install terminal equipment</v>
          </cell>
          <cell r="Q514">
            <v>0</v>
          </cell>
          <cell r="R514">
            <v>0</v>
          </cell>
          <cell r="S514">
            <v>0</v>
          </cell>
          <cell r="T514">
            <v>0</v>
          </cell>
          <cell r="U514">
            <v>0</v>
          </cell>
          <cell r="V514">
            <v>0</v>
          </cell>
          <cell r="X514">
            <v>50546</v>
          </cell>
          <cell r="Y514" t="str">
            <v>Atoka-Eagle Creek 115 kV Ckt 1</v>
          </cell>
          <cell r="AB514">
            <v>200214</v>
          </cell>
          <cell r="AC514">
            <v>30451</v>
          </cell>
        </row>
        <row r="515">
          <cell r="C515">
            <v>50546</v>
          </cell>
          <cell r="F515">
            <v>11792798</v>
          </cell>
          <cell r="G515">
            <v>90</v>
          </cell>
          <cell r="H515" t="str">
            <v>Build a new 12-mile 115 kV line from Atoka to Eagle Creek and install terminal equipment</v>
          </cell>
          <cell r="Q515">
            <v>0</v>
          </cell>
          <cell r="R515">
            <v>0</v>
          </cell>
          <cell r="S515">
            <v>0</v>
          </cell>
          <cell r="T515">
            <v>0</v>
          </cell>
          <cell r="U515">
            <v>0</v>
          </cell>
          <cell r="V515">
            <v>0</v>
          </cell>
          <cell r="X515">
            <v>50546</v>
          </cell>
          <cell r="Y515" t="str">
            <v>Atoka-Eagle Creek 115 kV Ckt 1</v>
          </cell>
          <cell r="AB515">
            <v>200214</v>
          </cell>
          <cell r="AC515">
            <v>30451</v>
          </cell>
        </row>
        <row r="516">
          <cell r="C516">
            <v>50546</v>
          </cell>
          <cell r="F516">
            <v>11945473</v>
          </cell>
          <cell r="G516">
            <v>90</v>
          </cell>
          <cell r="H516" t="str">
            <v>Pecos Dist Add/115kV Breaker a</v>
          </cell>
          <cell r="I516">
            <v>2015</v>
          </cell>
          <cell r="J516" t="str">
            <v xml:space="preserve">                        -  </v>
          </cell>
          <cell r="K516" t="str">
            <v xml:space="preserve">                           -  </v>
          </cell>
          <cell r="L516" t="str">
            <v xml:space="preserve">                        -  </v>
          </cell>
          <cell r="M516" t="str">
            <v xml:space="preserve">                        -  </v>
          </cell>
          <cell r="N516" t="str">
            <v xml:space="preserve">                        -  </v>
          </cell>
          <cell r="O516" t="str">
            <v xml:space="preserve">                        -  </v>
          </cell>
          <cell r="P516" t="str">
            <v xml:space="preserve">                        -  </v>
          </cell>
          <cell r="Q516" t="str">
            <v xml:space="preserve">                        -  </v>
          </cell>
          <cell r="R516" t="str">
            <v xml:space="preserve">                        -  </v>
          </cell>
          <cell r="S516">
            <v>-3333495</v>
          </cell>
          <cell r="T516">
            <v>-86709</v>
          </cell>
          <cell r="U516">
            <v>-22716</v>
          </cell>
          <cell r="V516">
            <v>-3442920</v>
          </cell>
          <cell r="W516" t="e">
            <v>#N/A</v>
          </cell>
          <cell r="X516">
            <v>50546</v>
          </cell>
          <cell r="Y516" t="str">
            <v>Atoka-Eagle Creek 115 kV Ckt 1</v>
          </cell>
          <cell r="AB516">
            <v>200214</v>
          </cell>
          <cell r="AC516">
            <v>30451</v>
          </cell>
        </row>
        <row r="517">
          <cell r="C517">
            <v>50546</v>
          </cell>
          <cell r="F517">
            <v>11917567</v>
          </cell>
          <cell r="G517">
            <v>90</v>
          </cell>
          <cell r="H517" t="str">
            <v>Eagle Creek W-21 Re</v>
          </cell>
          <cell r="R517">
            <v>0</v>
          </cell>
          <cell r="T517">
            <v>0</v>
          </cell>
          <cell r="V517">
            <v>0</v>
          </cell>
          <cell r="X517">
            <v>50546</v>
          </cell>
          <cell r="Y517" t="str">
            <v>Atoka-Eagle Creek 115 kV Ckt 1</v>
          </cell>
          <cell r="AB517">
            <v>200214</v>
          </cell>
          <cell r="AC517">
            <v>30451</v>
          </cell>
        </row>
        <row r="518">
          <cell r="C518">
            <v>50546</v>
          </cell>
          <cell r="F518">
            <v>11917572</v>
          </cell>
          <cell r="G518">
            <v>90</v>
          </cell>
          <cell r="H518" t="str">
            <v>Eagle Creek W-17 Re</v>
          </cell>
          <cell r="R518">
            <v>0</v>
          </cell>
          <cell r="T518">
            <v>0</v>
          </cell>
          <cell r="V518">
            <v>0</v>
          </cell>
          <cell r="X518">
            <v>50546</v>
          </cell>
          <cell r="Y518" t="str">
            <v>Atoka-Eagle Creek 115 kV Ckt 1</v>
          </cell>
          <cell r="AB518">
            <v>200214</v>
          </cell>
          <cell r="AC518">
            <v>30451</v>
          </cell>
        </row>
        <row r="519">
          <cell r="C519">
            <v>50546</v>
          </cell>
          <cell r="F519">
            <v>11917574</v>
          </cell>
          <cell r="G519">
            <v>90</v>
          </cell>
          <cell r="H519" t="str">
            <v>Seven Rivers - Atok</v>
          </cell>
          <cell r="R519">
            <v>0</v>
          </cell>
          <cell r="T519">
            <v>0</v>
          </cell>
          <cell r="V519">
            <v>0</v>
          </cell>
          <cell r="X519">
            <v>50546</v>
          </cell>
          <cell r="Y519" t="str">
            <v>Atoka-Eagle Creek 115 kV Ckt 1</v>
          </cell>
          <cell r="AB519">
            <v>200214</v>
          </cell>
          <cell r="AC519">
            <v>30451</v>
          </cell>
        </row>
        <row r="520">
          <cell r="C520">
            <v>50546</v>
          </cell>
          <cell r="F520">
            <v>11917578</v>
          </cell>
          <cell r="G520">
            <v>90</v>
          </cell>
          <cell r="H520" t="str">
            <v>Eddy Co - Atoka Lin</v>
          </cell>
          <cell r="R520">
            <v>0</v>
          </cell>
          <cell r="T520">
            <v>0</v>
          </cell>
          <cell r="V520">
            <v>0</v>
          </cell>
          <cell r="X520">
            <v>50546</v>
          </cell>
          <cell r="Y520" t="str">
            <v>Atoka-Eagle Creek 115 kV Ckt 1</v>
          </cell>
          <cell r="AB520">
            <v>200214</v>
          </cell>
          <cell r="AC520">
            <v>30451</v>
          </cell>
        </row>
        <row r="521">
          <cell r="C521">
            <v>50546</v>
          </cell>
          <cell r="F521">
            <v>11792806</v>
          </cell>
          <cell r="G521">
            <v>90</v>
          </cell>
          <cell r="H521" t="str">
            <v>Eagle Creek-Atoka R</v>
          </cell>
          <cell r="R521">
            <v>0</v>
          </cell>
          <cell r="T521">
            <v>0</v>
          </cell>
          <cell r="V521">
            <v>0</v>
          </cell>
          <cell r="X521">
            <v>50546</v>
          </cell>
          <cell r="Y521" t="str">
            <v>Atoka-Eagle Creek 115 kV Ckt 1</v>
          </cell>
          <cell r="AB521">
            <v>200214</v>
          </cell>
          <cell r="AC521">
            <v>30451</v>
          </cell>
        </row>
        <row r="522">
          <cell r="C522">
            <v>50546</v>
          </cell>
          <cell r="F522">
            <v>12173864</v>
          </cell>
          <cell r="G522">
            <v>90</v>
          </cell>
          <cell r="H522" t="str">
            <v xml:space="preserve">Eddy Cty Eagle Crk </v>
          </cell>
          <cell r="R522">
            <v>0</v>
          </cell>
          <cell r="T522">
            <v>0</v>
          </cell>
          <cell r="V522">
            <v>0</v>
          </cell>
          <cell r="X522">
            <v>50546</v>
          </cell>
          <cell r="Y522" t="str">
            <v>Atoka-Eagle Creek 115 kV Ckt 1</v>
          </cell>
          <cell r="AB522">
            <v>200214</v>
          </cell>
          <cell r="AC522">
            <v>30451</v>
          </cell>
        </row>
        <row r="523">
          <cell r="C523">
            <v>11007</v>
          </cell>
          <cell r="F523">
            <v>11495283</v>
          </cell>
          <cell r="G523">
            <v>91</v>
          </cell>
          <cell r="H523" t="str">
            <v>Upgrade Happy county 115/69 kV transformer Ckt 1</v>
          </cell>
          <cell r="Q523">
            <v>0</v>
          </cell>
          <cell r="R523">
            <v>0</v>
          </cell>
          <cell r="S523">
            <v>0</v>
          </cell>
          <cell r="T523">
            <v>0</v>
          </cell>
          <cell r="U523">
            <v>0</v>
          </cell>
          <cell r="V523">
            <v>0</v>
          </cell>
          <cell r="X523">
            <v>11007</v>
          </cell>
          <cell r="Y523" t="str">
            <v>XFR - Happy County 115/69 kV Transformers</v>
          </cell>
          <cell r="AB523">
            <v>20130</v>
          </cell>
          <cell r="AC523">
            <v>764</v>
          </cell>
        </row>
        <row r="524">
          <cell r="C524">
            <v>11009</v>
          </cell>
          <cell r="F524">
            <v>11913060</v>
          </cell>
          <cell r="G524">
            <v>91</v>
          </cell>
          <cell r="H524" t="str">
            <v>Upgrade Happy county 115/69 kV transformer Ckt 2</v>
          </cell>
          <cell r="Q524">
            <v>0</v>
          </cell>
          <cell r="R524">
            <v>0</v>
          </cell>
          <cell r="S524">
            <v>0</v>
          </cell>
          <cell r="T524">
            <v>0</v>
          </cell>
          <cell r="U524">
            <v>0</v>
          </cell>
          <cell r="V524">
            <v>0</v>
          </cell>
          <cell r="X524">
            <v>11009</v>
          </cell>
          <cell r="Y524" t="str">
            <v>XFR - Happy County 115/69 kV Transformers</v>
          </cell>
          <cell r="AB524">
            <v>20130</v>
          </cell>
          <cell r="AC524">
            <v>764</v>
          </cell>
        </row>
        <row r="525">
          <cell r="C525">
            <v>11067</v>
          </cell>
          <cell r="F525">
            <v>11628947</v>
          </cell>
          <cell r="G525">
            <v>92</v>
          </cell>
          <cell r="H525" t="str">
            <v>Bowers Interchange 115/69 kV Transformer Ckt 2 Install second 115/69 kV transformer at Bowers</v>
          </cell>
          <cell r="I525">
            <v>2015</v>
          </cell>
          <cell r="J525" t="str">
            <v xml:space="preserve">                        -  </v>
          </cell>
          <cell r="K525" t="str">
            <v xml:space="preserve">                           -  </v>
          </cell>
          <cell r="L525" t="str">
            <v xml:space="preserve">                        -  </v>
          </cell>
          <cell r="M525">
            <v>-2420683</v>
          </cell>
          <cell r="N525">
            <v>-86958</v>
          </cell>
          <cell r="O525">
            <v>-4132</v>
          </cell>
          <cell r="P525">
            <v>-78892</v>
          </cell>
          <cell r="Q525">
            <v>-62801</v>
          </cell>
          <cell r="R525">
            <v>-21321</v>
          </cell>
          <cell r="S525">
            <v>-339363</v>
          </cell>
          <cell r="T525">
            <v>2546</v>
          </cell>
          <cell r="U525">
            <v>-435</v>
          </cell>
          <cell r="V525">
            <v>-3012039</v>
          </cell>
          <cell r="W525">
            <v>11628947</v>
          </cell>
          <cell r="X525">
            <v>11067</v>
          </cell>
          <cell r="Y525" t="str">
            <v>Multi-Bowers-Howard 115 kV Ckt 1</v>
          </cell>
          <cell r="AB525">
            <v>200166</v>
          </cell>
          <cell r="AC525">
            <v>805</v>
          </cell>
        </row>
        <row r="526">
          <cell r="C526">
            <v>11067</v>
          </cell>
          <cell r="F526">
            <v>11628944</v>
          </cell>
          <cell r="G526">
            <v>92</v>
          </cell>
          <cell r="H526" t="str">
            <v>Bowers Interchange 115/69 kV Transformer Ckt 2 Install second 115/69 kV transformer at Bowers</v>
          </cell>
          <cell r="M526">
            <v>0</v>
          </cell>
          <cell r="N526">
            <v>0</v>
          </cell>
          <cell r="O526">
            <v>0</v>
          </cell>
          <cell r="P526">
            <v>0</v>
          </cell>
          <cell r="Q526">
            <v>0</v>
          </cell>
          <cell r="R526">
            <v>0</v>
          </cell>
          <cell r="S526">
            <v>0</v>
          </cell>
          <cell r="T526">
            <v>0</v>
          </cell>
          <cell r="V526">
            <v>0</v>
          </cell>
          <cell r="X526">
            <v>11067</v>
          </cell>
          <cell r="Y526" t="str">
            <v>Multi-Bowers-Howard 115 kV Ckt 1</v>
          </cell>
          <cell r="AB526">
            <v>200166</v>
          </cell>
          <cell r="AC526">
            <v>805</v>
          </cell>
        </row>
        <row r="527">
          <cell r="C527">
            <v>11017</v>
          </cell>
          <cell r="F527">
            <v>11782613</v>
          </cell>
          <cell r="G527">
            <v>93</v>
          </cell>
          <cell r="H527" t="str">
            <v>Build new 230kV line from Carlisle to Wolfforth So. and install terminal equipment</v>
          </cell>
          <cell r="U527">
            <v>0</v>
          </cell>
          <cell r="V527">
            <v>0</v>
          </cell>
          <cell r="X527">
            <v>11017</v>
          </cell>
          <cell r="Y527" t="str">
            <v>Carlisle Interchange - Wolfforth Interchange 230 kV Ckt 1</v>
          </cell>
          <cell r="AB527">
            <v>200229</v>
          </cell>
          <cell r="AC527">
            <v>772</v>
          </cell>
        </row>
        <row r="528">
          <cell r="C528">
            <v>11017</v>
          </cell>
          <cell r="F528">
            <v>11764405</v>
          </cell>
          <cell r="G528">
            <v>93</v>
          </cell>
          <cell r="H528" t="str">
            <v>Build new 230kV line from Carlisle to Wolfforth So. and install terminal equipment</v>
          </cell>
          <cell r="U528">
            <v>0</v>
          </cell>
          <cell r="V528">
            <v>0</v>
          </cell>
          <cell r="X528">
            <v>11017</v>
          </cell>
          <cell r="Y528" t="str">
            <v>Carlisle Interchange - Wolfforth Interchange 230 kV Ckt 1</v>
          </cell>
          <cell r="AB528">
            <v>200229</v>
          </cell>
          <cell r="AC528">
            <v>772</v>
          </cell>
        </row>
        <row r="529">
          <cell r="C529">
            <v>11017</v>
          </cell>
          <cell r="F529">
            <v>11782599</v>
          </cell>
          <cell r="G529">
            <v>93</v>
          </cell>
          <cell r="H529" t="str">
            <v>Build new 230kV line from Carlisle to Wolfforth So. and install terminal equipment</v>
          </cell>
          <cell r="U529">
            <v>0</v>
          </cell>
          <cell r="V529">
            <v>0</v>
          </cell>
          <cell r="X529">
            <v>11017</v>
          </cell>
          <cell r="Y529" t="str">
            <v>Carlisle Interchange - Wolfforth Interchange 230 kV Ckt 1</v>
          </cell>
          <cell r="AB529">
            <v>200229</v>
          </cell>
          <cell r="AC529">
            <v>772</v>
          </cell>
        </row>
        <row r="530">
          <cell r="C530">
            <v>11017</v>
          </cell>
          <cell r="F530">
            <v>11782604</v>
          </cell>
          <cell r="G530">
            <v>93</v>
          </cell>
          <cell r="H530" t="str">
            <v>Build new 230kV line from Carlisle to Wolfforth So. and install terminal equipment</v>
          </cell>
          <cell r="U530">
            <v>0</v>
          </cell>
          <cell r="V530">
            <v>0</v>
          </cell>
          <cell r="X530">
            <v>11017</v>
          </cell>
          <cell r="Y530" t="str">
            <v>Carlisle Interchange - Wolfforth Interchange 230 kV Ckt 1</v>
          </cell>
          <cell r="AB530">
            <v>200229</v>
          </cell>
          <cell r="AC530">
            <v>772</v>
          </cell>
        </row>
        <row r="531">
          <cell r="C531">
            <v>11017</v>
          </cell>
          <cell r="F531">
            <v>11782606</v>
          </cell>
          <cell r="G531">
            <v>93</v>
          </cell>
          <cell r="H531" t="str">
            <v>Build new 230kV line from Carlisle to Wolfforth So. and install terminal equipment</v>
          </cell>
          <cell r="U531">
            <v>0</v>
          </cell>
          <cell r="V531">
            <v>0</v>
          </cell>
          <cell r="X531">
            <v>11017</v>
          </cell>
          <cell r="Y531" t="str">
            <v>Carlisle Interchange - Wolfforth Interchange 230 kV Ckt 1</v>
          </cell>
          <cell r="AB531">
            <v>200229</v>
          </cell>
          <cell r="AC531">
            <v>772</v>
          </cell>
        </row>
        <row r="532">
          <cell r="C532">
            <v>11017</v>
          </cell>
          <cell r="F532">
            <v>11782610</v>
          </cell>
          <cell r="G532">
            <v>93</v>
          </cell>
          <cell r="H532" t="str">
            <v>Build new 230kV line from Carlisle to Wolfforth So. and install terminal equipment</v>
          </cell>
          <cell r="U532">
            <v>0</v>
          </cell>
          <cell r="V532">
            <v>0</v>
          </cell>
          <cell r="X532">
            <v>11017</v>
          </cell>
          <cell r="Y532" t="str">
            <v>Carlisle Interchange - Wolfforth Interchange 230 kV Ckt 1</v>
          </cell>
          <cell r="AB532">
            <v>200229</v>
          </cell>
          <cell r="AC532">
            <v>772</v>
          </cell>
        </row>
        <row r="533">
          <cell r="C533">
            <v>11017</v>
          </cell>
          <cell r="F533">
            <v>11782611</v>
          </cell>
          <cell r="G533">
            <v>93</v>
          </cell>
          <cell r="H533" t="str">
            <v>Build new 230kV line from Carlisle to Wolfforth So. and install terminal equipment</v>
          </cell>
          <cell r="U533">
            <v>0</v>
          </cell>
          <cell r="V533">
            <v>0</v>
          </cell>
          <cell r="X533">
            <v>11017</v>
          </cell>
          <cell r="Y533" t="str">
            <v>Carlisle Interchange - Wolfforth Interchange 230 kV Ckt 1</v>
          </cell>
          <cell r="AB533">
            <v>200229</v>
          </cell>
          <cell r="AC533">
            <v>772</v>
          </cell>
        </row>
        <row r="534">
          <cell r="C534">
            <v>11017</v>
          </cell>
          <cell r="F534">
            <v>11705871</v>
          </cell>
          <cell r="G534">
            <v>93</v>
          </cell>
          <cell r="H534" t="str">
            <v>Carlisle V62 ELR Relays Sub</v>
          </cell>
          <cell r="I534">
            <v>2015</v>
          </cell>
          <cell r="J534">
            <v>-5078</v>
          </cell>
          <cell r="K534">
            <v>-134</v>
          </cell>
          <cell r="L534">
            <v>-59</v>
          </cell>
          <cell r="M534">
            <v>-995</v>
          </cell>
          <cell r="N534">
            <v>6</v>
          </cell>
          <cell r="O534">
            <v>-916</v>
          </cell>
          <cell r="P534" t="str">
            <v xml:space="preserve">                        -  </v>
          </cell>
          <cell r="Q534" t="str">
            <v xml:space="preserve">                        -  </v>
          </cell>
          <cell r="R534" t="str">
            <v xml:space="preserve">                        -  </v>
          </cell>
          <cell r="S534" t="str">
            <v xml:space="preserve">                           -  </v>
          </cell>
          <cell r="T534" t="str">
            <v xml:space="preserve">                        -  </v>
          </cell>
          <cell r="U534" t="str">
            <v xml:space="preserve">                        -  </v>
          </cell>
          <cell r="V534">
            <v>-7177</v>
          </cell>
          <cell r="W534" t="e">
            <v>#N/A</v>
          </cell>
          <cell r="X534">
            <v>11017</v>
          </cell>
          <cell r="Y534" t="str">
            <v>Carlisle Interchange - Wolfforth Interchange 230 kV Ckt 1</v>
          </cell>
          <cell r="AB534">
            <v>200229</v>
          </cell>
          <cell r="AC534">
            <v>772</v>
          </cell>
        </row>
        <row r="535">
          <cell r="C535">
            <v>11017</v>
          </cell>
          <cell r="F535">
            <v>34001647</v>
          </cell>
          <cell r="G535">
            <v>93</v>
          </cell>
          <cell r="H535" t="str">
            <v>Carlisle T71 Termin</v>
          </cell>
          <cell r="U535">
            <v>0</v>
          </cell>
          <cell r="V535">
            <v>0</v>
          </cell>
          <cell r="X535">
            <v>11017</v>
          </cell>
          <cell r="Y535" t="str">
            <v>Carlisle Interchange - Wolfforth Interchange 230 kV Ckt 1</v>
          </cell>
          <cell r="AB535">
            <v>200229</v>
          </cell>
          <cell r="AC535">
            <v>772</v>
          </cell>
        </row>
        <row r="536">
          <cell r="C536">
            <v>11017</v>
          </cell>
          <cell r="F536">
            <v>11869006</v>
          </cell>
          <cell r="G536">
            <v>93</v>
          </cell>
          <cell r="H536" t="str">
            <v>Carl-Wolf K-10 Rete</v>
          </cell>
          <cell r="U536">
            <v>0</v>
          </cell>
          <cell r="V536">
            <v>0</v>
          </cell>
          <cell r="X536">
            <v>11017</v>
          </cell>
          <cell r="Y536" t="str">
            <v>Carlisle Interchange - Wolfforth Interchange 230 kV Ckt 1</v>
          </cell>
          <cell r="AB536">
            <v>200229</v>
          </cell>
          <cell r="AC536">
            <v>772</v>
          </cell>
        </row>
        <row r="537">
          <cell r="C537">
            <v>11017</v>
          </cell>
          <cell r="F537">
            <v>11869009</v>
          </cell>
          <cell r="G537">
            <v>93</v>
          </cell>
          <cell r="H537" t="str">
            <v>Carl-Wolf Z-15 Wrec</v>
          </cell>
          <cell r="U537">
            <v>0</v>
          </cell>
          <cell r="V537">
            <v>0</v>
          </cell>
          <cell r="X537">
            <v>11017</v>
          </cell>
          <cell r="Y537" t="str">
            <v>Carlisle Interchange - Wolfforth Interchange 230 kV Ckt 1</v>
          </cell>
          <cell r="AB537">
            <v>200229</v>
          </cell>
          <cell r="AC537">
            <v>772</v>
          </cell>
        </row>
        <row r="538">
          <cell r="C538">
            <v>11017</v>
          </cell>
          <cell r="F538">
            <v>11869020</v>
          </cell>
          <cell r="G538">
            <v>93</v>
          </cell>
          <cell r="H538" t="str">
            <v xml:space="preserve">Carl-Wolf LPL Line </v>
          </cell>
          <cell r="U538">
            <v>0</v>
          </cell>
          <cell r="V538">
            <v>0</v>
          </cell>
          <cell r="X538">
            <v>11017</v>
          </cell>
          <cell r="Y538" t="str">
            <v>Carlisle Interchange - Wolfforth Interchange 230 kV Ckt 1</v>
          </cell>
          <cell r="AB538">
            <v>200229</v>
          </cell>
          <cell r="AC538">
            <v>772</v>
          </cell>
        </row>
        <row r="539">
          <cell r="C539">
            <v>11017</v>
          </cell>
          <cell r="F539">
            <v>11869031</v>
          </cell>
          <cell r="G539">
            <v>93</v>
          </cell>
          <cell r="H539" t="str">
            <v>Carl-Wolf K-24 Rete</v>
          </cell>
          <cell r="U539">
            <v>0</v>
          </cell>
          <cell r="V539">
            <v>0</v>
          </cell>
          <cell r="X539">
            <v>11017</v>
          </cell>
          <cell r="Y539" t="str">
            <v>Carlisle Interchange - Wolfforth Interchange 230 kV Ckt 1</v>
          </cell>
          <cell r="AB539">
            <v>200229</v>
          </cell>
          <cell r="AC539">
            <v>772</v>
          </cell>
        </row>
        <row r="540">
          <cell r="C540">
            <v>11017</v>
          </cell>
          <cell r="F540">
            <v>11869042</v>
          </cell>
          <cell r="G540">
            <v>93</v>
          </cell>
          <cell r="H540" t="str">
            <v>Carl-Wolf K-02 Rete</v>
          </cell>
          <cell r="U540">
            <v>0</v>
          </cell>
          <cell r="V540">
            <v>0</v>
          </cell>
          <cell r="X540">
            <v>11017</v>
          </cell>
          <cell r="Y540" t="str">
            <v>Carlisle Interchange - Wolfforth Interchange 230 kV Ckt 1</v>
          </cell>
          <cell r="AB540">
            <v>200229</v>
          </cell>
          <cell r="AC540">
            <v>772</v>
          </cell>
        </row>
        <row r="541">
          <cell r="C541">
            <v>11017</v>
          </cell>
          <cell r="F541">
            <v>12067852</v>
          </cell>
          <cell r="G541">
            <v>93</v>
          </cell>
          <cell r="H541" t="str">
            <v>Carl-Wolf Lubbock S</v>
          </cell>
          <cell r="U541">
            <v>0</v>
          </cell>
          <cell r="V541">
            <v>0</v>
          </cell>
          <cell r="X541">
            <v>11017</v>
          </cell>
          <cell r="Y541" t="str">
            <v>Carlisle Interchange - Wolfforth Interchange 230 kV Ckt 1</v>
          </cell>
          <cell r="AB541">
            <v>200229</v>
          </cell>
          <cell r="AC541">
            <v>772</v>
          </cell>
        </row>
        <row r="542">
          <cell r="C542">
            <v>11017</v>
          </cell>
          <cell r="F542">
            <v>12067883</v>
          </cell>
          <cell r="G542">
            <v>93</v>
          </cell>
          <cell r="H542" t="str">
            <v>Carl-Wolf Sundown R</v>
          </cell>
          <cell r="U542">
            <v>0</v>
          </cell>
          <cell r="V542">
            <v>0</v>
          </cell>
          <cell r="X542">
            <v>11017</v>
          </cell>
          <cell r="Y542" t="str">
            <v>Carlisle Interchange - Wolfforth Interchange 230 kV Ckt 1</v>
          </cell>
          <cell r="AB542">
            <v>200229</v>
          </cell>
          <cell r="AC542">
            <v>772</v>
          </cell>
        </row>
        <row r="543">
          <cell r="C543">
            <v>11017</v>
          </cell>
          <cell r="F543">
            <v>12067890</v>
          </cell>
          <cell r="G543">
            <v>93</v>
          </cell>
          <cell r="H543" t="str">
            <v>Carl-Wolf Tuco Rela</v>
          </cell>
          <cell r="U543">
            <v>0</v>
          </cell>
          <cell r="V543">
            <v>0</v>
          </cell>
          <cell r="X543">
            <v>11017</v>
          </cell>
          <cell r="Y543" t="str">
            <v>Carlisle Interchange - Wolfforth Interchange 230 kV Ckt 1</v>
          </cell>
          <cell r="AB543">
            <v>200229</v>
          </cell>
          <cell r="AC543">
            <v>772</v>
          </cell>
        </row>
        <row r="544">
          <cell r="C544">
            <v>11017</v>
          </cell>
          <cell r="F544">
            <v>11869012</v>
          </cell>
          <cell r="G544">
            <v>93</v>
          </cell>
          <cell r="H544" t="str">
            <v>Carl-Wolf Wolfforth</v>
          </cell>
          <cell r="U544">
            <v>0</v>
          </cell>
          <cell r="V544">
            <v>0</v>
          </cell>
          <cell r="X544">
            <v>11017</v>
          </cell>
          <cell r="Y544" t="str">
            <v>Carlisle Interchange - Wolfforth Interchange 230 kV Ckt 1</v>
          </cell>
          <cell r="AB544">
            <v>200229</v>
          </cell>
          <cell r="AC544">
            <v>772</v>
          </cell>
        </row>
        <row r="545">
          <cell r="C545">
            <v>11017</v>
          </cell>
          <cell r="F545">
            <v>11869015</v>
          </cell>
          <cell r="G545">
            <v>93</v>
          </cell>
          <cell r="H545" t="str">
            <v>Carl-Wolf Carisle L</v>
          </cell>
          <cell r="R545">
            <v>0</v>
          </cell>
          <cell r="T545">
            <v>0</v>
          </cell>
          <cell r="V545">
            <v>0</v>
          </cell>
          <cell r="X545">
            <v>11017</v>
          </cell>
          <cell r="Y545" t="str">
            <v>Carlisle Interchange - Wolfforth Interchange 230 kV Ckt 1</v>
          </cell>
          <cell r="AB545">
            <v>200229</v>
          </cell>
          <cell r="AC545">
            <v>772</v>
          </cell>
        </row>
        <row r="546">
          <cell r="C546">
            <v>11318</v>
          </cell>
          <cell r="F546">
            <v>11352115</v>
          </cell>
          <cell r="G546">
            <v>94</v>
          </cell>
          <cell r="H546" t="str">
            <v>Upgrade existing Swisher 230/115 kV transformer</v>
          </cell>
          <cell r="I546">
            <v>2015</v>
          </cell>
          <cell r="J546" t="str">
            <v xml:space="preserve">                        -  </v>
          </cell>
          <cell r="K546" t="str">
            <v xml:space="preserve">                           -  </v>
          </cell>
          <cell r="L546" t="str">
            <v xml:space="preserve">                        -  </v>
          </cell>
          <cell r="M546" t="str">
            <v xml:space="preserve">                        -  </v>
          </cell>
          <cell r="N546" t="str">
            <v xml:space="preserve">                        -  </v>
          </cell>
          <cell r="O546" t="str">
            <v xml:space="preserve">                        -  </v>
          </cell>
          <cell r="P546" t="str">
            <v xml:space="preserve">                        -  </v>
          </cell>
          <cell r="Q546" t="str">
            <v xml:space="preserve">                        -  </v>
          </cell>
          <cell r="R546" t="str">
            <v xml:space="preserve">                        -  </v>
          </cell>
          <cell r="S546" t="str">
            <v xml:space="preserve">                           -  </v>
          </cell>
          <cell r="T546" t="str">
            <v xml:space="preserve">                        -  </v>
          </cell>
          <cell r="U546">
            <v>-2869670</v>
          </cell>
          <cell r="V546">
            <v>-2869670</v>
          </cell>
          <cell r="W546">
            <v>11352115</v>
          </cell>
          <cell r="X546">
            <v>11318</v>
          </cell>
          <cell r="Y546" t="str">
            <v>XFR-Swisher 230/115 kV transformer Ckt 1</v>
          </cell>
          <cell r="AB546">
            <v>20130</v>
          </cell>
          <cell r="AC546">
            <v>1004</v>
          </cell>
        </row>
        <row r="547">
          <cell r="C547">
            <v>11318</v>
          </cell>
          <cell r="F547">
            <v>11496127</v>
          </cell>
          <cell r="G547">
            <v>94</v>
          </cell>
          <cell r="H547" t="str">
            <v>Upgrade existing Swisher 230/115 kV transformer</v>
          </cell>
          <cell r="U547">
            <v>0</v>
          </cell>
          <cell r="V547">
            <v>0</v>
          </cell>
          <cell r="X547">
            <v>11318</v>
          </cell>
          <cell r="Y547" t="str">
            <v>XFR-Swisher 230/115 kV transformer Ckt 1</v>
          </cell>
          <cell r="AB547">
            <v>20130</v>
          </cell>
          <cell r="AC547">
            <v>1004</v>
          </cell>
        </row>
        <row r="548">
          <cell r="C548">
            <v>11318</v>
          </cell>
          <cell r="F548">
            <v>11352121</v>
          </cell>
          <cell r="G548">
            <v>94</v>
          </cell>
          <cell r="H548" t="str">
            <v>Upgrade existing Swisher 230/115 kV transformer</v>
          </cell>
          <cell r="U548">
            <v>0</v>
          </cell>
          <cell r="V548">
            <v>0</v>
          </cell>
          <cell r="X548">
            <v>11318</v>
          </cell>
          <cell r="Y548" t="str">
            <v>XFR-Swisher 230/115 kV transformer Ckt 1</v>
          </cell>
          <cell r="AB548">
            <v>20130</v>
          </cell>
          <cell r="AC548">
            <v>1004</v>
          </cell>
        </row>
        <row r="549">
          <cell r="C549">
            <v>50547</v>
          </cell>
          <cell r="F549">
            <v>11764487</v>
          </cell>
          <cell r="G549">
            <v>95</v>
          </cell>
          <cell r="H549" t="str">
            <v>Rebuild .5 miles of 115 kV line Oxy Permian Substation-Sanger Switching Station 115 kV</v>
          </cell>
          <cell r="U549">
            <v>0</v>
          </cell>
          <cell r="V549">
            <v>0</v>
          </cell>
          <cell r="X549">
            <v>50547</v>
          </cell>
          <cell r="Y549" t="str">
            <v>Oxy Permian Sub Sanger SW station 115 kV ckt 1</v>
          </cell>
          <cell r="AB549">
            <v>200214</v>
          </cell>
          <cell r="AC549">
            <v>30452</v>
          </cell>
        </row>
        <row r="550">
          <cell r="C550">
            <v>11501</v>
          </cell>
          <cell r="F550">
            <v>11786429</v>
          </cell>
          <cell r="G550">
            <v>96</v>
          </cell>
          <cell r="H550" t="str">
            <v>Rebuild 6 mi. of 115 kV  line from Lubbock South Interchange to Allen Replace phase conductors along approximately 6.1 mi. of existing 115 kV 
transmission circuit V-45.  Existing phase conductors are 397.5 kcmil ACSR conductors, &amp; will be replaced with 47</v>
          </cell>
          <cell r="N550">
            <v>0</v>
          </cell>
          <cell r="P550">
            <v>0</v>
          </cell>
          <cell r="V550">
            <v>0</v>
          </cell>
          <cell r="X550">
            <v>11501</v>
          </cell>
          <cell r="Y550" t="str">
            <v>Allen Sub-Lubbock South Intg. 115 kV Ckt 1</v>
          </cell>
          <cell r="AB550">
            <v>200297</v>
          </cell>
          <cell r="AC550">
            <v>1139</v>
          </cell>
        </row>
        <row r="551">
          <cell r="C551">
            <v>11501</v>
          </cell>
          <cell r="F551">
            <v>11786419</v>
          </cell>
          <cell r="G551">
            <v>96</v>
          </cell>
          <cell r="H551" t="str">
            <v>Rebuild 6 mi. of 115 kV  line from Lubbock South Interchange to Allen Replace phase conductors along approximately 6.1 mi. of existing 115 kV 
transmission circuit V-45.  Existing phase conductors are 397.5 kcmil ACSR conductors, &amp; will be replaced with 47</v>
          </cell>
          <cell r="N551">
            <v>0</v>
          </cell>
          <cell r="P551">
            <v>0</v>
          </cell>
          <cell r="V551">
            <v>0</v>
          </cell>
          <cell r="X551">
            <v>11501</v>
          </cell>
          <cell r="Y551" t="str">
            <v>Allen Sub-Lubbock South Intg. 115 kV Ckt 1</v>
          </cell>
          <cell r="AB551">
            <v>200297</v>
          </cell>
          <cell r="AC551">
            <v>1139</v>
          </cell>
        </row>
        <row r="552">
          <cell r="C552">
            <v>11501</v>
          </cell>
          <cell r="F552">
            <v>11786415</v>
          </cell>
          <cell r="G552">
            <v>96</v>
          </cell>
          <cell r="H552" t="str">
            <v>Rebuild 6 mi. of 115 kV  line from Lubbock South Interchange to Allen Replace phase conductors along approximately 6.1 mi. of existing 115 kV 
transmission circuit V-45.  Existing phase conductors are 397.5 kcmil ACSR conductors, &amp; will be replaced with 47</v>
          </cell>
          <cell r="N552">
            <v>0</v>
          </cell>
          <cell r="P552">
            <v>0</v>
          </cell>
          <cell r="V552">
            <v>0</v>
          </cell>
          <cell r="X552">
            <v>11501</v>
          </cell>
          <cell r="Y552" t="str">
            <v>Allen Sub-Lubbock South Intg. 115 kV Ckt 1</v>
          </cell>
          <cell r="AB552">
            <v>200297</v>
          </cell>
          <cell r="AC552">
            <v>1139</v>
          </cell>
        </row>
        <row r="553">
          <cell r="C553">
            <v>11501</v>
          </cell>
          <cell r="F553">
            <v>11764502</v>
          </cell>
          <cell r="G553">
            <v>96</v>
          </cell>
          <cell r="H553" t="str">
            <v>Rebuild 6 mi. of 115 kV  line from Lubbock South Interchange to Allen Replace phase conductors along approximately 6.1 mi. of existing 115 kV 
transmission circuit V-45.  Existing phase conductors are 397.5 kcmil ACSR conductors, &amp; will be replaced with 47</v>
          </cell>
          <cell r="N553">
            <v>0</v>
          </cell>
          <cell r="P553">
            <v>0</v>
          </cell>
          <cell r="V553">
            <v>0</v>
          </cell>
          <cell r="X553">
            <v>11501</v>
          </cell>
          <cell r="Y553" t="str">
            <v>Allen Sub-Lubbock South Intg. 115 kV Ckt 1</v>
          </cell>
          <cell r="AB553">
            <v>200297</v>
          </cell>
          <cell r="AC553">
            <v>1139</v>
          </cell>
        </row>
        <row r="554">
          <cell r="C554">
            <v>11501</v>
          </cell>
          <cell r="F554">
            <v>34001637</v>
          </cell>
          <cell r="G554">
            <v>96</v>
          </cell>
          <cell r="H554" t="str">
            <v>Lubbock S. Sub, All</v>
          </cell>
          <cell r="R554">
            <v>0</v>
          </cell>
          <cell r="T554">
            <v>0</v>
          </cell>
          <cell r="V554">
            <v>0</v>
          </cell>
          <cell r="X554">
            <v>11501</v>
          </cell>
          <cell r="Y554" t="str">
            <v>Allen Sub-Lubbock South Intg. 115 kV Ckt 1</v>
          </cell>
          <cell r="AB554">
            <v>200297</v>
          </cell>
          <cell r="AC554">
            <v>1139</v>
          </cell>
        </row>
        <row r="555">
          <cell r="C555">
            <v>11501</v>
          </cell>
          <cell r="F555">
            <v>34001638</v>
          </cell>
          <cell r="G555">
            <v>96</v>
          </cell>
          <cell r="H555" t="str">
            <v xml:space="preserve">Allen Sub, Lubbock </v>
          </cell>
          <cell r="R555">
            <v>0</v>
          </cell>
          <cell r="T555">
            <v>0</v>
          </cell>
          <cell r="V555">
            <v>0</v>
          </cell>
          <cell r="X555">
            <v>11501</v>
          </cell>
          <cell r="Y555" t="str">
            <v>Allen Sub-Lubbock South Intg. 115 kV Ckt 1</v>
          </cell>
          <cell r="AB555">
            <v>200297</v>
          </cell>
          <cell r="AC555">
            <v>1139</v>
          </cell>
        </row>
        <row r="556">
          <cell r="C556">
            <v>11355</v>
          </cell>
          <cell r="D556">
            <v>0</v>
          </cell>
          <cell r="E556">
            <v>0</v>
          </cell>
          <cell r="F556">
            <v>11764431</v>
          </cell>
          <cell r="G556">
            <v>97</v>
          </cell>
          <cell r="H556" t="str">
            <v>Upgrade Crosby County 115/69 kV transformer No. 1 to 84 MVA</v>
          </cell>
          <cell r="I556">
            <v>2015</v>
          </cell>
          <cell r="J556" t="str">
            <v xml:space="preserve">                        -  </v>
          </cell>
          <cell r="K556" t="str">
            <v xml:space="preserve">                           -  </v>
          </cell>
          <cell r="L556" t="str">
            <v xml:space="preserve">                        -  </v>
          </cell>
          <cell r="M556" t="str">
            <v xml:space="preserve">                        -  </v>
          </cell>
          <cell r="N556" t="str">
            <v xml:space="preserve">                        -  </v>
          </cell>
          <cell r="O556" t="str">
            <v xml:space="preserve">                        -  </v>
          </cell>
          <cell r="P556" t="str">
            <v xml:space="preserve">                        -  </v>
          </cell>
          <cell r="Q556" t="str">
            <v xml:space="preserve">                        -  </v>
          </cell>
          <cell r="R556">
            <v>-1879820</v>
          </cell>
          <cell r="S556">
            <v>-28062</v>
          </cell>
          <cell r="T556">
            <v>-9616</v>
          </cell>
          <cell r="U556">
            <v>-424</v>
          </cell>
          <cell r="V556">
            <v>-1917922</v>
          </cell>
          <cell r="W556">
            <v>11764431</v>
          </cell>
          <cell r="X556">
            <v>11355</v>
          </cell>
          <cell r="Y556" t="str">
            <v>Crosby County Interchange 115/69 kV transformer Ckt 1</v>
          </cell>
          <cell r="AB556">
            <v>200214</v>
          </cell>
          <cell r="AC556">
            <v>1031</v>
          </cell>
        </row>
        <row r="557">
          <cell r="C557">
            <v>11356</v>
          </cell>
          <cell r="D557">
            <v>0</v>
          </cell>
          <cell r="E557">
            <v>0</v>
          </cell>
          <cell r="F557">
            <v>11764431</v>
          </cell>
          <cell r="G557">
            <v>97</v>
          </cell>
          <cell r="H557" t="str">
            <v>Upgrade Crosby County 115/69 kV transformer No. 2 to 84/96 MVA</v>
          </cell>
          <cell r="R557">
            <v>0</v>
          </cell>
          <cell r="S557">
            <v>0</v>
          </cell>
          <cell r="T557">
            <v>0</v>
          </cell>
          <cell r="V557">
            <v>0</v>
          </cell>
          <cell r="X557">
            <v>11355</v>
          </cell>
          <cell r="Y557" t="str">
            <v>Crosby County Interchange 115/69 kV transformer Ckt 1</v>
          </cell>
          <cell r="AB557">
            <v>200214</v>
          </cell>
          <cell r="AC557">
            <v>1031</v>
          </cell>
        </row>
        <row r="558">
          <cell r="C558">
            <v>11355</v>
          </cell>
          <cell r="F558">
            <v>11955579</v>
          </cell>
          <cell r="G558">
            <v>97</v>
          </cell>
          <cell r="H558" t="str">
            <v>Crosby Relay Upgrad</v>
          </cell>
          <cell r="R558">
            <v>0</v>
          </cell>
          <cell r="T558">
            <v>0</v>
          </cell>
          <cell r="V558">
            <v>0</v>
          </cell>
          <cell r="X558">
            <v>11355</v>
          </cell>
          <cell r="Y558" t="str">
            <v>Crosby County Interchange 115/69 kV transformer Ckt 1</v>
          </cell>
          <cell r="AB558">
            <v>200214</v>
          </cell>
          <cell r="AC558">
            <v>1031</v>
          </cell>
        </row>
        <row r="559">
          <cell r="C559">
            <v>11355</v>
          </cell>
          <cell r="F559">
            <v>11813898</v>
          </cell>
          <cell r="G559">
            <v>97</v>
          </cell>
          <cell r="H559" t="str">
            <v>Crosby County Trans</v>
          </cell>
          <cell r="I559">
            <v>2015</v>
          </cell>
          <cell r="J559" t="str">
            <v xml:space="preserve">                        -  </v>
          </cell>
          <cell r="K559">
            <v>-2027111</v>
          </cell>
          <cell r="L559">
            <v>-20099</v>
          </cell>
          <cell r="M559">
            <v>-23819</v>
          </cell>
          <cell r="N559">
            <v>-1495</v>
          </cell>
          <cell r="O559">
            <v>-1008</v>
          </cell>
          <cell r="P559">
            <v>-94094</v>
          </cell>
          <cell r="Q559">
            <v>-90901</v>
          </cell>
          <cell r="R559">
            <v>-14847</v>
          </cell>
          <cell r="S559">
            <v>-958</v>
          </cell>
          <cell r="T559">
            <v>-994</v>
          </cell>
          <cell r="U559">
            <v>2308</v>
          </cell>
          <cell r="V559">
            <v>-2273018</v>
          </cell>
          <cell r="W559" t="e">
            <v>#N/A</v>
          </cell>
          <cell r="X559">
            <v>11355</v>
          </cell>
          <cell r="Y559" t="str">
            <v>Crosby County Interchange 115/69 kV transformer Ckt 1</v>
          </cell>
          <cell r="AB559">
            <v>200214</v>
          </cell>
          <cell r="AC559">
            <v>1031</v>
          </cell>
        </row>
        <row r="560">
          <cell r="C560">
            <v>11355</v>
          </cell>
          <cell r="F560">
            <v>11955579</v>
          </cell>
          <cell r="G560">
            <v>97</v>
          </cell>
          <cell r="H560" t="str">
            <v>Crosby Relay Upgrade Brk 7820S</v>
          </cell>
          <cell r="I560">
            <v>2015</v>
          </cell>
          <cell r="J560" t="str">
            <v xml:space="preserve">                        -  </v>
          </cell>
          <cell r="K560" t="str">
            <v xml:space="preserve">                           -  </v>
          </cell>
          <cell r="L560" t="str">
            <v xml:space="preserve">                        -  </v>
          </cell>
          <cell r="M560" t="str">
            <v xml:space="preserve">                        -  </v>
          </cell>
          <cell r="N560" t="str">
            <v xml:space="preserve">                        -  </v>
          </cell>
          <cell r="O560" t="str">
            <v xml:space="preserve">                        -  </v>
          </cell>
          <cell r="P560" t="str">
            <v xml:space="preserve">                        -  </v>
          </cell>
          <cell r="Q560" t="str">
            <v xml:space="preserve">                        -  </v>
          </cell>
          <cell r="R560">
            <v>-56281</v>
          </cell>
          <cell r="S560">
            <v>-784</v>
          </cell>
          <cell r="T560">
            <v>-5165</v>
          </cell>
          <cell r="U560">
            <v>-22</v>
          </cell>
          <cell r="V560">
            <v>-62251</v>
          </cell>
          <cell r="W560" t="e">
            <v>#N/A</v>
          </cell>
          <cell r="X560">
            <v>11355</v>
          </cell>
          <cell r="AB560">
            <v>200214</v>
          </cell>
          <cell r="AC560">
            <v>1031</v>
          </cell>
        </row>
        <row r="561">
          <cell r="C561">
            <v>50404</v>
          </cell>
          <cell r="F561">
            <v>11628921</v>
          </cell>
          <cell r="G561">
            <v>98</v>
          </cell>
          <cell r="H561" t="str">
            <v>Build new 230kV line from Wolfforth to Grassland, and install terminal equipment at Grassland and Wolfforth substations</v>
          </cell>
          <cell r="X561">
            <v>50404</v>
          </cell>
          <cell r="Y561" t="str">
            <v>Line-Grassland-Wolfforth 230kV</v>
          </cell>
          <cell r="AB561">
            <v>200184</v>
          </cell>
          <cell r="AC561">
            <v>30355</v>
          </cell>
        </row>
        <row r="562">
          <cell r="C562">
            <v>50404</v>
          </cell>
          <cell r="F562">
            <v>11628936</v>
          </cell>
          <cell r="G562">
            <v>98</v>
          </cell>
          <cell r="H562" t="str">
            <v>Build new 230kV line from Wolfforth to Grassland, and install terminal equipment at Grassland and Wolfforth substations</v>
          </cell>
          <cell r="X562">
            <v>50404</v>
          </cell>
          <cell r="Y562" t="str">
            <v>Line-Grassland-Wolfforth 230kV</v>
          </cell>
          <cell r="AB562">
            <v>200184</v>
          </cell>
          <cell r="AC562">
            <v>30355</v>
          </cell>
        </row>
        <row r="563">
          <cell r="C563">
            <v>50404</v>
          </cell>
          <cell r="F563">
            <v>11628932</v>
          </cell>
          <cell r="G563">
            <v>98</v>
          </cell>
          <cell r="H563" t="str">
            <v>Build new 230kV line from Wolfforth to Grassland, and install terminal equipment at Grassland and Wolfforth substations</v>
          </cell>
          <cell r="X563">
            <v>50404</v>
          </cell>
          <cell r="Y563" t="str">
            <v>Line-Grassland-Wolfforth 230kV</v>
          </cell>
          <cell r="AB563">
            <v>200184</v>
          </cell>
          <cell r="AC563">
            <v>30355</v>
          </cell>
        </row>
        <row r="564">
          <cell r="C564">
            <v>50404</v>
          </cell>
          <cell r="F564">
            <v>11628929</v>
          </cell>
          <cell r="G564">
            <v>98</v>
          </cell>
          <cell r="H564" t="str">
            <v>Build new 230kV line from Wolfforth to Grassland, and install terminal equipment at Grassland and Wolfforth substations</v>
          </cell>
          <cell r="X564">
            <v>50404</v>
          </cell>
          <cell r="Y564" t="str">
            <v>Line-Grassland-Wolfforth 230kV</v>
          </cell>
          <cell r="AB564">
            <v>200184</v>
          </cell>
          <cell r="AC564">
            <v>30355</v>
          </cell>
        </row>
        <row r="565">
          <cell r="C565">
            <v>50404</v>
          </cell>
          <cell r="F565">
            <v>11628924</v>
          </cell>
          <cell r="G565">
            <v>98</v>
          </cell>
          <cell r="H565" t="str">
            <v>Build new 230kV line from Wolfforth to Grassland, and install terminal equipment at Grassland and Wolfforth substations</v>
          </cell>
          <cell r="X565">
            <v>50404</v>
          </cell>
          <cell r="Y565" t="str">
            <v>Line-Grassland-Wolfforth 230kV</v>
          </cell>
          <cell r="AB565">
            <v>200184</v>
          </cell>
          <cell r="AC565">
            <v>30355</v>
          </cell>
        </row>
        <row r="566">
          <cell r="C566">
            <v>50505</v>
          </cell>
          <cell r="F566">
            <v>11802041</v>
          </cell>
          <cell r="G566">
            <v>99</v>
          </cell>
          <cell r="H566" t="str">
            <v>Add two banks of 7.2 Mvar capacitors at the Kingsmill Interchange 115kV substation</v>
          </cell>
          <cell r="I566">
            <v>2015</v>
          </cell>
          <cell r="J566">
            <v>-69</v>
          </cell>
          <cell r="K566">
            <v>-60</v>
          </cell>
          <cell r="L566" t="str">
            <v xml:space="preserve">                        -  </v>
          </cell>
          <cell r="M566">
            <v>-1651</v>
          </cell>
          <cell r="N566">
            <v>-17</v>
          </cell>
          <cell r="O566">
            <v>-22</v>
          </cell>
          <cell r="P566" t="str">
            <v xml:space="preserve">                        -  </v>
          </cell>
          <cell r="Q566" t="str">
            <v xml:space="preserve">                        -  </v>
          </cell>
          <cell r="R566" t="str">
            <v xml:space="preserve">                        -  </v>
          </cell>
          <cell r="S566" t="str">
            <v xml:space="preserve">                           -  </v>
          </cell>
          <cell r="T566" t="str">
            <v xml:space="preserve">                        -  </v>
          </cell>
          <cell r="U566">
            <v>-1912</v>
          </cell>
          <cell r="V566">
            <v>-3730</v>
          </cell>
          <cell r="W566">
            <v>11802041</v>
          </cell>
          <cell r="X566">
            <v>50505</v>
          </cell>
          <cell r="Y566" t="str">
            <v>Device-Kingsmill 115kV Capacitors</v>
          </cell>
          <cell r="AB566">
            <v>200190</v>
          </cell>
          <cell r="AC566">
            <v>30412</v>
          </cell>
        </row>
        <row r="567">
          <cell r="C567">
            <v>11515</v>
          </cell>
          <cell r="F567">
            <v>11495858</v>
          </cell>
          <cell r="G567">
            <v>100</v>
          </cell>
          <cell r="H567" t="str">
            <v>Install 230/115/13.2 kV Transformer at Dallam County Jr. (XIT) Sub.   Purchase the required amount of property at Dallam County to allow for 
installation of the new 230 kV bus and expansi</v>
          </cell>
          <cell r="I567">
            <v>2015</v>
          </cell>
          <cell r="J567" t="str">
            <v xml:space="preserve">                        -  </v>
          </cell>
          <cell r="K567" t="str">
            <v xml:space="preserve">                           -  </v>
          </cell>
          <cell r="L567" t="str">
            <v xml:space="preserve">                        -  </v>
          </cell>
          <cell r="M567" t="str">
            <v xml:space="preserve">                        -  </v>
          </cell>
          <cell r="N567" t="str">
            <v xml:space="preserve">                        -  </v>
          </cell>
          <cell r="O567" t="str">
            <v xml:space="preserve">                        -  </v>
          </cell>
          <cell r="P567" t="str">
            <v xml:space="preserve">                        -  </v>
          </cell>
          <cell r="Q567" t="str">
            <v xml:space="preserve">                        -  </v>
          </cell>
          <cell r="R567" t="str">
            <v xml:space="preserve">                        -  </v>
          </cell>
          <cell r="S567" t="str">
            <v xml:space="preserve">                           -  </v>
          </cell>
          <cell r="T567" t="str">
            <v xml:space="preserve">                        -  </v>
          </cell>
          <cell r="U567">
            <v>-7001350</v>
          </cell>
          <cell r="V567">
            <v>-7001350</v>
          </cell>
          <cell r="W567">
            <v>11495858</v>
          </cell>
          <cell r="X567">
            <v>11515</v>
          </cell>
          <cell r="Y567" t="str">
            <v>Dallam 230/115/13.2 kV Transformer</v>
          </cell>
          <cell r="AB567">
            <v>200214</v>
          </cell>
          <cell r="AC567">
            <v>1147</v>
          </cell>
        </row>
        <row r="568">
          <cell r="C568">
            <v>11515</v>
          </cell>
          <cell r="F568">
            <v>11495864</v>
          </cell>
          <cell r="G568">
            <v>100</v>
          </cell>
          <cell r="H568" t="str">
            <v>Install 230/115/13.2 kV Transformer at Dallam County Jr. (XIT) Sub.   Purchase the required amount of property at Dallam County to allow for 
installation of the new 230 kV bus and expansi</v>
          </cell>
          <cell r="I568">
            <v>2015</v>
          </cell>
          <cell r="J568" t="str">
            <v xml:space="preserve">                        -  </v>
          </cell>
          <cell r="K568" t="str">
            <v xml:space="preserve">                           -  </v>
          </cell>
          <cell r="L568" t="str">
            <v xml:space="preserve">                        -  </v>
          </cell>
          <cell r="M568" t="str">
            <v xml:space="preserve">                        -  </v>
          </cell>
          <cell r="N568" t="str">
            <v xml:space="preserve">                        -  </v>
          </cell>
          <cell r="O568" t="str">
            <v xml:space="preserve">                        -  </v>
          </cell>
          <cell r="P568" t="str">
            <v xml:space="preserve">                        -  </v>
          </cell>
          <cell r="Q568" t="str">
            <v xml:space="preserve">                        -  </v>
          </cell>
          <cell r="R568" t="str">
            <v xml:space="preserve">                        -  </v>
          </cell>
          <cell r="S568" t="str">
            <v xml:space="preserve">                           -  </v>
          </cell>
          <cell r="T568" t="str">
            <v xml:space="preserve">                        -  </v>
          </cell>
          <cell r="U568">
            <v>-201447</v>
          </cell>
          <cell r="V568">
            <v>-201447</v>
          </cell>
          <cell r="W568">
            <v>11495864</v>
          </cell>
          <cell r="X568">
            <v>11515</v>
          </cell>
          <cell r="Y568" t="str">
            <v>Dallam 230/115/13.2 kV Transformer</v>
          </cell>
          <cell r="AB568">
            <v>200214</v>
          </cell>
          <cell r="AC568">
            <v>1147</v>
          </cell>
        </row>
        <row r="569">
          <cell r="C569">
            <v>50504</v>
          </cell>
          <cell r="F569">
            <v>11789314</v>
          </cell>
          <cell r="G569">
            <v>101</v>
          </cell>
          <cell r="H569" t="str">
            <v>Replace existing Howard 115/69kV transformer with new 84 MVA transformer</v>
          </cell>
          <cell r="I569">
            <v>2015</v>
          </cell>
          <cell r="J569">
            <v>-113990</v>
          </cell>
          <cell r="K569">
            <v>-6339</v>
          </cell>
          <cell r="L569">
            <v>-5755</v>
          </cell>
          <cell r="M569">
            <v>-1038</v>
          </cell>
          <cell r="N569">
            <v>-4495</v>
          </cell>
          <cell r="O569">
            <v>-8900</v>
          </cell>
          <cell r="P569">
            <v>-6111</v>
          </cell>
          <cell r="Q569">
            <v>-476</v>
          </cell>
          <cell r="R569">
            <v>49</v>
          </cell>
          <cell r="S569">
            <v>-10</v>
          </cell>
          <cell r="T569" t="str">
            <v xml:space="preserve">                        -  </v>
          </cell>
          <cell r="U569">
            <v>-2909</v>
          </cell>
          <cell r="V569">
            <v>-149975</v>
          </cell>
          <cell r="W569">
            <v>11789314</v>
          </cell>
          <cell r="X569">
            <v>50504</v>
          </cell>
          <cell r="Y569" t="str">
            <v>XFR-Howard 115/69 kV Transformers</v>
          </cell>
          <cell r="AB569">
            <v>200190</v>
          </cell>
          <cell r="AC569">
            <v>30411</v>
          </cell>
        </row>
        <row r="570">
          <cell r="C570">
            <v>50507</v>
          </cell>
          <cell r="F570">
            <v>11802036</v>
          </cell>
          <cell r="G570">
            <v>102</v>
          </cell>
          <cell r="H570" t="str">
            <v>Add two banks of 14.4 Mvar capacitors at the Howard 115kV substation</v>
          </cell>
          <cell r="I570">
            <v>2015</v>
          </cell>
          <cell r="J570">
            <v>-2276</v>
          </cell>
          <cell r="K570">
            <v>974</v>
          </cell>
          <cell r="L570">
            <v>1952</v>
          </cell>
          <cell r="M570" t="str">
            <v xml:space="preserve">                        -  </v>
          </cell>
          <cell r="N570" t="str">
            <v xml:space="preserve">                        -  </v>
          </cell>
          <cell r="O570" t="str">
            <v xml:space="preserve">                        -  </v>
          </cell>
          <cell r="P570" t="str">
            <v xml:space="preserve">                        -  </v>
          </cell>
          <cell r="Q570" t="str">
            <v xml:space="preserve">                        -  </v>
          </cell>
          <cell r="R570" t="str">
            <v xml:space="preserve">                        -  </v>
          </cell>
          <cell r="S570" t="str">
            <v xml:space="preserve">                           -  </v>
          </cell>
          <cell r="T570" t="str">
            <v xml:space="preserve">                        -  </v>
          </cell>
          <cell r="U570" t="str">
            <v xml:space="preserve">                        -  </v>
          </cell>
          <cell r="V570">
            <v>650</v>
          </cell>
          <cell r="W570">
            <v>11802036</v>
          </cell>
          <cell r="X570">
            <v>50507</v>
          </cell>
          <cell r="Y570" t="str">
            <v>Device-Howard 115kV Capacitors</v>
          </cell>
          <cell r="AB570">
            <v>200190</v>
          </cell>
          <cell r="AC570">
            <v>30414</v>
          </cell>
        </row>
        <row r="571">
          <cell r="C571">
            <v>50563</v>
          </cell>
          <cell r="F571">
            <v>11801881</v>
          </cell>
          <cell r="G571">
            <v>103</v>
          </cell>
          <cell r="H571" t="str">
            <v>Build 2.2 Miles of 115 kV from zodiac 115 kV to South Portales 115 kV and install necessary terminal equipment.</v>
          </cell>
          <cell r="J571">
            <v>0</v>
          </cell>
          <cell r="L571">
            <v>0</v>
          </cell>
          <cell r="X571">
            <v>50563</v>
          </cell>
          <cell r="Y571" t="str">
            <v>S Portales - Zodiac 115 kV Ckt 1</v>
          </cell>
          <cell r="AB571">
            <v>200215</v>
          </cell>
          <cell r="AC571">
            <v>30469</v>
          </cell>
        </row>
        <row r="572">
          <cell r="C572">
            <v>50563</v>
          </cell>
          <cell r="F572">
            <v>11764473</v>
          </cell>
          <cell r="G572">
            <v>103</v>
          </cell>
          <cell r="H572" t="str">
            <v>Build 2.2 Miles of 115 kV from zodiac 115 kV to South Portales 115 kV and install necessary terminal equipment.</v>
          </cell>
          <cell r="J572">
            <v>0</v>
          </cell>
          <cell r="L572">
            <v>0</v>
          </cell>
          <cell r="X572">
            <v>50563</v>
          </cell>
          <cell r="Y572" t="str">
            <v>S Portales - Zodiac 115 kV Ckt 1</v>
          </cell>
          <cell r="AB572">
            <v>200215</v>
          </cell>
          <cell r="AC572">
            <v>30469</v>
          </cell>
        </row>
        <row r="573">
          <cell r="C573">
            <v>50563</v>
          </cell>
          <cell r="F573">
            <v>11801837</v>
          </cell>
          <cell r="G573">
            <v>103</v>
          </cell>
          <cell r="H573" t="str">
            <v>Build 2.2 Miles of 115 kV from zodiac 115 kV to South Portales 115 kV and install necessary terminal equipment.</v>
          </cell>
          <cell r="J573">
            <v>0</v>
          </cell>
          <cell r="L573">
            <v>0</v>
          </cell>
          <cell r="X573">
            <v>50563</v>
          </cell>
          <cell r="Y573" t="str">
            <v>S Portales - Zodiac 115 kV Ckt 1</v>
          </cell>
          <cell r="AB573">
            <v>200215</v>
          </cell>
          <cell r="AC573">
            <v>30469</v>
          </cell>
        </row>
        <row r="574">
          <cell r="C574">
            <v>50564</v>
          </cell>
          <cell r="F574">
            <v>11802009</v>
          </cell>
          <cell r="G574">
            <v>104</v>
          </cell>
          <cell r="H574" t="str">
            <v>Build 1.9 miles of 115 kV from S Portales to Market St 115 kV and install necessary terminal equipment</v>
          </cell>
          <cell r="J574">
            <v>0</v>
          </cell>
          <cell r="L574">
            <v>0</v>
          </cell>
          <cell r="X574">
            <v>50564</v>
          </cell>
          <cell r="Y574" t="str">
            <v>S Portales - Market St. 115 kV Ckt 1</v>
          </cell>
          <cell r="AB574">
            <v>200215</v>
          </cell>
          <cell r="AC574">
            <v>30469</v>
          </cell>
        </row>
        <row r="575">
          <cell r="C575">
            <v>50564</v>
          </cell>
          <cell r="F575">
            <v>11801832</v>
          </cell>
          <cell r="G575">
            <v>104</v>
          </cell>
          <cell r="H575" t="str">
            <v>Build 1.9 miles of 115 kV from S Portales to Market St 115 kV and install necessary terminal equipment</v>
          </cell>
          <cell r="J575">
            <v>0</v>
          </cell>
          <cell r="L575">
            <v>0</v>
          </cell>
          <cell r="X575">
            <v>50564</v>
          </cell>
          <cell r="Y575" t="str">
            <v>S Portales - Market St. 115 kV Ckt 1</v>
          </cell>
          <cell r="AB575">
            <v>200215</v>
          </cell>
          <cell r="AC575">
            <v>30469</v>
          </cell>
        </row>
        <row r="576">
          <cell r="C576">
            <v>50564</v>
          </cell>
          <cell r="F576">
            <v>11801919</v>
          </cell>
          <cell r="G576">
            <v>104</v>
          </cell>
          <cell r="H576" t="str">
            <v>Build 1.9 miles of 115 kV from S Portales to Market St 115 kV and install necessary terminal equipment</v>
          </cell>
          <cell r="J576">
            <v>0</v>
          </cell>
          <cell r="L576">
            <v>0</v>
          </cell>
          <cell r="X576">
            <v>50564</v>
          </cell>
          <cell r="Y576" t="str">
            <v>S Portales - Market St. 115 kV Ckt 1</v>
          </cell>
          <cell r="AB576">
            <v>200215</v>
          </cell>
          <cell r="AC576">
            <v>30469</v>
          </cell>
        </row>
        <row r="577">
          <cell r="C577">
            <v>50565</v>
          </cell>
          <cell r="F577">
            <v>11802002</v>
          </cell>
          <cell r="G577">
            <v>105</v>
          </cell>
          <cell r="H577" t="str">
            <v>Build 7 miles of 115 kV from Market St to Portales substation and install necessary terminal equipment</v>
          </cell>
          <cell r="J577">
            <v>0</v>
          </cell>
          <cell r="L577">
            <v>0</v>
          </cell>
          <cell r="X577">
            <v>50565</v>
          </cell>
          <cell r="Y577" t="str">
            <v>Market St - Portales 115 kV Ckt 1</v>
          </cell>
          <cell r="AB577">
            <v>200215</v>
          </cell>
          <cell r="AC577">
            <v>30469</v>
          </cell>
        </row>
        <row r="578">
          <cell r="C578">
            <v>50565</v>
          </cell>
          <cell r="F578">
            <v>11801901</v>
          </cell>
          <cell r="G578">
            <v>105</v>
          </cell>
          <cell r="H578" t="str">
            <v>Build 7 miles of 115 kV from Market St to Portales substation and install necessary terminal equipment</v>
          </cell>
          <cell r="J578">
            <v>0</v>
          </cell>
          <cell r="L578">
            <v>0</v>
          </cell>
          <cell r="X578">
            <v>50565</v>
          </cell>
          <cell r="Y578" t="str">
            <v>Market St - Portales 115 kV Ckt 1</v>
          </cell>
          <cell r="AB578">
            <v>200215</v>
          </cell>
          <cell r="AC578">
            <v>30469</v>
          </cell>
        </row>
        <row r="579">
          <cell r="C579">
            <v>50565</v>
          </cell>
          <cell r="F579">
            <v>11801873</v>
          </cell>
          <cell r="G579">
            <v>105</v>
          </cell>
          <cell r="H579" t="str">
            <v>Build 7 miles of 115 kV from Market St to Portales substation and install necessary terminal equipment</v>
          </cell>
          <cell r="J579">
            <v>0</v>
          </cell>
          <cell r="L579">
            <v>0</v>
          </cell>
          <cell r="X579">
            <v>50565</v>
          </cell>
          <cell r="Y579" t="str">
            <v>Market St - Portales 115 kV Ckt 1</v>
          </cell>
          <cell r="AB579">
            <v>200215</v>
          </cell>
          <cell r="AC579">
            <v>30469</v>
          </cell>
        </row>
        <row r="580">
          <cell r="C580">
            <v>50565</v>
          </cell>
          <cell r="F580">
            <v>11801892</v>
          </cell>
          <cell r="G580">
            <v>105</v>
          </cell>
          <cell r="H580" t="str">
            <v>Build 7 miles of 115 kV from Market St to Portales substation and install necessary terminal equipment</v>
          </cell>
          <cell r="J580">
            <v>0</v>
          </cell>
          <cell r="L580">
            <v>0</v>
          </cell>
          <cell r="X580">
            <v>50565</v>
          </cell>
          <cell r="Y580" t="str">
            <v>Market St - Portales 115 kV Ckt 1</v>
          </cell>
          <cell r="AB580">
            <v>200215</v>
          </cell>
          <cell r="AC580">
            <v>30469</v>
          </cell>
        </row>
        <row r="581">
          <cell r="C581">
            <v>50565</v>
          </cell>
          <cell r="F581">
            <v>11801967</v>
          </cell>
          <cell r="G581">
            <v>105</v>
          </cell>
          <cell r="H581" t="str">
            <v>Build 7 miles of 115 kV from Market St to Portales substation and install necessary terminal equipment</v>
          </cell>
          <cell r="J581">
            <v>0</v>
          </cell>
          <cell r="L581">
            <v>0</v>
          </cell>
          <cell r="X581">
            <v>50565</v>
          </cell>
          <cell r="Y581" t="str">
            <v>Market St - Portales 115 kV Ckt 1</v>
          </cell>
          <cell r="AB581">
            <v>200215</v>
          </cell>
          <cell r="AC581">
            <v>30469</v>
          </cell>
        </row>
        <row r="582">
          <cell r="C582">
            <v>50565</v>
          </cell>
          <cell r="F582">
            <v>11801827</v>
          </cell>
          <cell r="G582">
            <v>105</v>
          </cell>
          <cell r="H582" t="str">
            <v>Build 7 miles of 115 kV from Market St to Portales substation and install necessary terminal equipment</v>
          </cell>
          <cell r="J582">
            <v>0</v>
          </cell>
          <cell r="L582">
            <v>0</v>
          </cell>
          <cell r="X582">
            <v>50565</v>
          </cell>
          <cell r="Y582" t="str">
            <v>Market St - Portales 115 kV Ckt 1</v>
          </cell>
          <cell r="AB582">
            <v>200215</v>
          </cell>
          <cell r="AC582">
            <v>30469</v>
          </cell>
        </row>
        <row r="583">
          <cell r="C583">
            <v>50565</v>
          </cell>
          <cell r="F583">
            <v>11801867</v>
          </cell>
          <cell r="G583">
            <v>105</v>
          </cell>
          <cell r="H583" t="str">
            <v>Build 7 miles of 115 kV from Market St to Portales substation and install necessary terminal equipment</v>
          </cell>
          <cell r="J583">
            <v>0</v>
          </cell>
          <cell r="L583">
            <v>0</v>
          </cell>
          <cell r="X583">
            <v>50565</v>
          </cell>
          <cell r="Y583" t="str">
            <v>Market St - Portales 115 kV Ckt 1</v>
          </cell>
          <cell r="AB583">
            <v>200215</v>
          </cell>
          <cell r="AC583">
            <v>30469</v>
          </cell>
        </row>
        <row r="584">
          <cell r="C584">
            <v>50565</v>
          </cell>
          <cell r="F584">
            <v>11801850</v>
          </cell>
          <cell r="G584">
            <v>105</v>
          </cell>
          <cell r="H584" t="str">
            <v>Build 7 miles of 115 kV from Market St to Portales substation and install necessary terminal equipment</v>
          </cell>
          <cell r="J584">
            <v>0</v>
          </cell>
          <cell r="L584">
            <v>0</v>
          </cell>
          <cell r="X584">
            <v>50565</v>
          </cell>
          <cell r="Y584" t="str">
            <v>Market St - Portales 115 kV Ckt 1</v>
          </cell>
          <cell r="AB584">
            <v>200215</v>
          </cell>
          <cell r="AC584">
            <v>30469</v>
          </cell>
        </row>
        <row r="585">
          <cell r="C585">
            <v>50565</v>
          </cell>
          <cell r="F585">
            <v>11801857</v>
          </cell>
          <cell r="G585">
            <v>105</v>
          </cell>
          <cell r="H585" t="str">
            <v>Build 7 miles of 115 kV from Market St to Portales substation and install necessary terminal equipment</v>
          </cell>
          <cell r="J585">
            <v>0</v>
          </cell>
          <cell r="L585">
            <v>0</v>
          </cell>
          <cell r="X585">
            <v>50565</v>
          </cell>
          <cell r="Y585" t="str">
            <v>Market St - Portales 115 kV Ckt 1</v>
          </cell>
          <cell r="AB585">
            <v>200215</v>
          </cell>
          <cell r="AC585">
            <v>30469</v>
          </cell>
        </row>
        <row r="586">
          <cell r="C586">
            <v>50565</v>
          </cell>
          <cell r="F586">
            <v>11802029</v>
          </cell>
          <cell r="G586">
            <v>105</v>
          </cell>
          <cell r="H586" t="str">
            <v>Build 7 miles of 115 kV from Market St to Portales substation and install necessary terminal equipment</v>
          </cell>
          <cell r="J586">
            <v>0</v>
          </cell>
          <cell r="L586">
            <v>0</v>
          </cell>
          <cell r="X586">
            <v>50565</v>
          </cell>
          <cell r="Y586" t="str">
            <v>Market St - Portales 115 kV Ckt 1</v>
          </cell>
          <cell r="AB586">
            <v>200215</v>
          </cell>
          <cell r="AC586">
            <v>30469</v>
          </cell>
        </row>
        <row r="587">
          <cell r="C587">
            <v>50565</v>
          </cell>
          <cell r="F587">
            <v>12174523</v>
          </cell>
          <cell r="G587">
            <v>105</v>
          </cell>
          <cell r="H587" t="str">
            <v>Market St Sub Greyh</v>
          </cell>
          <cell r="R587">
            <v>0</v>
          </cell>
          <cell r="T587">
            <v>0</v>
          </cell>
          <cell r="V587">
            <v>0</v>
          </cell>
          <cell r="X587">
            <v>50565</v>
          </cell>
          <cell r="Y587" t="str">
            <v>Market St - Portales 115 kV Ckt 1</v>
          </cell>
          <cell r="AB587">
            <v>200215</v>
          </cell>
          <cell r="AC587">
            <v>30469</v>
          </cell>
        </row>
        <row r="588">
          <cell r="C588">
            <v>50565</v>
          </cell>
          <cell r="F588">
            <v>34000213</v>
          </cell>
          <cell r="G588">
            <v>105</v>
          </cell>
          <cell r="H588" t="str">
            <v xml:space="preserve">Oasis T32 Terminal </v>
          </cell>
          <cell r="R588">
            <v>0</v>
          </cell>
          <cell r="T588">
            <v>0</v>
          </cell>
          <cell r="V588">
            <v>0</v>
          </cell>
          <cell r="X588">
            <v>50565</v>
          </cell>
          <cell r="Y588" t="str">
            <v>Market St - Portales 115 kV Ckt 1</v>
          </cell>
          <cell r="AB588">
            <v>200215</v>
          </cell>
          <cell r="AC588">
            <v>30469</v>
          </cell>
        </row>
        <row r="589">
          <cell r="C589">
            <v>50565</v>
          </cell>
          <cell r="F589">
            <v>34000215</v>
          </cell>
          <cell r="G589">
            <v>105</v>
          </cell>
          <cell r="H589" t="str">
            <v>Roosevelt T33 Termi</v>
          </cell>
          <cell r="R589">
            <v>0</v>
          </cell>
          <cell r="T589">
            <v>0</v>
          </cell>
          <cell r="V589">
            <v>0</v>
          </cell>
          <cell r="X589">
            <v>50565</v>
          </cell>
          <cell r="Y589" t="str">
            <v>Market St - Portales 115 kV Ckt 1</v>
          </cell>
          <cell r="AB589">
            <v>200215</v>
          </cell>
          <cell r="AC589">
            <v>30469</v>
          </cell>
        </row>
        <row r="590">
          <cell r="C590">
            <v>50708</v>
          </cell>
          <cell r="F590">
            <v>11805804</v>
          </cell>
          <cell r="G590">
            <v>106</v>
          </cell>
          <cell r="H590" t="str">
            <v>Potash Junction-Upgrade 115kV Xfmr#3</v>
          </cell>
          <cell r="I590">
            <v>2015</v>
          </cell>
          <cell r="J590">
            <v>-299</v>
          </cell>
          <cell r="K590">
            <v>-133</v>
          </cell>
          <cell r="L590">
            <v>-4830</v>
          </cell>
          <cell r="M590">
            <v>-131</v>
          </cell>
          <cell r="N590">
            <v>-684</v>
          </cell>
          <cell r="O590">
            <v>-17</v>
          </cell>
          <cell r="P590">
            <v>-1165</v>
          </cell>
          <cell r="Q590">
            <v>-1050</v>
          </cell>
          <cell r="R590">
            <v>762</v>
          </cell>
          <cell r="S590" t="str">
            <v xml:space="preserve">                           -  </v>
          </cell>
          <cell r="T590">
            <v>1</v>
          </cell>
          <cell r="U590">
            <v>-2317</v>
          </cell>
          <cell r="V590">
            <v>-9863</v>
          </cell>
          <cell r="W590">
            <v>11805804</v>
          </cell>
          <cell r="X590">
            <v>50708</v>
          </cell>
          <cell r="Y590" t="str">
            <v>Multi - Potash Junction - Road Runner 230/115 kV Ckt 1</v>
          </cell>
          <cell r="AB590">
            <v>200309</v>
          </cell>
          <cell r="AC590">
            <v>30569</v>
          </cell>
        </row>
        <row r="591">
          <cell r="C591">
            <v>50708</v>
          </cell>
          <cell r="F591">
            <v>11951364</v>
          </cell>
          <cell r="G591">
            <v>106</v>
          </cell>
          <cell r="H591" t="str">
            <v>Potash Junction 115/69Xfmr Upgr,Comm</v>
          </cell>
          <cell r="I591">
            <v>2015</v>
          </cell>
          <cell r="J591">
            <v>-299</v>
          </cell>
          <cell r="K591">
            <v>-133</v>
          </cell>
          <cell r="L591">
            <v>-4830</v>
          </cell>
          <cell r="M591">
            <v>-131</v>
          </cell>
          <cell r="N591">
            <v>-684</v>
          </cell>
          <cell r="O591">
            <v>-17</v>
          </cell>
          <cell r="P591">
            <v>-1165</v>
          </cell>
          <cell r="Q591">
            <v>-1050</v>
          </cell>
          <cell r="R591">
            <v>762</v>
          </cell>
          <cell r="S591" t="str">
            <v xml:space="preserve">                           -  </v>
          </cell>
          <cell r="T591">
            <v>1</v>
          </cell>
          <cell r="U591">
            <v>-2317</v>
          </cell>
          <cell r="V591">
            <v>-9863</v>
          </cell>
          <cell r="W591">
            <v>11805804</v>
          </cell>
          <cell r="X591">
            <v>50708</v>
          </cell>
          <cell r="Y591" t="str">
            <v>Multi - Potash Junction - Road Runner 230/115 kV Ckt 1</v>
          </cell>
          <cell r="AB591">
            <v>200309</v>
          </cell>
          <cell r="AC591">
            <v>30569</v>
          </cell>
        </row>
        <row r="592">
          <cell r="C592">
            <v>50708</v>
          </cell>
          <cell r="F592">
            <v>34001518</v>
          </cell>
          <cell r="G592">
            <v>106</v>
          </cell>
          <cell r="H592" t="str">
            <v>Cunningham W-26 lin</v>
          </cell>
          <cell r="R592">
            <v>0</v>
          </cell>
          <cell r="T592">
            <v>0</v>
          </cell>
          <cell r="V592">
            <v>0</v>
          </cell>
          <cell r="X592">
            <v>50708</v>
          </cell>
          <cell r="Y592" t="str">
            <v>Multi - Potash Junction - Road Runner 230/115 kV Ckt 1</v>
          </cell>
          <cell r="AB592">
            <v>200309</v>
          </cell>
          <cell r="AC592">
            <v>30569</v>
          </cell>
        </row>
        <row r="593">
          <cell r="C593">
            <v>50693</v>
          </cell>
          <cell r="F593">
            <v>11878881</v>
          </cell>
          <cell r="G593">
            <v>107</v>
          </cell>
          <cell r="H593" t="str">
            <v>Quahada 4 Breaker Ring Switchi</v>
          </cell>
          <cell r="I593">
            <v>2015</v>
          </cell>
          <cell r="J593" t="str">
            <v xml:space="preserve">                        -  </v>
          </cell>
          <cell r="K593" t="str">
            <v xml:space="preserve">                           -  </v>
          </cell>
          <cell r="L593" t="str">
            <v xml:space="preserve">                        -  </v>
          </cell>
          <cell r="M593" t="str">
            <v xml:space="preserve">                        -  </v>
          </cell>
          <cell r="N593" t="str">
            <v xml:space="preserve">                        -  </v>
          </cell>
          <cell r="O593" t="str">
            <v xml:space="preserve">                        -  </v>
          </cell>
          <cell r="P593">
            <v>-3791912</v>
          </cell>
          <cell r="Q593">
            <v>-66144</v>
          </cell>
          <cell r="R593">
            <v>-26483</v>
          </cell>
          <cell r="S593">
            <v>-97988</v>
          </cell>
          <cell r="T593">
            <v>-21617</v>
          </cell>
          <cell r="U593">
            <v>-4851</v>
          </cell>
          <cell r="V593">
            <v>-4008993</v>
          </cell>
          <cell r="W593">
            <v>11878881</v>
          </cell>
          <cell r="X593">
            <v>50693</v>
          </cell>
          <cell r="Y593" t="str">
            <v>Quahada Switching Station 115 kV</v>
          </cell>
          <cell r="AB593">
            <v>200256</v>
          </cell>
          <cell r="AC593">
            <v>30555</v>
          </cell>
        </row>
        <row r="594">
          <cell r="C594">
            <v>50693</v>
          </cell>
          <cell r="F594">
            <v>11913204</v>
          </cell>
          <cell r="G594">
            <v>107</v>
          </cell>
          <cell r="H594" t="str">
            <v>V21 Term Cunningham to Quahada</v>
          </cell>
          <cell r="I594">
            <v>2015</v>
          </cell>
          <cell r="J594">
            <v>9723</v>
          </cell>
          <cell r="K594">
            <v>-6973</v>
          </cell>
          <cell r="L594">
            <v>7274</v>
          </cell>
          <cell r="M594" t="str">
            <v xml:space="preserve">                        -  </v>
          </cell>
          <cell r="N594" t="str">
            <v xml:space="preserve">                        -  </v>
          </cell>
          <cell r="O594" t="str">
            <v xml:space="preserve">                        -  </v>
          </cell>
          <cell r="P594">
            <v>-686399</v>
          </cell>
          <cell r="Q594">
            <v>-1361</v>
          </cell>
          <cell r="R594">
            <v>-495</v>
          </cell>
          <cell r="S594">
            <v>-12845</v>
          </cell>
          <cell r="T594">
            <v>-3440</v>
          </cell>
          <cell r="U594">
            <v>-4760</v>
          </cell>
          <cell r="V594">
            <v>-699276</v>
          </cell>
          <cell r="W594">
            <v>11913204</v>
          </cell>
          <cell r="X594">
            <v>50693</v>
          </cell>
          <cell r="Y594" t="str">
            <v>Quahada Switching Station 115 kV</v>
          </cell>
          <cell r="AB594">
            <v>200256</v>
          </cell>
          <cell r="AC594">
            <v>30555</v>
          </cell>
        </row>
        <row r="595">
          <cell r="C595">
            <v>50693</v>
          </cell>
          <cell r="F595">
            <v>11913299</v>
          </cell>
          <cell r="G595">
            <v>107</v>
          </cell>
          <cell r="H595" t="str">
            <v>V48 Term Lea National to Quaha</v>
          </cell>
          <cell r="I595">
            <v>2015</v>
          </cell>
          <cell r="J595" t="str">
            <v xml:space="preserve">                        -  </v>
          </cell>
          <cell r="K595" t="str">
            <v xml:space="preserve">                           -  </v>
          </cell>
          <cell r="L595" t="str">
            <v xml:space="preserve">                        -  </v>
          </cell>
          <cell r="M595" t="str">
            <v xml:space="preserve">                        -  </v>
          </cell>
          <cell r="N595" t="str">
            <v xml:space="preserve">                        -  </v>
          </cell>
          <cell r="O595" t="str">
            <v xml:space="preserve">                        -  </v>
          </cell>
          <cell r="P595">
            <v>-978934</v>
          </cell>
          <cell r="Q595">
            <v>15853</v>
          </cell>
          <cell r="R595">
            <v>-4161</v>
          </cell>
          <cell r="S595">
            <v>-17059</v>
          </cell>
          <cell r="T595">
            <v>339</v>
          </cell>
          <cell r="U595">
            <v>-6243</v>
          </cell>
          <cell r="V595">
            <v>-990206</v>
          </cell>
          <cell r="W595">
            <v>11913299</v>
          </cell>
          <cell r="X595">
            <v>50693</v>
          </cell>
          <cell r="Y595" t="str">
            <v>Quahada Switching Station 115 kV</v>
          </cell>
          <cell r="AB595">
            <v>200256</v>
          </cell>
          <cell r="AC595">
            <v>30555</v>
          </cell>
        </row>
        <row r="596">
          <cell r="C596">
            <v>50693</v>
          </cell>
          <cell r="F596">
            <v>11913306</v>
          </cell>
          <cell r="G596">
            <v>107</v>
          </cell>
          <cell r="H596" t="str">
            <v>DCP Zia2 115kV Switch to Zia,Line</v>
          </cell>
          <cell r="I596">
            <v>2015</v>
          </cell>
          <cell r="J596" t="str">
            <v xml:space="preserve">                        -  </v>
          </cell>
          <cell r="K596">
            <v>-840730</v>
          </cell>
          <cell r="L596">
            <v>-3335</v>
          </cell>
          <cell r="M596">
            <v>-6140</v>
          </cell>
          <cell r="N596">
            <v>-1026</v>
          </cell>
          <cell r="O596">
            <v>710933</v>
          </cell>
          <cell r="P596">
            <v>-128</v>
          </cell>
          <cell r="Q596" t="str">
            <v xml:space="preserve">                        -  </v>
          </cell>
          <cell r="R596">
            <v>140436</v>
          </cell>
          <cell r="S596" t="str">
            <v xml:space="preserve">                           -  </v>
          </cell>
          <cell r="T596" t="str">
            <v xml:space="preserve">                        -  </v>
          </cell>
          <cell r="U596" t="str">
            <v xml:space="preserve">                        -  </v>
          </cell>
          <cell r="V596">
            <v>11</v>
          </cell>
          <cell r="W596">
            <v>11913306</v>
          </cell>
          <cell r="X596">
            <v>50693</v>
          </cell>
          <cell r="Y596" t="str">
            <v>Quahada Switching Station 115 kV</v>
          </cell>
          <cell r="AB596">
            <v>200256</v>
          </cell>
          <cell r="AC596">
            <v>30555</v>
          </cell>
        </row>
        <row r="597">
          <cell r="C597">
            <v>50693</v>
          </cell>
          <cell r="F597">
            <v>11913317</v>
          </cell>
          <cell r="G597">
            <v>107</v>
          </cell>
          <cell r="H597" t="str">
            <v>Maljmar Term Lea Natl Malj-Quahada,Line</v>
          </cell>
          <cell r="I597">
            <v>2015</v>
          </cell>
          <cell r="J597" t="str">
            <v xml:space="preserve">                        -  </v>
          </cell>
          <cell r="K597" t="str">
            <v xml:space="preserve">                           -  </v>
          </cell>
          <cell r="L597" t="str">
            <v xml:space="preserve">                        -  </v>
          </cell>
          <cell r="M597" t="str">
            <v xml:space="preserve">                        -  </v>
          </cell>
          <cell r="N597" t="str">
            <v xml:space="preserve">                        -  </v>
          </cell>
          <cell r="O597" t="str">
            <v xml:space="preserve">                        -  </v>
          </cell>
          <cell r="P597">
            <v>-417958</v>
          </cell>
          <cell r="Q597">
            <v>-197</v>
          </cell>
          <cell r="R597">
            <v>-11231</v>
          </cell>
          <cell r="S597">
            <v>-7859</v>
          </cell>
          <cell r="T597">
            <v>-1</v>
          </cell>
          <cell r="U597">
            <v>-4460</v>
          </cell>
          <cell r="V597">
            <v>-441706</v>
          </cell>
          <cell r="W597">
            <v>11913317</v>
          </cell>
          <cell r="X597">
            <v>50693</v>
          </cell>
          <cell r="Y597" t="str">
            <v>Quahada Switching Station 115 kV</v>
          </cell>
          <cell r="AB597">
            <v>200256</v>
          </cell>
          <cell r="AC597">
            <v>30555</v>
          </cell>
        </row>
        <row r="598">
          <cell r="C598">
            <v>50693</v>
          </cell>
          <cell r="F598">
            <v>11913377</v>
          </cell>
          <cell r="G598">
            <v>107</v>
          </cell>
          <cell r="H598" t="str">
            <v>DCP Zia II Quahada Project Lin</v>
          </cell>
          <cell r="I598">
            <v>2015</v>
          </cell>
          <cell r="J598" t="str">
            <v xml:space="preserve">                        -  </v>
          </cell>
          <cell r="K598" t="str">
            <v xml:space="preserve">                           -  </v>
          </cell>
          <cell r="L598" t="str">
            <v xml:space="preserve">                        -  </v>
          </cell>
          <cell r="M598" t="str">
            <v xml:space="preserve">                        -  </v>
          </cell>
          <cell r="N598" t="str">
            <v xml:space="preserve">                        -  </v>
          </cell>
          <cell r="O598" t="str">
            <v xml:space="preserve">                        -  </v>
          </cell>
          <cell r="P598">
            <v>-397723</v>
          </cell>
          <cell r="Q598">
            <v>68</v>
          </cell>
          <cell r="R598">
            <v>-1205</v>
          </cell>
          <cell r="S598">
            <v>-3726</v>
          </cell>
          <cell r="T598">
            <v>-1</v>
          </cell>
          <cell r="U598">
            <v>-22399</v>
          </cell>
          <cell r="V598">
            <v>-424986</v>
          </cell>
          <cell r="W598">
            <v>11913377</v>
          </cell>
          <cell r="X598">
            <v>50693</v>
          </cell>
          <cell r="Y598" t="str">
            <v>Quahada Switching Station 115 kV</v>
          </cell>
          <cell r="AB598">
            <v>200256</v>
          </cell>
          <cell r="AC598">
            <v>30555</v>
          </cell>
        </row>
        <row r="599">
          <cell r="C599">
            <v>50693</v>
          </cell>
          <cell r="F599">
            <v>11913380</v>
          </cell>
          <cell r="G599">
            <v>107</v>
          </cell>
          <cell r="H599" t="str">
            <v>V84 &amp; V21 Switch Removal,Line</v>
          </cell>
          <cell r="I599">
            <v>2015</v>
          </cell>
          <cell r="J599" t="str">
            <v xml:space="preserve">                        -  </v>
          </cell>
          <cell r="K599" t="str">
            <v xml:space="preserve">                           -  </v>
          </cell>
          <cell r="L599" t="str">
            <v xml:space="preserve">                        -  </v>
          </cell>
          <cell r="M599" t="str">
            <v xml:space="preserve">                        -  </v>
          </cell>
          <cell r="N599" t="str">
            <v xml:space="preserve">                        -  </v>
          </cell>
          <cell r="O599" t="str">
            <v xml:space="preserve">                        -  </v>
          </cell>
          <cell r="P599">
            <v>-397723</v>
          </cell>
          <cell r="Q599">
            <v>68</v>
          </cell>
          <cell r="R599">
            <v>-1205</v>
          </cell>
          <cell r="S599">
            <v>-3726</v>
          </cell>
          <cell r="T599">
            <v>-1</v>
          </cell>
          <cell r="U599">
            <v>-22399</v>
          </cell>
          <cell r="V599">
            <v>-424986</v>
          </cell>
          <cell r="W599">
            <v>11913377</v>
          </cell>
          <cell r="X599">
            <v>50693</v>
          </cell>
          <cell r="Y599" t="str">
            <v>Quahada Switching Station 115 kV</v>
          </cell>
          <cell r="AB599">
            <v>200256</v>
          </cell>
          <cell r="AC599">
            <v>30555</v>
          </cell>
        </row>
        <row r="600">
          <cell r="C600">
            <v>50693</v>
          </cell>
          <cell r="F600">
            <v>11913384</v>
          </cell>
          <cell r="G600">
            <v>107</v>
          </cell>
          <cell r="H600" t="str">
            <v>Quahada RTU &amp; Comm, Sub</v>
          </cell>
          <cell r="I600">
            <v>2015</v>
          </cell>
          <cell r="J600" t="str">
            <v xml:space="preserve">                        -  </v>
          </cell>
          <cell r="K600" t="str">
            <v xml:space="preserve">                           -  </v>
          </cell>
          <cell r="L600" t="str">
            <v xml:space="preserve">                        -  </v>
          </cell>
          <cell r="M600" t="str">
            <v xml:space="preserve">                        -  </v>
          </cell>
          <cell r="N600" t="str">
            <v xml:space="preserve">                        -  </v>
          </cell>
          <cell r="O600" t="str">
            <v xml:space="preserve">                        -  </v>
          </cell>
          <cell r="P600">
            <v>-397723</v>
          </cell>
          <cell r="Q600">
            <v>68</v>
          </cell>
          <cell r="R600">
            <v>-1205</v>
          </cell>
          <cell r="S600">
            <v>-3726</v>
          </cell>
          <cell r="T600">
            <v>-1</v>
          </cell>
          <cell r="U600">
            <v>-22399</v>
          </cell>
          <cell r="V600">
            <v>-424986</v>
          </cell>
          <cell r="W600">
            <v>11913377</v>
          </cell>
          <cell r="X600">
            <v>50693</v>
          </cell>
          <cell r="Y600" t="str">
            <v>Quahada Switching Station 115 kV</v>
          </cell>
          <cell r="AB600">
            <v>200256</v>
          </cell>
          <cell r="AC600">
            <v>30555</v>
          </cell>
        </row>
        <row r="601">
          <cell r="C601">
            <v>50693</v>
          </cell>
          <cell r="F601">
            <v>11913392</v>
          </cell>
          <cell r="G601">
            <v>107</v>
          </cell>
          <cell r="H601" t="str">
            <v>Cunningham Quahada Relay, Sub</v>
          </cell>
          <cell r="I601">
            <v>2015</v>
          </cell>
          <cell r="J601" t="str">
            <v xml:space="preserve">                        -  </v>
          </cell>
          <cell r="K601" t="str">
            <v xml:space="preserve">                           -  </v>
          </cell>
          <cell r="L601" t="str">
            <v xml:space="preserve">                        -  </v>
          </cell>
          <cell r="M601" t="str">
            <v xml:space="preserve">                        -  </v>
          </cell>
          <cell r="N601" t="str">
            <v xml:space="preserve">                        -  </v>
          </cell>
          <cell r="O601" t="str">
            <v xml:space="preserve">                        -  </v>
          </cell>
          <cell r="P601">
            <v>-397723</v>
          </cell>
          <cell r="Q601">
            <v>68</v>
          </cell>
          <cell r="R601">
            <v>-1205</v>
          </cell>
          <cell r="S601">
            <v>-3726</v>
          </cell>
          <cell r="T601">
            <v>-1</v>
          </cell>
          <cell r="U601">
            <v>-22399</v>
          </cell>
          <cell r="V601">
            <v>-424986</v>
          </cell>
          <cell r="W601">
            <v>11913377</v>
          </cell>
          <cell r="X601">
            <v>50693</v>
          </cell>
          <cell r="Y601" t="str">
            <v>Quahada Switching Station 115 kV</v>
          </cell>
          <cell r="AB601">
            <v>200256</v>
          </cell>
          <cell r="AC601">
            <v>30555</v>
          </cell>
        </row>
        <row r="602">
          <cell r="C602">
            <v>50693</v>
          </cell>
          <cell r="F602">
            <v>11913396</v>
          </cell>
          <cell r="G602">
            <v>107</v>
          </cell>
          <cell r="H602" t="str">
            <v>Maddox Quahada Relay Sub</v>
          </cell>
          <cell r="I602">
            <v>2015</v>
          </cell>
          <cell r="J602">
            <v>-355811</v>
          </cell>
          <cell r="K602">
            <v>-165452</v>
          </cell>
          <cell r="L602">
            <v>-25552</v>
          </cell>
          <cell r="M602">
            <v>-102794</v>
          </cell>
          <cell r="N602">
            <v>-25239</v>
          </cell>
          <cell r="O602">
            <v>-27342</v>
          </cell>
          <cell r="P602">
            <v>-2382</v>
          </cell>
          <cell r="Q602">
            <v>-1830</v>
          </cell>
          <cell r="R602">
            <v>0</v>
          </cell>
          <cell r="S602" t="str">
            <v xml:space="preserve">                           -  </v>
          </cell>
          <cell r="T602">
            <v>3295</v>
          </cell>
          <cell r="U602">
            <v>-1625</v>
          </cell>
          <cell r="V602">
            <v>-704732</v>
          </cell>
          <cell r="W602">
            <v>11913396</v>
          </cell>
          <cell r="X602">
            <v>50693</v>
          </cell>
          <cell r="Y602" t="str">
            <v>Quahada Switching Station 115 kV</v>
          </cell>
          <cell r="AB602">
            <v>200256</v>
          </cell>
          <cell r="AC602">
            <v>30555</v>
          </cell>
        </row>
        <row r="603">
          <cell r="C603">
            <v>50693</v>
          </cell>
          <cell r="F603">
            <v>11913400</v>
          </cell>
          <cell r="G603">
            <v>107</v>
          </cell>
          <cell r="H603" t="str">
            <v>PCA Quahada Relay, Sub</v>
          </cell>
          <cell r="I603">
            <v>2015</v>
          </cell>
          <cell r="J603">
            <v>-355811</v>
          </cell>
          <cell r="K603">
            <v>-165452</v>
          </cell>
          <cell r="L603">
            <v>-25552</v>
          </cell>
          <cell r="M603">
            <v>-102794</v>
          </cell>
          <cell r="N603">
            <v>-25239</v>
          </cell>
          <cell r="O603">
            <v>-27342</v>
          </cell>
          <cell r="P603">
            <v>-2382</v>
          </cell>
          <cell r="Q603">
            <v>-1830</v>
          </cell>
          <cell r="R603">
            <v>0</v>
          </cell>
          <cell r="S603" t="str">
            <v xml:space="preserve">                           -  </v>
          </cell>
          <cell r="T603">
            <v>3295</v>
          </cell>
          <cell r="U603">
            <v>-1625</v>
          </cell>
          <cell r="V603">
            <v>-704732</v>
          </cell>
          <cell r="W603">
            <v>11913396</v>
          </cell>
          <cell r="X603">
            <v>50693</v>
          </cell>
          <cell r="Y603" t="str">
            <v>Quahada Switching Station 115 kV</v>
          </cell>
          <cell r="AB603">
            <v>200256</v>
          </cell>
          <cell r="AC603">
            <v>30555</v>
          </cell>
        </row>
        <row r="604">
          <cell r="C604">
            <v>50693</v>
          </cell>
          <cell r="F604">
            <v>11913405</v>
          </cell>
          <cell r="G604">
            <v>107</v>
          </cell>
          <cell r="H604" t="str">
            <v>Quahada Substaion Land</v>
          </cell>
          <cell r="I604">
            <v>2015</v>
          </cell>
          <cell r="J604" t="str">
            <v xml:space="preserve">                        -  </v>
          </cell>
          <cell r="K604" t="str">
            <v xml:space="preserve">                           -  </v>
          </cell>
          <cell r="L604" t="str">
            <v xml:space="preserve">                        -  </v>
          </cell>
          <cell r="M604">
            <v>-120282</v>
          </cell>
          <cell r="N604" t="str">
            <v xml:space="preserve">                        -  </v>
          </cell>
          <cell r="O604" t="str">
            <v xml:space="preserve">                        -  </v>
          </cell>
          <cell r="P604" t="str">
            <v xml:space="preserve">                        -  </v>
          </cell>
          <cell r="Q604" t="str">
            <v xml:space="preserve">                        -  </v>
          </cell>
          <cell r="R604" t="str">
            <v xml:space="preserve">                        -  </v>
          </cell>
          <cell r="S604" t="str">
            <v xml:space="preserve">                           -  </v>
          </cell>
          <cell r="T604" t="str">
            <v xml:space="preserve">                        -  </v>
          </cell>
          <cell r="U604" t="str">
            <v xml:space="preserve">                        -  </v>
          </cell>
          <cell r="V604">
            <v>-120282</v>
          </cell>
          <cell r="W604">
            <v>11913405</v>
          </cell>
          <cell r="X604">
            <v>50693</v>
          </cell>
          <cell r="Y604" t="str">
            <v>Quahada Switching Station 115 kV</v>
          </cell>
          <cell r="AB604">
            <v>200256</v>
          </cell>
          <cell r="AC604">
            <v>30555</v>
          </cell>
        </row>
        <row r="605">
          <cell r="C605">
            <v>50693</v>
          </cell>
          <cell r="F605">
            <v>11913408</v>
          </cell>
          <cell r="G605">
            <v>107</v>
          </cell>
          <cell r="H605" t="str">
            <v>DCP Zia 2 115kV line &amp; tap, ROW</v>
          </cell>
          <cell r="I605">
            <v>2015</v>
          </cell>
          <cell r="J605" t="str">
            <v xml:space="preserve">                        -  </v>
          </cell>
          <cell r="K605" t="str">
            <v xml:space="preserve">                           -  </v>
          </cell>
          <cell r="L605" t="str">
            <v xml:space="preserve">                        -  </v>
          </cell>
          <cell r="M605">
            <v>-120282</v>
          </cell>
          <cell r="N605" t="str">
            <v xml:space="preserve">                        -  </v>
          </cell>
          <cell r="O605" t="str">
            <v xml:space="preserve">                        -  </v>
          </cell>
          <cell r="P605" t="str">
            <v xml:space="preserve">                        -  </v>
          </cell>
          <cell r="Q605" t="str">
            <v xml:space="preserve">                        -  </v>
          </cell>
          <cell r="R605" t="str">
            <v xml:space="preserve">                        -  </v>
          </cell>
          <cell r="S605" t="str">
            <v xml:space="preserve">                           -  </v>
          </cell>
          <cell r="T605" t="str">
            <v xml:space="preserve">                        -  </v>
          </cell>
          <cell r="U605" t="str">
            <v xml:space="preserve">                        -  </v>
          </cell>
          <cell r="V605">
            <v>-120282</v>
          </cell>
          <cell r="W605">
            <v>11913405</v>
          </cell>
          <cell r="X605">
            <v>50693</v>
          </cell>
          <cell r="Y605" t="str">
            <v>Quahada Switching Station 115 kV</v>
          </cell>
          <cell r="AB605">
            <v>200256</v>
          </cell>
          <cell r="AC605">
            <v>30555</v>
          </cell>
        </row>
        <row r="606">
          <cell r="C606">
            <v>50693</v>
          </cell>
          <cell r="F606">
            <v>12019908</v>
          </cell>
          <cell r="G606">
            <v>107</v>
          </cell>
          <cell r="H606" t="str">
            <v xml:space="preserve">V84 Term Lea National-Quahada,Line </v>
          </cell>
          <cell r="I606">
            <v>2015</v>
          </cell>
          <cell r="J606" t="str">
            <v xml:space="preserve">                        -  </v>
          </cell>
          <cell r="K606" t="str">
            <v xml:space="preserve">                           -  </v>
          </cell>
          <cell r="L606" t="str">
            <v xml:space="preserve">                        -  </v>
          </cell>
          <cell r="M606" t="str">
            <v xml:space="preserve">                        -  </v>
          </cell>
          <cell r="N606" t="str">
            <v xml:space="preserve">                        -  </v>
          </cell>
          <cell r="O606" t="str">
            <v xml:space="preserve">                        -  </v>
          </cell>
          <cell r="P606" t="str">
            <v xml:space="preserve">                        -  </v>
          </cell>
          <cell r="Q606" t="str">
            <v xml:space="preserve">                        -  </v>
          </cell>
          <cell r="R606">
            <v>-247625</v>
          </cell>
          <cell r="S606">
            <v>-987</v>
          </cell>
          <cell r="T606">
            <v>-29062</v>
          </cell>
          <cell r="U606">
            <v>-485</v>
          </cell>
          <cell r="V606">
            <v>-278160</v>
          </cell>
          <cell r="W606">
            <v>12019908</v>
          </cell>
          <cell r="X606">
            <v>50693</v>
          </cell>
          <cell r="Y606" t="str">
            <v>Quahada Switching Station 115 kV</v>
          </cell>
          <cell r="AB606">
            <v>200256</v>
          </cell>
          <cell r="AC606">
            <v>30555</v>
          </cell>
        </row>
        <row r="607">
          <cell r="C607">
            <v>50693</v>
          </cell>
          <cell r="F607">
            <v>12034825</v>
          </cell>
          <cell r="G607">
            <v>107</v>
          </cell>
          <cell r="H607" t="str">
            <v xml:space="preserve">V84 Term Lea National-Quahada,Line </v>
          </cell>
          <cell r="I607">
            <v>2015</v>
          </cell>
          <cell r="J607" t="str">
            <v xml:space="preserve">                        -  </v>
          </cell>
          <cell r="K607" t="str">
            <v xml:space="preserve">                           -  </v>
          </cell>
          <cell r="L607" t="str">
            <v xml:space="preserve">                        -  </v>
          </cell>
          <cell r="M607" t="str">
            <v xml:space="preserve">                        -  </v>
          </cell>
          <cell r="N607" t="str">
            <v xml:space="preserve">                        -  </v>
          </cell>
          <cell r="O607" t="str">
            <v xml:space="preserve">                        -  </v>
          </cell>
          <cell r="P607" t="str">
            <v xml:space="preserve">                        -  </v>
          </cell>
          <cell r="Q607" t="str">
            <v xml:space="preserve">                        -  </v>
          </cell>
          <cell r="R607">
            <v>-247625</v>
          </cell>
          <cell r="S607">
            <v>-987</v>
          </cell>
          <cell r="T607">
            <v>-29062</v>
          </cell>
          <cell r="U607">
            <v>-485</v>
          </cell>
          <cell r="V607">
            <v>-278160</v>
          </cell>
          <cell r="W607">
            <v>12019908</v>
          </cell>
          <cell r="X607">
            <v>50693</v>
          </cell>
          <cell r="Y607" t="str">
            <v>Quahada Switching Station 115 kV</v>
          </cell>
          <cell r="AB607">
            <v>200256</v>
          </cell>
          <cell r="AC607">
            <v>30555</v>
          </cell>
        </row>
        <row r="608">
          <cell r="C608">
            <v>50693</v>
          </cell>
          <cell r="F608">
            <v>12068711</v>
          </cell>
          <cell r="G608">
            <v>107</v>
          </cell>
          <cell r="H608" t="str">
            <v xml:space="preserve">V84 Term Lea National-Quahada,Line </v>
          </cell>
          <cell r="I608">
            <v>2015</v>
          </cell>
          <cell r="J608" t="str">
            <v xml:space="preserve">                        -  </v>
          </cell>
          <cell r="K608" t="str">
            <v xml:space="preserve">                           -  </v>
          </cell>
          <cell r="L608" t="str">
            <v xml:space="preserve">                        -  </v>
          </cell>
          <cell r="M608" t="str">
            <v xml:space="preserve">                        -  </v>
          </cell>
          <cell r="N608" t="str">
            <v xml:space="preserve">                        -  </v>
          </cell>
          <cell r="O608" t="str">
            <v xml:space="preserve">                        -  </v>
          </cell>
          <cell r="P608" t="str">
            <v xml:space="preserve">                        -  </v>
          </cell>
          <cell r="Q608" t="str">
            <v xml:space="preserve">                        -  </v>
          </cell>
          <cell r="R608">
            <v>-247625</v>
          </cell>
          <cell r="S608">
            <v>-987</v>
          </cell>
          <cell r="T608">
            <v>-29062</v>
          </cell>
          <cell r="U608">
            <v>-485</v>
          </cell>
          <cell r="V608">
            <v>-278160</v>
          </cell>
          <cell r="W608">
            <v>12019908</v>
          </cell>
          <cell r="X608">
            <v>50693</v>
          </cell>
          <cell r="Y608" t="str">
            <v>Quahada Switching Station 115 kV</v>
          </cell>
          <cell r="AB608">
            <v>200256</v>
          </cell>
          <cell r="AC608">
            <v>30555</v>
          </cell>
        </row>
        <row r="609">
          <cell r="C609">
            <v>50709</v>
          </cell>
          <cell r="F609">
            <v>11628411</v>
          </cell>
          <cell r="G609">
            <v>108</v>
          </cell>
          <cell r="H609" t="str">
            <v>115kV in &amp; out T-41, Line</v>
          </cell>
          <cell r="I609">
            <v>2015</v>
          </cell>
          <cell r="J609" t="str">
            <v xml:space="preserve">                        -  </v>
          </cell>
          <cell r="K609" t="str">
            <v xml:space="preserve">                           -  </v>
          </cell>
          <cell r="L609" t="str">
            <v xml:space="preserve">                        -  </v>
          </cell>
          <cell r="M609" t="str">
            <v xml:space="preserve">                        -  </v>
          </cell>
          <cell r="N609" t="str">
            <v xml:space="preserve">                        -  </v>
          </cell>
          <cell r="O609" t="str">
            <v xml:space="preserve">                        -  </v>
          </cell>
          <cell r="P609" t="str">
            <v xml:space="preserve">                        -  </v>
          </cell>
          <cell r="Q609" t="str">
            <v xml:space="preserve">                        -  </v>
          </cell>
          <cell r="R609" t="str">
            <v xml:space="preserve">                        -  </v>
          </cell>
          <cell r="S609">
            <v>-521124</v>
          </cell>
          <cell r="T609">
            <v>-178759</v>
          </cell>
          <cell r="U609">
            <v>-32958</v>
          </cell>
          <cell r="V609">
            <v>-732841</v>
          </cell>
          <cell r="W609">
            <v>11628411</v>
          </cell>
          <cell r="X609">
            <v>50709</v>
          </cell>
          <cell r="Y609" t="str">
            <v>Multi - Potash Junction - Road Runner 230/115 kV Ckt 1</v>
          </cell>
          <cell r="AB609">
            <v>200309</v>
          </cell>
          <cell r="AC609">
            <v>30569</v>
          </cell>
        </row>
        <row r="610">
          <cell r="C610">
            <v>50709</v>
          </cell>
          <cell r="F610">
            <v>11628413</v>
          </cell>
          <cell r="G610">
            <v>108</v>
          </cell>
          <cell r="H610" t="str">
            <v>230kV Reterm at Potash Junction,(K-67) Line</v>
          </cell>
          <cell r="I610">
            <v>2015</v>
          </cell>
          <cell r="J610" t="str">
            <v xml:space="preserve">                        -  </v>
          </cell>
          <cell r="K610" t="str">
            <v xml:space="preserve">                           -  </v>
          </cell>
          <cell r="L610" t="str">
            <v xml:space="preserve">                        -  </v>
          </cell>
          <cell r="M610" t="str">
            <v xml:space="preserve">                        -  </v>
          </cell>
          <cell r="N610" t="str">
            <v xml:space="preserve">                        -  </v>
          </cell>
          <cell r="O610" t="str">
            <v xml:space="preserve">                        -  </v>
          </cell>
          <cell r="P610" t="str">
            <v xml:space="preserve">                        -  </v>
          </cell>
          <cell r="Q610" t="str">
            <v xml:space="preserve">                        -  </v>
          </cell>
          <cell r="R610">
            <v>-123823</v>
          </cell>
          <cell r="S610">
            <v>-71336</v>
          </cell>
          <cell r="T610">
            <v>-4182</v>
          </cell>
          <cell r="U610">
            <v>58</v>
          </cell>
          <cell r="V610">
            <v>-199283</v>
          </cell>
          <cell r="W610">
            <v>11628413</v>
          </cell>
          <cell r="X610">
            <v>50709</v>
          </cell>
          <cell r="Y610" t="str">
            <v>Multi - Potash Junction - Road Runner 230/115 kV Ckt 1</v>
          </cell>
          <cell r="AB610">
            <v>200309</v>
          </cell>
          <cell r="AC610">
            <v>30569</v>
          </cell>
        </row>
        <row r="611">
          <cell r="C611">
            <v>50709</v>
          </cell>
          <cell r="F611">
            <v>11628414</v>
          </cell>
          <cell r="G611">
            <v>108</v>
          </cell>
          <cell r="H611" t="str">
            <v>Potash Junction term&amp;bus expansion, Sub</v>
          </cell>
          <cell r="I611">
            <v>2015</v>
          </cell>
          <cell r="J611" t="str">
            <v xml:space="preserve">                        -  </v>
          </cell>
          <cell r="K611" t="str">
            <v xml:space="preserve">                           -  </v>
          </cell>
          <cell r="L611" t="str">
            <v xml:space="preserve">                        -  </v>
          </cell>
          <cell r="M611" t="str">
            <v xml:space="preserve">                        -  </v>
          </cell>
          <cell r="N611" t="str">
            <v xml:space="preserve">                        -  </v>
          </cell>
          <cell r="O611" t="str">
            <v xml:space="preserve">                        -  </v>
          </cell>
          <cell r="P611" t="str">
            <v xml:space="preserve">                        -  </v>
          </cell>
          <cell r="Q611" t="str">
            <v xml:space="preserve">                        -  </v>
          </cell>
          <cell r="R611" t="str">
            <v xml:space="preserve">                        -  </v>
          </cell>
          <cell r="S611">
            <v>-2945368</v>
          </cell>
          <cell r="T611">
            <v>-218545</v>
          </cell>
          <cell r="U611">
            <v>-48702</v>
          </cell>
          <cell r="V611">
            <v>-3212614</v>
          </cell>
          <cell r="W611">
            <v>11628414</v>
          </cell>
          <cell r="X611">
            <v>50709</v>
          </cell>
          <cell r="Y611" t="str">
            <v>Multi - Potash Junction - Road Runner 230/115 kV Ckt 1</v>
          </cell>
          <cell r="AB611">
            <v>200309</v>
          </cell>
          <cell r="AC611">
            <v>30569</v>
          </cell>
        </row>
        <row r="612">
          <cell r="C612">
            <v>50709</v>
          </cell>
          <cell r="F612">
            <v>11628419</v>
          </cell>
          <cell r="G612">
            <v>108</v>
          </cell>
          <cell r="H612" t="str">
            <v>Potash Land Expansion, Land</v>
          </cell>
          <cell r="I612">
            <v>2015</v>
          </cell>
          <cell r="J612" t="str">
            <v xml:space="preserve">                        -  </v>
          </cell>
          <cell r="K612" t="str">
            <v xml:space="preserve">                           -  </v>
          </cell>
          <cell r="L612">
            <v>-409</v>
          </cell>
          <cell r="M612" t="str">
            <v xml:space="preserve">                        -  </v>
          </cell>
          <cell r="N612">
            <v>-1452</v>
          </cell>
          <cell r="O612" t="str">
            <v xml:space="preserve">                        -  </v>
          </cell>
          <cell r="P612" t="str">
            <v xml:space="preserve">                        -  </v>
          </cell>
          <cell r="Q612" t="str">
            <v xml:space="preserve">                        -  </v>
          </cell>
          <cell r="R612" t="str">
            <v xml:space="preserve">                        -  </v>
          </cell>
          <cell r="S612" t="str">
            <v xml:space="preserve">                           -  </v>
          </cell>
          <cell r="T612" t="str">
            <v xml:space="preserve">                        -  </v>
          </cell>
          <cell r="U612" t="str">
            <v xml:space="preserve">                        -  </v>
          </cell>
          <cell r="V612">
            <v>-1861</v>
          </cell>
          <cell r="W612">
            <v>11628419</v>
          </cell>
          <cell r="X612">
            <v>50709</v>
          </cell>
          <cell r="Y612" t="str">
            <v>Multi - Potash Junction - Road Runner 230/115 kV Ckt 1</v>
          </cell>
          <cell r="AB612">
            <v>200309</v>
          </cell>
          <cell r="AC612">
            <v>30569</v>
          </cell>
        </row>
        <row r="613">
          <cell r="C613">
            <v>50709</v>
          </cell>
          <cell r="F613">
            <v>11628448</v>
          </cell>
          <cell r="G613">
            <v>108</v>
          </cell>
          <cell r="H613" t="str">
            <v>Intercont Potash Conn 230kV Li</v>
          </cell>
          <cell r="I613">
            <v>2015</v>
          </cell>
          <cell r="J613" t="str">
            <v xml:space="preserve">                        -  </v>
          </cell>
          <cell r="K613" t="str">
            <v xml:space="preserve">                           -  </v>
          </cell>
          <cell r="L613" t="str">
            <v xml:space="preserve">                        -  </v>
          </cell>
          <cell r="M613" t="str">
            <v xml:space="preserve">                        -  </v>
          </cell>
          <cell r="N613" t="str">
            <v xml:space="preserve">                        -  </v>
          </cell>
          <cell r="O613" t="str">
            <v xml:space="preserve">                        -  </v>
          </cell>
          <cell r="P613" t="str">
            <v xml:space="preserve">                        -  </v>
          </cell>
          <cell r="Q613" t="str">
            <v xml:space="preserve">                        -  </v>
          </cell>
          <cell r="R613" t="str">
            <v xml:space="preserve">                        -  </v>
          </cell>
          <cell r="S613">
            <v>-42544791</v>
          </cell>
          <cell r="T613">
            <v>-844002</v>
          </cell>
          <cell r="U613">
            <v>-250227</v>
          </cell>
          <cell r="V613">
            <v>-43639020</v>
          </cell>
          <cell r="W613">
            <v>11628448</v>
          </cell>
          <cell r="X613">
            <v>50709</v>
          </cell>
          <cell r="Y613" t="str">
            <v>Multi - Potash Junction - Road Runner 230/115 kV Ckt 1</v>
          </cell>
          <cell r="AB613">
            <v>200309</v>
          </cell>
          <cell r="AC613">
            <v>30569</v>
          </cell>
        </row>
        <row r="614">
          <cell r="C614">
            <v>50709</v>
          </cell>
          <cell r="F614">
            <v>11628454</v>
          </cell>
          <cell r="G614">
            <v>108</v>
          </cell>
          <cell r="H614" t="str">
            <v>115kV Line to Customers Sub, Line</v>
          </cell>
          <cell r="S614">
            <v>0</v>
          </cell>
          <cell r="T614">
            <v>0</v>
          </cell>
          <cell r="U614">
            <v>0</v>
          </cell>
          <cell r="V614">
            <v>0</v>
          </cell>
          <cell r="X614">
            <v>50709</v>
          </cell>
          <cell r="Y614" t="str">
            <v>Multi - Potash Junction - Road Runner 230/115 kV Ckt 1</v>
          </cell>
          <cell r="AB614">
            <v>200309</v>
          </cell>
          <cell r="AC614">
            <v>30569</v>
          </cell>
        </row>
        <row r="615">
          <cell r="C615">
            <v>50709</v>
          </cell>
          <cell r="F615">
            <v>11628457</v>
          </cell>
          <cell r="G615">
            <v>108</v>
          </cell>
          <cell r="H615" t="str">
            <v>West Jal, Sub(Road Runner)</v>
          </cell>
          <cell r="I615">
            <v>2015</v>
          </cell>
          <cell r="J615" t="str">
            <v xml:space="preserve">                        -  </v>
          </cell>
          <cell r="K615" t="str">
            <v xml:space="preserve">                           -  </v>
          </cell>
          <cell r="L615" t="str">
            <v xml:space="preserve">                        -  </v>
          </cell>
          <cell r="M615" t="str">
            <v xml:space="preserve">                        -  </v>
          </cell>
          <cell r="N615" t="str">
            <v xml:space="preserve">                        -  </v>
          </cell>
          <cell r="O615" t="str">
            <v xml:space="preserve">                        -  </v>
          </cell>
          <cell r="P615" t="str">
            <v xml:space="preserve">                        -  </v>
          </cell>
          <cell r="Q615" t="str">
            <v xml:space="preserve">                        -  </v>
          </cell>
          <cell r="R615" t="str">
            <v xml:space="preserve">                        -  </v>
          </cell>
          <cell r="S615">
            <v>-8928408</v>
          </cell>
          <cell r="T615">
            <v>-540376</v>
          </cell>
          <cell r="U615">
            <v>-224508</v>
          </cell>
          <cell r="V615">
            <v>-9693291</v>
          </cell>
          <cell r="W615">
            <v>11628457</v>
          </cell>
          <cell r="X615">
            <v>50709</v>
          </cell>
          <cell r="Y615" t="str">
            <v>Multi - Potash Junction - Road Runner 230/115 kV Ckt 1</v>
          </cell>
          <cell r="AB615">
            <v>200309</v>
          </cell>
          <cell r="AC615">
            <v>30569</v>
          </cell>
        </row>
        <row r="616">
          <cell r="C616">
            <v>50709</v>
          </cell>
          <cell r="F616">
            <v>11628460</v>
          </cell>
          <cell r="G616">
            <v>108</v>
          </cell>
          <cell r="H616" t="str">
            <v>West Jal Sub, Land(Road Runner)</v>
          </cell>
          <cell r="I616">
            <v>2015</v>
          </cell>
          <cell r="J616">
            <v>-238</v>
          </cell>
          <cell r="K616">
            <v>-216</v>
          </cell>
          <cell r="L616">
            <v>-1142</v>
          </cell>
          <cell r="M616">
            <v>-829</v>
          </cell>
          <cell r="N616" t="str">
            <v xml:space="preserve">                        -  </v>
          </cell>
          <cell r="O616" t="str">
            <v xml:space="preserve">                        -  </v>
          </cell>
          <cell r="P616" t="str">
            <v xml:space="preserve">                        -  </v>
          </cell>
          <cell r="Q616" t="str">
            <v xml:space="preserve">                        -  </v>
          </cell>
          <cell r="R616" t="str">
            <v xml:space="preserve">                        -  </v>
          </cell>
          <cell r="S616" t="str">
            <v xml:space="preserve">                           -  </v>
          </cell>
          <cell r="T616" t="str">
            <v xml:space="preserve">                        -  </v>
          </cell>
          <cell r="U616" t="str">
            <v xml:space="preserve">                        -  </v>
          </cell>
          <cell r="V616">
            <v>-2426</v>
          </cell>
          <cell r="W616">
            <v>11628460</v>
          </cell>
          <cell r="X616">
            <v>50709</v>
          </cell>
          <cell r="Y616" t="str">
            <v>Multi - Potash Junction - Road Runner 230/115 kV Ckt 1</v>
          </cell>
          <cell r="AB616">
            <v>200309</v>
          </cell>
          <cell r="AC616">
            <v>30569</v>
          </cell>
        </row>
        <row r="617">
          <cell r="C617">
            <v>50709</v>
          </cell>
          <cell r="F617">
            <v>11628461</v>
          </cell>
          <cell r="G617">
            <v>108</v>
          </cell>
          <cell r="H617" t="str">
            <v>Potash to West Jal 230kV,ROW(Road Runner)</v>
          </cell>
          <cell r="I617">
            <v>2015</v>
          </cell>
          <cell r="J617" t="str">
            <v xml:space="preserve">                        -  </v>
          </cell>
          <cell r="K617" t="str">
            <v xml:space="preserve">                           -  </v>
          </cell>
          <cell r="L617">
            <v>-1144083</v>
          </cell>
          <cell r="M617">
            <v>-272562</v>
          </cell>
          <cell r="N617">
            <v>-246699</v>
          </cell>
          <cell r="O617">
            <v>-191293</v>
          </cell>
          <cell r="P617">
            <v>-7190</v>
          </cell>
          <cell r="Q617">
            <v>-72627</v>
          </cell>
          <cell r="R617">
            <v>1116397</v>
          </cell>
          <cell r="S617">
            <v>-18826</v>
          </cell>
          <cell r="T617">
            <v>-7521</v>
          </cell>
          <cell r="U617">
            <v>199</v>
          </cell>
          <cell r="V617">
            <v>-844207</v>
          </cell>
          <cell r="W617">
            <v>11628461</v>
          </cell>
          <cell r="X617">
            <v>50709</v>
          </cell>
          <cell r="Y617" t="str">
            <v>Multi - Potash Junction - Road Runner 230/115 kV Ckt 1</v>
          </cell>
          <cell r="AB617">
            <v>200309</v>
          </cell>
          <cell r="AC617">
            <v>30569</v>
          </cell>
        </row>
        <row r="618">
          <cell r="C618">
            <v>50709</v>
          </cell>
          <cell r="F618">
            <v>11725274</v>
          </cell>
          <cell r="G618">
            <v>108</v>
          </cell>
          <cell r="H618" t="str">
            <v>K-52 Re-Term-Potash Juct 230kV</v>
          </cell>
          <cell r="I618">
            <v>2015</v>
          </cell>
          <cell r="J618" t="str">
            <v xml:space="preserve">                        -  </v>
          </cell>
          <cell r="K618" t="str">
            <v xml:space="preserve">                           -  </v>
          </cell>
          <cell r="L618" t="str">
            <v xml:space="preserve">                        -  </v>
          </cell>
          <cell r="M618" t="str">
            <v xml:space="preserve">                        -  </v>
          </cell>
          <cell r="N618" t="str">
            <v xml:space="preserve">                        -  </v>
          </cell>
          <cell r="O618" t="str">
            <v xml:space="preserve">                        -  </v>
          </cell>
          <cell r="P618" t="str">
            <v xml:space="preserve">                        -  </v>
          </cell>
          <cell r="Q618" t="str">
            <v xml:space="preserve">                        -  </v>
          </cell>
          <cell r="R618">
            <v>-333374</v>
          </cell>
          <cell r="S618">
            <v>-123992</v>
          </cell>
          <cell r="T618">
            <v>4177</v>
          </cell>
          <cell r="U618">
            <v>290</v>
          </cell>
          <cell r="V618">
            <v>-452900</v>
          </cell>
          <cell r="W618">
            <v>11725274</v>
          </cell>
          <cell r="X618">
            <v>50709</v>
          </cell>
          <cell r="Y618" t="str">
            <v>Multi - Potash Junction - Road Runner 230/115 kV Ckt 1</v>
          </cell>
          <cell r="AB618">
            <v>200309</v>
          </cell>
          <cell r="AC618">
            <v>30569</v>
          </cell>
        </row>
        <row r="619">
          <cell r="C619">
            <v>50709</v>
          </cell>
          <cell r="F619">
            <v>11725285</v>
          </cell>
          <cell r="G619">
            <v>108</v>
          </cell>
          <cell r="H619" t="str">
            <v>T-41 In &amp; Out, ROW</v>
          </cell>
          <cell r="I619">
            <v>2015</v>
          </cell>
          <cell r="J619" t="str">
            <v xml:space="preserve">                        -  </v>
          </cell>
          <cell r="K619" t="str">
            <v xml:space="preserve">                           -  </v>
          </cell>
          <cell r="L619" t="str">
            <v xml:space="preserve">                        -  </v>
          </cell>
          <cell r="M619" t="str">
            <v xml:space="preserve">                        -  </v>
          </cell>
          <cell r="N619" t="str">
            <v xml:space="preserve">                        -  </v>
          </cell>
          <cell r="O619" t="str">
            <v xml:space="preserve">                        -  </v>
          </cell>
          <cell r="P619" t="str">
            <v xml:space="preserve">                        -  </v>
          </cell>
          <cell r="Q619" t="str">
            <v xml:space="preserve">                        -  </v>
          </cell>
          <cell r="R619">
            <v>-333374</v>
          </cell>
          <cell r="S619">
            <v>-123992</v>
          </cell>
          <cell r="T619">
            <v>4177</v>
          </cell>
          <cell r="U619">
            <v>290</v>
          </cell>
          <cell r="V619">
            <v>-452900</v>
          </cell>
          <cell r="W619">
            <v>11725274</v>
          </cell>
          <cell r="X619">
            <v>50709</v>
          </cell>
          <cell r="Y619" t="str">
            <v>Multi - Potash Junction - Road Runner 230/115 kV Ckt 1</v>
          </cell>
          <cell r="AB619">
            <v>200309</v>
          </cell>
          <cell r="AC619">
            <v>30569</v>
          </cell>
        </row>
        <row r="620">
          <cell r="C620">
            <v>50709</v>
          </cell>
          <cell r="F620">
            <v>11725298</v>
          </cell>
          <cell r="G620">
            <v>108</v>
          </cell>
          <cell r="H620" t="str">
            <v>Whitten Relay Modifications, Sub</v>
          </cell>
          <cell r="I620">
            <v>2015</v>
          </cell>
          <cell r="J620" t="str">
            <v xml:space="preserve">                        -  </v>
          </cell>
          <cell r="K620" t="str">
            <v xml:space="preserve">                           -  </v>
          </cell>
          <cell r="L620" t="str">
            <v xml:space="preserve">                        -  </v>
          </cell>
          <cell r="M620" t="str">
            <v xml:space="preserve">                        -  </v>
          </cell>
          <cell r="N620" t="str">
            <v xml:space="preserve">                        -  </v>
          </cell>
          <cell r="O620" t="str">
            <v xml:space="preserve">                        -  </v>
          </cell>
          <cell r="P620" t="str">
            <v xml:space="preserve">                        -  </v>
          </cell>
          <cell r="Q620" t="str">
            <v xml:space="preserve">                        -  </v>
          </cell>
          <cell r="R620">
            <v>-333374</v>
          </cell>
          <cell r="S620">
            <v>-123992</v>
          </cell>
          <cell r="T620">
            <v>4177</v>
          </cell>
          <cell r="U620">
            <v>290</v>
          </cell>
          <cell r="V620">
            <v>-452900</v>
          </cell>
          <cell r="W620">
            <v>11725274</v>
          </cell>
          <cell r="X620">
            <v>50709</v>
          </cell>
          <cell r="Y620" t="str">
            <v>Multi - Potash Junction - Road Runner 230/115 kV Ckt 1</v>
          </cell>
          <cell r="AB620">
            <v>200309</v>
          </cell>
          <cell r="AC620">
            <v>30569</v>
          </cell>
        </row>
        <row r="621">
          <cell r="C621">
            <v>50709</v>
          </cell>
          <cell r="F621">
            <v>11725665</v>
          </cell>
          <cell r="G621">
            <v>108</v>
          </cell>
          <cell r="H621" t="str">
            <v>Pecos Sub Relay Modifications</v>
          </cell>
          <cell r="I621">
            <v>2015</v>
          </cell>
          <cell r="J621" t="str">
            <v xml:space="preserve">                        -  </v>
          </cell>
          <cell r="K621" t="str">
            <v xml:space="preserve">                           -  </v>
          </cell>
          <cell r="L621" t="str">
            <v xml:space="preserve">                        -  </v>
          </cell>
          <cell r="M621" t="str">
            <v xml:space="preserve">                        -  </v>
          </cell>
          <cell r="N621" t="str">
            <v xml:space="preserve">                        -  </v>
          </cell>
          <cell r="O621" t="str">
            <v xml:space="preserve">                        -  </v>
          </cell>
          <cell r="P621" t="str">
            <v xml:space="preserve">                        -  </v>
          </cell>
          <cell r="Q621" t="str">
            <v xml:space="preserve">                        -  </v>
          </cell>
          <cell r="R621" t="str">
            <v xml:space="preserve">                        -  </v>
          </cell>
          <cell r="S621">
            <v>-140324</v>
          </cell>
          <cell r="T621">
            <v>-9663</v>
          </cell>
          <cell r="U621">
            <v>-43352</v>
          </cell>
          <cell r="V621">
            <v>-193339</v>
          </cell>
          <cell r="W621">
            <v>11725665</v>
          </cell>
          <cell r="X621">
            <v>50709</v>
          </cell>
          <cell r="Y621" t="str">
            <v>Multi - Potash Junction - Road Runner 230/115 kV Ckt 1</v>
          </cell>
          <cell r="AB621">
            <v>200309</v>
          </cell>
          <cell r="AC621">
            <v>30569</v>
          </cell>
        </row>
        <row r="622">
          <cell r="C622">
            <v>50709</v>
          </cell>
          <cell r="F622">
            <v>11725666</v>
          </cell>
          <cell r="G622">
            <v>108</v>
          </cell>
          <cell r="H622" t="str">
            <v>Cunningham Sub relay Modificat</v>
          </cell>
          <cell r="I622">
            <v>2015</v>
          </cell>
          <cell r="J622" t="str">
            <v xml:space="preserve">                        -  </v>
          </cell>
          <cell r="K622" t="str">
            <v xml:space="preserve">                           -  </v>
          </cell>
          <cell r="L622" t="str">
            <v xml:space="preserve">                        -  </v>
          </cell>
          <cell r="M622" t="str">
            <v xml:space="preserve">                        -  </v>
          </cell>
          <cell r="N622" t="str">
            <v xml:space="preserve">                        -  </v>
          </cell>
          <cell r="O622" t="str">
            <v xml:space="preserve">                        -  </v>
          </cell>
          <cell r="P622" t="str">
            <v xml:space="preserve">                        -  </v>
          </cell>
          <cell r="Q622" t="str">
            <v xml:space="preserve">                        -  </v>
          </cell>
          <cell r="R622">
            <v>-196007</v>
          </cell>
          <cell r="S622">
            <v>-48758</v>
          </cell>
          <cell r="T622">
            <v>-46462</v>
          </cell>
          <cell r="U622">
            <v>-1024</v>
          </cell>
          <cell r="V622">
            <v>-292251</v>
          </cell>
          <cell r="W622">
            <v>11725666</v>
          </cell>
          <cell r="X622">
            <v>50709</v>
          </cell>
          <cell r="Y622" t="str">
            <v>Multi - Potash Junction - Road Runner 230/115 kV Ckt 1</v>
          </cell>
          <cell r="AB622">
            <v>200309</v>
          </cell>
          <cell r="AC622">
            <v>30569</v>
          </cell>
        </row>
        <row r="623">
          <cell r="C623">
            <v>50709</v>
          </cell>
          <cell r="F623">
            <v>11725670</v>
          </cell>
          <cell r="G623">
            <v>108</v>
          </cell>
          <cell r="H623" t="str">
            <v>Red Bluff Relay Settings, Sub</v>
          </cell>
          <cell r="R623">
            <v>0</v>
          </cell>
          <cell r="S623">
            <v>0</v>
          </cell>
          <cell r="T623">
            <v>0</v>
          </cell>
          <cell r="U623">
            <v>0</v>
          </cell>
          <cell r="V623">
            <v>0</v>
          </cell>
          <cell r="X623">
            <v>50709</v>
          </cell>
          <cell r="Y623" t="str">
            <v>Multi - Potash Junction - Road Runner 230/115 kV Ckt 1</v>
          </cell>
          <cell r="AB623">
            <v>200309</v>
          </cell>
          <cell r="AC623">
            <v>30569</v>
          </cell>
        </row>
        <row r="624">
          <cell r="C624">
            <v>50709</v>
          </cell>
          <cell r="F624">
            <v>11728653</v>
          </cell>
          <cell r="G624">
            <v>108</v>
          </cell>
          <cell r="H624" t="str">
            <v>T-41 In &amp; Out(Whitten Line)Lin</v>
          </cell>
          <cell r="I624">
            <v>2015</v>
          </cell>
          <cell r="J624" t="str">
            <v xml:space="preserve">                        -  </v>
          </cell>
          <cell r="K624" t="str">
            <v xml:space="preserve">                           -  </v>
          </cell>
          <cell r="L624" t="str">
            <v xml:space="preserve">                        -  </v>
          </cell>
          <cell r="M624" t="str">
            <v xml:space="preserve">                        -  </v>
          </cell>
          <cell r="N624" t="str">
            <v xml:space="preserve">                        -  </v>
          </cell>
          <cell r="O624" t="str">
            <v xml:space="preserve">                        -  </v>
          </cell>
          <cell r="P624" t="str">
            <v xml:space="preserve">                        -  </v>
          </cell>
          <cell r="Q624" t="str">
            <v xml:space="preserve">                        -  </v>
          </cell>
          <cell r="R624" t="str">
            <v xml:space="preserve">                        -  </v>
          </cell>
          <cell r="S624">
            <v>-244979</v>
          </cell>
          <cell r="T624">
            <v>-190071</v>
          </cell>
          <cell r="U624">
            <v>-33179</v>
          </cell>
          <cell r="V624">
            <v>-468229</v>
          </cell>
          <cell r="W624">
            <v>11728653</v>
          </cell>
          <cell r="X624">
            <v>50709</v>
          </cell>
          <cell r="Y624" t="str">
            <v>Multi - Potash Junction - Road Runner 230/115 kV Ckt 1</v>
          </cell>
          <cell r="AB624">
            <v>200309</v>
          </cell>
          <cell r="AC624">
            <v>30569</v>
          </cell>
        </row>
        <row r="625">
          <cell r="C625">
            <v>50709</v>
          </cell>
          <cell r="F625">
            <v>11848710</v>
          </cell>
          <cell r="G625">
            <v>108</v>
          </cell>
          <cell r="H625" t="str">
            <v>Roadrunner Communications, Sub</v>
          </cell>
          <cell r="I625">
            <v>2015</v>
          </cell>
          <cell r="J625" t="str">
            <v xml:space="preserve">                        -  </v>
          </cell>
          <cell r="K625" t="str">
            <v xml:space="preserve">                           -  </v>
          </cell>
          <cell r="L625" t="str">
            <v xml:space="preserve">                        -  </v>
          </cell>
          <cell r="M625" t="str">
            <v xml:space="preserve">                        -  </v>
          </cell>
          <cell r="N625" t="str">
            <v xml:space="preserve">                        -  </v>
          </cell>
          <cell r="O625" t="str">
            <v xml:space="preserve">                        -  </v>
          </cell>
          <cell r="P625" t="str">
            <v xml:space="preserve">                        -  </v>
          </cell>
          <cell r="Q625" t="str">
            <v xml:space="preserve">                        -  </v>
          </cell>
          <cell r="R625" t="str">
            <v xml:space="preserve">                        -  </v>
          </cell>
          <cell r="S625">
            <v>-244979</v>
          </cell>
          <cell r="T625">
            <v>-190071</v>
          </cell>
          <cell r="U625">
            <v>-33179</v>
          </cell>
          <cell r="V625">
            <v>-468229</v>
          </cell>
          <cell r="W625">
            <v>11728653</v>
          </cell>
          <cell r="X625">
            <v>50709</v>
          </cell>
          <cell r="Y625" t="str">
            <v>Multi - Potash Junction - Road Runner 230/115 kV Ckt 1</v>
          </cell>
          <cell r="AB625">
            <v>200309</v>
          </cell>
          <cell r="AC625">
            <v>30569</v>
          </cell>
        </row>
        <row r="626">
          <cell r="C626">
            <v>50709</v>
          </cell>
          <cell r="F626">
            <v>12023788</v>
          </cell>
          <cell r="G626">
            <v>108</v>
          </cell>
          <cell r="H626" t="str">
            <v>Pecos Sub Relay Modifications,Sub</v>
          </cell>
          <cell r="I626">
            <v>2015</v>
          </cell>
          <cell r="J626" t="str">
            <v xml:space="preserve">                        -  </v>
          </cell>
          <cell r="K626" t="str">
            <v xml:space="preserve">                           -  </v>
          </cell>
          <cell r="L626" t="str">
            <v xml:space="preserve">                        -  </v>
          </cell>
          <cell r="M626" t="str">
            <v xml:space="preserve">                        -  </v>
          </cell>
          <cell r="N626" t="str">
            <v xml:space="preserve">                        -  </v>
          </cell>
          <cell r="O626" t="str">
            <v xml:space="preserve">                        -  </v>
          </cell>
          <cell r="P626" t="str">
            <v xml:space="preserve">                        -  </v>
          </cell>
          <cell r="Q626" t="str">
            <v xml:space="preserve">                        -  </v>
          </cell>
          <cell r="R626" t="str">
            <v xml:space="preserve">                        -  </v>
          </cell>
          <cell r="S626">
            <v>-244979</v>
          </cell>
          <cell r="T626">
            <v>-190071</v>
          </cell>
          <cell r="U626">
            <v>-33179</v>
          </cell>
          <cell r="V626">
            <v>-468229</v>
          </cell>
          <cell r="W626">
            <v>11728653</v>
          </cell>
          <cell r="X626">
            <v>50709</v>
          </cell>
          <cell r="Y626" t="str">
            <v>Multi - Potash Junction - Road Runner 230/115 kV Ckt 1</v>
          </cell>
          <cell r="AB626">
            <v>200309</v>
          </cell>
          <cell r="AC626">
            <v>30569</v>
          </cell>
        </row>
        <row r="627">
          <cell r="C627">
            <v>50709</v>
          </cell>
          <cell r="F627">
            <v>12075490</v>
          </cell>
          <cell r="G627">
            <v>108</v>
          </cell>
          <cell r="H627" t="str">
            <v>Pecos Sub Relay Modifications,Sub</v>
          </cell>
          <cell r="I627">
            <v>2015</v>
          </cell>
          <cell r="J627" t="str">
            <v xml:space="preserve">                        -  </v>
          </cell>
          <cell r="K627" t="str">
            <v xml:space="preserve">                           -  </v>
          </cell>
          <cell r="L627" t="str">
            <v xml:space="preserve">                        -  </v>
          </cell>
          <cell r="M627" t="str">
            <v xml:space="preserve">                        -  </v>
          </cell>
          <cell r="N627" t="str">
            <v xml:space="preserve">                        -  </v>
          </cell>
          <cell r="O627" t="str">
            <v xml:space="preserve">                        -  </v>
          </cell>
          <cell r="P627" t="str">
            <v xml:space="preserve">                        -  </v>
          </cell>
          <cell r="Q627" t="str">
            <v xml:space="preserve">                        -  </v>
          </cell>
          <cell r="R627" t="str">
            <v xml:space="preserve">                        -  </v>
          </cell>
          <cell r="S627">
            <v>-244979</v>
          </cell>
          <cell r="T627">
            <v>-190071</v>
          </cell>
          <cell r="U627">
            <v>-33179</v>
          </cell>
          <cell r="V627">
            <v>-468229</v>
          </cell>
          <cell r="W627">
            <v>11728653</v>
          </cell>
          <cell r="X627">
            <v>50709</v>
          </cell>
          <cell r="Y627" t="str">
            <v>Multi - Potash Junction - Road Runner 230/115 kV Ckt 1</v>
          </cell>
          <cell r="AB627">
            <v>200309</v>
          </cell>
          <cell r="AC627">
            <v>30569</v>
          </cell>
        </row>
        <row r="628">
          <cell r="C628">
            <v>50709</v>
          </cell>
          <cell r="F628">
            <v>12076904</v>
          </cell>
          <cell r="G628">
            <v>108</v>
          </cell>
          <cell r="H628" t="str">
            <v>Pecos Sub Relay Modifications,Sub</v>
          </cell>
          <cell r="I628">
            <v>2015</v>
          </cell>
          <cell r="J628" t="str">
            <v xml:space="preserve">                        -  </v>
          </cell>
          <cell r="K628" t="str">
            <v xml:space="preserve">                           -  </v>
          </cell>
          <cell r="L628" t="str">
            <v xml:space="preserve">                        -  </v>
          </cell>
          <cell r="M628" t="str">
            <v xml:space="preserve">                        -  </v>
          </cell>
          <cell r="N628" t="str">
            <v xml:space="preserve">                        -  </v>
          </cell>
          <cell r="O628" t="str">
            <v xml:space="preserve">                        -  </v>
          </cell>
          <cell r="P628" t="str">
            <v xml:space="preserve">                        -  </v>
          </cell>
          <cell r="Q628" t="str">
            <v xml:space="preserve">                        -  </v>
          </cell>
          <cell r="R628" t="str">
            <v xml:space="preserve">                        -  </v>
          </cell>
          <cell r="S628">
            <v>-244979</v>
          </cell>
          <cell r="T628">
            <v>-190071</v>
          </cell>
          <cell r="U628">
            <v>-33179</v>
          </cell>
          <cell r="V628">
            <v>-468229</v>
          </cell>
          <cell r="W628">
            <v>11728653</v>
          </cell>
          <cell r="X628">
            <v>50709</v>
          </cell>
          <cell r="Y628" t="str">
            <v>Multi - Potash Junction - Road Runner 230/115 kV Ckt 1</v>
          </cell>
          <cell r="AB628">
            <v>200309</v>
          </cell>
          <cell r="AC628">
            <v>30569</v>
          </cell>
        </row>
        <row r="629">
          <cell r="C629">
            <v>11506</v>
          </cell>
          <cell r="F629">
            <v>11902965</v>
          </cell>
          <cell r="G629">
            <v>109</v>
          </cell>
          <cell r="H629" t="str">
            <v>Canyon East Sub - Randall County Interchange 115kV Ckt 1 Rebuild</v>
          </cell>
          <cell r="J629">
            <v>0</v>
          </cell>
          <cell r="V629">
            <v>0</v>
          </cell>
          <cell r="X629">
            <v>11506</v>
          </cell>
          <cell r="Y629" t="str">
            <v>Line - Canyon East Sub - Randall County Interchange 115 kV Ckt 1</v>
          </cell>
          <cell r="AB629">
            <v>200262</v>
          </cell>
          <cell r="AC629">
            <v>1142</v>
          </cell>
        </row>
        <row r="630">
          <cell r="C630">
            <v>50722</v>
          </cell>
          <cell r="F630">
            <v>11786500</v>
          </cell>
          <cell r="G630">
            <v>110</v>
          </cell>
          <cell r="H630" t="str">
            <v>Chaves-Price-Capitan 115 kV Line, ROW</v>
          </cell>
          <cell r="I630">
            <v>2015</v>
          </cell>
          <cell r="J630" t="str">
            <v xml:space="preserve">                        -  </v>
          </cell>
          <cell r="K630" t="str">
            <v xml:space="preserve">                           -  </v>
          </cell>
          <cell r="L630" t="str">
            <v xml:space="preserve">                        -  </v>
          </cell>
          <cell r="M630" t="str">
            <v xml:space="preserve">                        -  </v>
          </cell>
          <cell r="N630" t="str">
            <v xml:space="preserve">                        -  </v>
          </cell>
          <cell r="O630" t="str">
            <v xml:space="preserve">                        -  </v>
          </cell>
          <cell r="P630" t="str">
            <v xml:space="preserve">                        -  </v>
          </cell>
          <cell r="Q630">
            <v>-59851</v>
          </cell>
          <cell r="R630">
            <v>-1792</v>
          </cell>
          <cell r="S630">
            <v>-50434</v>
          </cell>
          <cell r="T630">
            <v>-9767</v>
          </cell>
          <cell r="U630">
            <v>-57711</v>
          </cell>
          <cell r="V630">
            <v>-179555</v>
          </cell>
          <cell r="W630">
            <v>11786500</v>
          </cell>
          <cell r="X630">
            <v>50722</v>
          </cell>
          <cell r="Y630" t="str">
            <v>Line - Chavis - Price - CV Pines - Capitan 115 kV Ckt 2</v>
          </cell>
          <cell r="AB630">
            <v>200256</v>
          </cell>
          <cell r="AC630">
            <v>30577</v>
          </cell>
        </row>
        <row r="631">
          <cell r="C631">
            <v>50722</v>
          </cell>
          <cell r="F631">
            <v>11786502</v>
          </cell>
          <cell r="G631">
            <v>110</v>
          </cell>
          <cell r="H631" t="str">
            <v>Chaves-Price-Capitan 115 kV Line, Land</v>
          </cell>
          <cell r="I631">
            <v>2015</v>
          </cell>
          <cell r="J631" t="str">
            <v xml:space="preserve">                        -  </v>
          </cell>
          <cell r="K631" t="str">
            <v xml:space="preserve">                           -  </v>
          </cell>
          <cell r="L631" t="str">
            <v xml:space="preserve">                        -  </v>
          </cell>
          <cell r="M631" t="str">
            <v xml:space="preserve">                        -  </v>
          </cell>
          <cell r="N631" t="str">
            <v xml:space="preserve">                        -  </v>
          </cell>
          <cell r="O631" t="str">
            <v xml:space="preserve">                        -  </v>
          </cell>
          <cell r="P631" t="str">
            <v xml:space="preserve">                        -  </v>
          </cell>
          <cell r="Q631">
            <v>-59851</v>
          </cell>
          <cell r="R631">
            <v>-1792</v>
          </cell>
          <cell r="S631">
            <v>-50434</v>
          </cell>
          <cell r="T631">
            <v>-9767</v>
          </cell>
          <cell r="U631">
            <v>-57711</v>
          </cell>
          <cell r="V631">
            <v>-179555</v>
          </cell>
          <cell r="W631">
            <v>11786500</v>
          </cell>
          <cell r="X631">
            <v>50722</v>
          </cell>
          <cell r="Y631" t="str">
            <v>Line - Chavis - Price - CV Pines - Capitan 115 kV Ckt 2</v>
          </cell>
          <cell r="AB631">
            <v>200256</v>
          </cell>
          <cell r="AC631">
            <v>30577</v>
          </cell>
        </row>
        <row r="632">
          <cell r="C632">
            <v>50722</v>
          </cell>
          <cell r="F632">
            <v>11786479</v>
          </cell>
          <cell r="G632">
            <v>110</v>
          </cell>
          <cell r="H632" t="str">
            <v>Capitan-Price 115 kV Line, Line</v>
          </cell>
          <cell r="Q632">
            <v>0</v>
          </cell>
          <cell r="R632">
            <v>0</v>
          </cell>
          <cell r="S632">
            <v>0</v>
          </cell>
          <cell r="T632">
            <v>0</v>
          </cell>
          <cell r="U632">
            <v>0</v>
          </cell>
          <cell r="V632">
            <v>0</v>
          </cell>
          <cell r="X632">
            <v>50722</v>
          </cell>
          <cell r="Y632" t="str">
            <v>Line - Chavis - Price - CV Pines - Capitan 115 kV Ckt 2</v>
          </cell>
          <cell r="AB632">
            <v>200256</v>
          </cell>
          <cell r="AC632">
            <v>30577</v>
          </cell>
        </row>
        <row r="633">
          <cell r="C633">
            <v>50722</v>
          </cell>
          <cell r="F633">
            <v>11786483</v>
          </cell>
          <cell r="G633">
            <v>110</v>
          </cell>
          <cell r="H633" t="str">
            <v>Capitan-Price 115 kV Line, Line</v>
          </cell>
          <cell r="Q633">
            <v>0</v>
          </cell>
          <cell r="R633">
            <v>0</v>
          </cell>
          <cell r="S633">
            <v>0</v>
          </cell>
          <cell r="T633">
            <v>0</v>
          </cell>
          <cell r="U633">
            <v>0</v>
          </cell>
          <cell r="V633">
            <v>0</v>
          </cell>
          <cell r="X633">
            <v>50722</v>
          </cell>
          <cell r="Y633" t="str">
            <v>Line - Chavis - Price - CV Pines - Capitan 115 kV Ckt 2</v>
          </cell>
          <cell r="AB633">
            <v>200256</v>
          </cell>
          <cell r="AC633">
            <v>30577</v>
          </cell>
        </row>
        <row r="634">
          <cell r="C634">
            <v>50722</v>
          </cell>
          <cell r="F634">
            <v>11786486</v>
          </cell>
          <cell r="G634">
            <v>110</v>
          </cell>
          <cell r="H634" t="str">
            <v>Chaves-Price-Capitan 115 kV Line, Z09 Line Removal</v>
          </cell>
          <cell r="Q634">
            <v>0</v>
          </cell>
          <cell r="R634">
            <v>0</v>
          </cell>
          <cell r="S634">
            <v>0</v>
          </cell>
          <cell r="T634">
            <v>0</v>
          </cell>
          <cell r="U634">
            <v>0</v>
          </cell>
          <cell r="V634">
            <v>0</v>
          </cell>
          <cell r="X634">
            <v>50722</v>
          </cell>
          <cell r="Y634" t="str">
            <v>Line - Chavis - Price - CV Pines - Capitan 115 kV Ckt 2</v>
          </cell>
          <cell r="AB634">
            <v>200256</v>
          </cell>
          <cell r="AC634">
            <v>30577</v>
          </cell>
        </row>
        <row r="635">
          <cell r="C635">
            <v>50722</v>
          </cell>
          <cell r="F635">
            <v>11786495</v>
          </cell>
          <cell r="G635">
            <v>110</v>
          </cell>
          <cell r="H635" t="str">
            <v>Chaves-Price-Capitan 115 kV Line, Capitan Sub</v>
          </cell>
          <cell r="Q635">
            <v>0</v>
          </cell>
          <cell r="R635">
            <v>0</v>
          </cell>
          <cell r="S635">
            <v>0</v>
          </cell>
          <cell r="T635">
            <v>0</v>
          </cell>
          <cell r="U635">
            <v>0</v>
          </cell>
          <cell r="V635">
            <v>0</v>
          </cell>
          <cell r="X635">
            <v>50722</v>
          </cell>
          <cell r="Y635" t="str">
            <v>Line - Chavis - Price - CV Pines - Capitan 115 kV Ckt 2</v>
          </cell>
          <cell r="AB635">
            <v>200256</v>
          </cell>
          <cell r="AC635">
            <v>30577</v>
          </cell>
        </row>
        <row r="636">
          <cell r="C636">
            <v>50722</v>
          </cell>
          <cell r="F636">
            <v>11786499</v>
          </cell>
          <cell r="G636">
            <v>110</v>
          </cell>
          <cell r="H636" t="str">
            <v>Chaves-Price-Capitan 115 kV Line, Chaves Sub</v>
          </cell>
          <cell r="Q636">
            <v>0</v>
          </cell>
          <cell r="R636">
            <v>0</v>
          </cell>
          <cell r="S636">
            <v>0</v>
          </cell>
          <cell r="T636">
            <v>0</v>
          </cell>
          <cell r="U636">
            <v>0</v>
          </cell>
          <cell r="V636">
            <v>0</v>
          </cell>
          <cell r="X636">
            <v>50722</v>
          </cell>
          <cell r="Y636" t="str">
            <v>Line - Chavis - Price - CV Pines - Capitan 115 kV Ckt 2</v>
          </cell>
          <cell r="AB636">
            <v>200256</v>
          </cell>
          <cell r="AC636">
            <v>30577</v>
          </cell>
        </row>
        <row r="637">
          <cell r="C637">
            <v>50722</v>
          </cell>
          <cell r="F637">
            <v>1194105</v>
          </cell>
          <cell r="G637">
            <v>110</v>
          </cell>
          <cell r="H637" t="str">
            <v>Chaves-Price-Capita</v>
          </cell>
          <cell r="Q637">
            <v>0</v>
          </cell>
          <cell r="R637">
            <v>0</v>
          </cell>
          <cell r="S637">
            <v>0</v>
          </cell>
          <cell r="T637">
            <v>0</v>
          </cell>
          <cell r="U637">
            <v>0</v>
          </cell>
          <cell r="V637">
            <v>0</v>
          </cell>
          <cell r="X637">
            <v>50722</v>
          </cell>
          <cell r="Y637" t="str">
            <v>Line - Chavis - Price - CV Pines - Capitan 115 kV Ckt 2</v>
          </cell>
          <cell r="AB637">
            <v>200256</v>
          </cell>
          <cell r="AC637">
            <v>30577</v>
          </cell>
        </row>
        <row r="638">
          <cell r="C638">
            <v>50452</v>
          </cell>
          <cell r="F638">
            <v>11628886</v>
          </cell>
          <cell r="G638">
            <v>111</v>
          </cell>
          <cell r="H638" t="str">
            <v>Hobbs NM 345kV Terminal to Amoco, Sub</v>
          </cell>
          <cell r="Q638">
            <v>0</v>
          </cell>
          <cell r="R638">
            <v>0</v>
          </cell>
          <cell r="S638">
            <v>0</v>
          </cell>
          <cell r="T638">
            <v>0</v>
          </cell>
          <cell r="U638">
            <v>0</v>
          </cell>
          <cell r="V638">
            <v>0</v>
          </cell>
          <cell r="X638">
            <v>50452</v>
          </cell>
          <cell r="Y638" t="str">
            <v>Multi-Tuco-Amoco-Hobbs 345kV</v>
          </cell>
          <cell r="AB638">
            <v>200309</v>
          </cell>
          <cell r="AC638">
            <v>30637</v>
          </cell>
        </row>
        <row r="639">
          <cell r="C639">
            <v>50452</v>
          </cell>
          <cell r="F639">
            <v>11645458</v>
          </cell>
          <cell r="G639">
            <v>111</v>
          </cell>
          <cell r="H639" t="str">
            <v>Hobbs NM 345kV Terminal,Land</v>
          </cell>
          <cell r="Q639">
            <v>0</v>
          </cell>
          <cell r="R639">
            <v>0</v>
          </cell>
          <cell r="S639">
            <v>0</v>
          </cell>
          <cell r="T639">
            <v>0</v>
          </cell>
          <cell r="U639">
            <v>0</v>
          </cell>
          <cell r="V639">
            <v>0</v>
          </cell>
          <cell r="X639">
            <v>50452</v>
          </cell>
          <cell r="Y639" t="str">
            <v>Multi-Tuco-Amoco-Hobbs 345kV</v>
          </cell>
          <cell r="AB639">
            <v>200309</v>
          </cell>
          <cell r="AC639">
            <v>30637</v>
          </cell>
        </row>
        <row r="640">
          <cell r="C640">
            <v>50452</v>
          </cell>
          <cell r="F640">
            <v>11804665</v>
          </cell>
          <cell r="G640">
            <v>111</v>
          </cell>
          <cell r="H640" t="str">
            <v>Hobbs Gen 345kV Xfmr, Sub</v>
          </cell>
          <cell r="Q640">
            <v>0</v>
          </cell>
          <cell r="R640">
            <v>0</v>
          </cell>
          <cell r="S640">
            <v>0</v>
          </cell>
          <cell r="T640">
            <v>0</v>
          </cell>
          <cell r="U640">
            <v>0</v>
          </cell>
          <cell r="V640">
            <v>0</v>
          </cell>
          <cell r="X640">
            <v>50452</v>
          </cell>
          <cell r="Y640" t="str">
            <v>Multi-Tuco-Amoco-Hobbs 345kV</v>
          </cell>
          <cell r="AB640">
            <v>200309</v>
          </cell>
          <cell r="AC640">
            <v>30637</v>
          </cell>
        </row>
        <row r="641">
          <cell r="C641">
            <v>50452</v>
          </cell>
          <cell r="F641">
            <v>11926634</v>
          </cell>
          <cell r="G641">
            <v>111</v>
          </cell>
          <cell r="H641" t="str">
            <v>Sundown Relay, Sub</v>
          </cell>
          <cell r="Q641">
            <v>0</v>
          </cell>
          <cell r="R641">
            <v>0</v>
          </cell>
          <cell r="S641">
            <v>0</v>
          </cell>
          <cell r="T641">
            <v>0</v>
          </cell>
          <cell r="U641">
            <v>0</v>
          </cell>
          <cell r="V641">
            <v>0</v>
          </cell>
          <cell r="X641">
            <v>50452</v>
          </cell>
          <cell r="Y641" t="str">
            <v>Multi-Tuco-Amoco-Hobbs 345kV</v>
          </cell>
          <cell r="AB641">
            <v>200309</v>
          </cell>
          <cell r="AC641">
            <v>30637</v>
          </cell>
        </row>
        <row r="642">
          <cell r="C642">
            <v>50452</v>
          </cell>
          <cell r="F642">
            <v>12015807</v>
          </cell>
          <cell r="G642">
            <v>111</v>
          </cell>
          <cell r="H642" t="str">
            <v>Hobbs 345kV Sub Land_UID 50452/50457</v>
          </cell>
          <cell r="I642">
            <v>2015</v>
          </cell>
          <cell r="J642" t="str">
            <v xml:space="preserve">                        -  </v>
          </cell>
          <cell r="K642" t="str">
            <v xml:space="preserve">                           -  </v>
          </cell>
          <cell r="L642">
            <v>-25170</v>
          </cell>
          <cell r="M642">
            <v>-5477</v>
          </cell>
          <cell r="N642" t="str">
            <v xml:space="preserve">                        -  </v>
          </cell>
          <cell r="O642">
            <v>31</v>
          </cell>
          <cell r="P642" t="str">
            <v xml:space="preserve">                        -  </v>
          </cell>
          <cell r="Q642" t="str">
            <v xml:space="preserve">                        -  </v>
          </cell>
          <cell r="R642" t="str">
            <v xml:space="preserve">                        -  </v>
          </cell>
          <cell r="S642" t="str">
            <v xml:space="preserve">                           -  </v>
          </cell>
          <cell r="T642" t="str">
            <v xml:space="preserve">                        -  </v>
          </cell>
          <cell r="U642" t="str">
            <v xml:space="preserve">                        -  </v>
          </cell>
          <cell r="V642">
            <v>-30616</v>
          </cell>
          <cell r="W642">
            <v>12015807</v>
          </cell>
          <cell r="X642">
            <v>50452</v>
          </cell>
          <cell r="Y642" t="str">
            <v>Multi - Hobbs - Kiowa 345/230 kV Ckt 1</v>
          </cell>
          <cell r="AB642">
            <v>200309</v>
          </cell>
          <cell r="AC642">
            <v>30637</v>
          </cell>
        </row>
        <row r="643">
          <cell r="C643">
            <v>50452</v>
          </cell>
          <cell r="F643">
            <v>12015834</v>
          </cell>
          <cell r="G643">
            <v>111</v>
          </cell>
          <cell r="H643" t="str">
            <v>Hobbs Sub Xfmr 345kV/230kV_UID 50452</v>
          </cell>
          <cell r="L643">
            <v>0</v>
          </cell>
          <cell r="M643">
            <v>0</v>
          </cell>
          <cell r="V643">
            <v>0</v>
          </cell>
          <cell r="X643">
            <v>50452</v>
          </cell>
          <cell r="Y643" t="str">
            <v>Multi - Hobbs - Kiowa 345/230 kV Ckt 1</v>
          </cell>
          <cell r="AB643">
            <v>200309</v>
          </cell>
          <cell r="AC643">
            <v>30637</v>
          </cell>
        </row>
        <row r="644">
          <cell r="C644">
            <v>11508</v>
          </cell>
          <cell r="F644">
            <v>11808899</v>
          </cell>
          <cell r="G644">
            <v>112</v>
          </cell>
          <cell r="H644" t="str">
            <v>Hitchland 230/115 kV Ckt 2 Transformer</v>
          </cell>
          <cell r="L644">
            <v>0</v>
          </cell>
          <cell r="M644">
            <v>0</v>
          </cell>
          <cell r="V644">
            <v>0</v>
          </cell>
          <cell r="X644">
            <v>11508</v>
          </cell>
          <cell r="Y644" t="str">
            <v>XFR - Hitchland 230/115 kV Ckt 2</v>
          </cell>
          <cell r="AB644">
            <v>200262</v>
          </cell>
          <cell r="AC644">
            <v>1144</v>
          </cell>
        </row>
        <row r="645">
          <cell r="C645">
            <v>11508</v>
          </cell>
          <cell r="F645">
            <v>11987137</v>
          </cell>
          <cell r="G645">
            <v>112</v>
          </cell>
          <cell r="H645" t="str">
            <v>Hitchland Add 345 k</v>
          </cell>
          <cell r="R645">
            <v>0</v>
          </cell>
          <cell r="T645">
            <v>0</v>
          </cell>
          <cell r="V645">
            <v>0</v>
          </cell>
          <cell r="X645">
            <v>11508</v>
          </cell>
          <cell r="Y645" t="str">
            <v>XFR - Hitchland 230/115 kV Ckt 2</v>
          </cell>
          <cell r="AB645">
            <v>200262</v>
          </cell>
          <cell r="AC645">
            <v>1144</v>
          </cell>
        </row>
        <row r="646">
          <cell r="C646">
            <v>50729</v>
          </cell>
          <cell r="F646">
            <v>12073117</v>
          </cell>
          <cell r="G646">
            <v>113</v>
          </cell>
          <cell r="H646" t="str">
            <v>Sudan Rural High Side</v>
          </cell>
          <cell r="L646">
            <v>0</v>
          </cell>
          <cell r="M646">
            <v>0</v>
          </cell>
          <cell r="V646">
            <v>0</v>
          </cell>
          <cell r="X646">
            <v>50729</v>
          </cell>
          <cell r="Y646" t="str">
            <v>Multi - Bailey Co. - Lamb Co. 115 kV</v>
          </cell>
          <cell r="AB646">
            <v>200257</v>
          </cell>
          <cell r="AC646">
            <v>30578</v>
          </cell>
        </row>
        <row r="647">
          <cell r="C647">
            <v>50729</v>
          </cell>
          <cell r="F647">
            <v>11987497</v>
          </cell>
          <cell r="G647">
            <v>113</v>
          </cell>
          <cell r="H647" t="str">
            <v>Sudan Rural Y80 Comm</v>
          </cell>
          <cell r="L647">
            <v>0</v>
          </cell>
          <cell r="M647">
            <v>0</v>
          </cell>
          <cell r="V647">
            <v>0</v>
          </cell>
          <cell r="X647">
            <v>50729</v>
          </cell>
          <cell r="Y647" t="str">
            <v>Multi - Bailey Co. - Lamb Co. 115 kV</v>
          </cell>
          <cell r="AB647">
            <v>200257</v>
          </cell>
          <cell r="AC647">
            <v>30578</v>
          </cell>
        </row>
        <row r="648">
          <cell r="C648">
            <v>50735</v>
          </cell>
          <cell r="F648">
            <v>12019718</v>
          </cell>
          <cell r="G648">
            <v>114</v>
          </cell>
          <cell r="H648" t="str">
            <v>New Amherst - Lamb Co ROW</v>
          </cell>
          <cell r="L648">
            <v>0</v>
          </cell>
          <cell r="M648">
            <v>0</v>
          </cell>
          <cell r="V648">
            <v>0</v>
          </cell>
          <cell r="X648">
            <v>50735</v>
          </cell>
          <cell r="Y648" t="str">
            <v>Multi - Bailey Co. - Lamb Co. 115 kV</v>
          </cell>
          <cell r="AB648">
            <v>200257</v>
          </cell>
          <cell r="AC648">
            <v>30578</v>
          </cell>
        </row>
        <row r="649">
          <cell r="C649">
            <v>50735</v>
          </cell>
          <cell r="F649">
            <v>11987493</v>
          </cell>
          <cell r="G649">
            <v>114</v>
          </cell>
          <cell r="H649" t="str">
            <v>K73 Reterm at Lamb 230kV Line</v>
          </cell>
          <cell r="L649">
            <v>0</v>
          </cell>
          <cell r="M649">
            <v>0</v>
          </cell>
          <cell r="V649">
            <v>0</v>
          </cell>
          <cell r="X649">
            <v>50735</v>
          </cell>
          <cell r="Y649" t="str">
            <v>Multi - Bailey Co. - Lamb Co. 115 kV</v>
          </cell>
          <cell r="AB649">
            <v>200257</v>
          </cell>
          <cell r="AC649">
            <v>30578</v>
          </cell>
        </row>
        <row r="650">
          <cell r="C650">
            <v>50735</v>
          </cell>
          <cell r="F650">
            <v>12073154</v>
          </cell>
          <cell r="G650">
            <v>114</v>
          </cell>
          <cell r="H650" t="str">
            <v>Plant X-Lamb Co Comm</v>
          </cell>
          <cell r="L650">
            <v>0</v>
          </cell>
          <cell r="M650">
            <v>0</v>
          </cell>
          <cell r="V650">
            <v>0</v>
          </cell>
          <cell r="X650">
            <v>50735</v>
          </cell>
          <cell r="Y650" t="str">
            <v>Multi - Bailey Co. - Lamb Co. 115 kV</v>
          </cell>
          <cell r="AB650">
            <v>200257</v>
          </cell>
          <cell r="AC650">
            <v>30578</v>
          </cell>
        </row>
        <row r="651">
          <cell r="C651">
            <v>50735</v>
          </cell>
          <cell r="F651">
            <v>11987490</v>
          </cell>
          <cell r="G651">
            <v>114</v>
          </cell>
          <cell r="H651" t="str">
            <v>Hockley-Lamb Relay</v>
          </cell>
          <cell r="L651">
            <v>0</v>
          </cell>
          <cell r="M651">
            <v>0</v>
          </cell>
          <cell r="V651">
            <v>0</v>
          </cell>
          <cell r="X651">
            <v>50735</v>
          </cell>
          <cell r="Y651" t="str">
            <v>Multi - Bailey Co. - Lamb Co. 115 kV</v>
          </cell>
          <cell r="AB651">
            <v>200257</v>
          </cell>
          <cell r="AC651">
            <v>30578</v>
          </cell>
        </row>
        <row r="652">
          <cell r="C652">
            <v>50735</v>
          </cell>
          <cell r="F652">
            <v>11987492</v>
          </cell>
          <cell r="G652">
            <v>114</v>
          </cell>
          <cell r="H652" t="str">
            <v>Y80 115kV Removal Line</v>
          </cell>
          <cell r="L652">
            <v>0</v>
          </cell>
          <cell r="M652">
            <v>0</v>
          </cell>
          <cell r="V652">
            <v>0</v>
          </cell>
          <cell r="X652">
            <v>50735</v>
          </cell>
          <cell r="Y652" t="str">
            <v>Multi - Bailey Co. - Lamb Co. 115 kV</v>
          </cell>
          <cell r="AB652">
            <v>200257</v>
          </cell>
          <cell r="AC652">
            <v>30578</v>
          </cell>
        </row>
        <row r="653">
          <cell r="C653">
            <v>50735</v>
          </cell>
          <cell r="F653">
            <v>11987495</v>
          </cell>
          <cell r="G653">
            <v>114</v>
          </cell>
          <cell r="H653" t="str">
            <v>Lamb County Sub</v>
          </cell>
          <cell r="L653">
            <v>0</v>
          </cell>
          <cell r="M653">
            <v>0</v>
          </cell>
          <cell r="V653">
            <v>0</v>
          </cell>
          <cell r="X653">
            <v>50735</v>
          </cell>
          <cell r="Y653" t="str">
            <v>Multi - Bailey Co. - Lamb Co. 115 kV</v>
          </cell>
          <cell r="AB653">
            <v>200257</v>
          </cell>
          <cell r="AC653">
            <v>30578</v>
          </cell>
        </row>
        <row r="654">
          <cell r="C654">
            <v>50735</v>
          </cell>
          <cell r="F654">
            <v>11987496</v>
          </cell>
          <cell r="G654">
            <v>114</v>
          </cell>
          <cell r="H654" t="str">
            <v>Y80 115kV Removal Line</v>
          </cell>
          <cell r="L654">
            <v>0</v>
          </cell>
          <cell r="M654">
            <v>0</v>
          </cell>
          <cell r="V654">
            <v>0</v>
          </cell>
          <cell r="X654">
            <v>50735</v>
          </cell>
          <cell r="Y654" t="str">
            <v>Multi - Bailey Co. - Lamb Co. 115 kV</v>
          </cell>
          <cell r="AB654">
            <v>200257</v>
          </cell>
          <cell r="AC654">
            <v>30578</v>
          </cell>
        </row>
        <row r="655">
          <cell r="C655">
            <v>50735</v>
          </cell>
          <cell r="F655">
            <v>11987498</v>
          </cell>
          <cell r="G655">
            <v>114</v>
          </cell>
          <cell r="H655" t="str">
            <v>Y80 115kV Removal Line</v>
          </cell>
          <cell r="L655">
            <v>0</v>
          </cell>
          <cell r="M655">
            <v>0</v>
          </cell>
          <cell r="V655">
            <v>0</v>
          </cell>
          <cell r="X655">
            <v>50735</v>
          </cell>
          <cell r="Y655" t="str">
            <v>Multi - Bailey Co. - Lamb Co. 115 kV</v>
          </cell>
          <cell r="AB655">
            <v>200257</v>
          </cell>
          <cell r="AC655">
            <v>30578</v>
          </cell>
        </row>
        <row r="656">
          <cell r="C656">
            <v>50735</v>
          </cell>
          <cell r="F656">
            <v>11987500</v>
          </cell>
          <cell r="G656">
            <v>114</v>
          </cell>
          <cell r="H656" t="str">
            <v>Y80 115kV Removal Line</v>
          </cell>
          <cell r="L656">
            <v>0</v>
          </cell>
          <cell r="M656">
            <v>0</v>
          </cell>
          <cell r="V656">
            <v>0</v>
          </cell>
          <cell r="X656">
            <v>50735</v>
          </cell>
          <cell r="Y656" t="str">
            <v>Multi - Bailey Co. - Lamb Co. 115 kV</v>
          </cell>
          <cell r="AB656">
            <v>200257</v>
          </cell>
          <cell r="AC656">
            <v>30578</v>
          </cell>
        </row>
        <row r="657">
          <cell r="C657">
            <v>50735</v>
          </cell>
          <cell r="F657">
            <v>11987501</v>
          </cell>
          <cell r="G657">
            <v>114</v>
          </cell>
          <cell r="H657" t="str">
            <v>T30 Reterm at Lamb Co 115kV Line</v>
          </cell>
          <cell r="L657">
            <v>0</v>
          </cell>
          <cell r="M657">
            <v>0</v>
          </cell>
          <cell r="V657">
            <v>0</v>
          </cell>
          <cell r="X657">
            <v>50735</v>
          </cell>
          <cell r="Y657" t="str">
            <v>Multi - Bailey Co. - Lamb Co. 115 kV</v>
          </cell>
          <cell r="AB657">
            <v>200257</v>
          </cell>
          <cell r="AC657">
            <v>30578</v>
          </cell>
        </row>
        <row r="658">
          <cell r="C658">
            <v>50735</v>
          </cell>
          <cell r="F658">
            <v>11987503</v>
          </cell>
          <cell r="G658">
            <v>114</v>
          </cell>
          <cell r="H658" t="str">
            <v>New Amherst-Lamb 115kV Line</v>
          </cell>
          <cell r="L658">
            <v>0</v>
          </cell>
          <cell r="M658">
            <v>0</v>
          </cell>
          <cell r="V658">
            <v>0</v>
          </cell>
          <cell r="X658">
            <v>50735</v>
          </cell>
          <cell r="Y658" t="str">
            <v>Multi - Bailey Co. - Lamb Co. 115 kV</v>
          </cell>
          <cell r="AB658">
            <v>200257</v>
          </cell>
          <cell r="AC658">
            <v>30578</v>
          </cell>
        </row>
        <row r="659">
          <cell r="C659">
            <v>50735</v>
          </cell>
          <cell r="F659">
            <v>12019709</v>
          </cell>
          <cell r="G659">
            <v>114</v>
          </cell>
          <cell r="H659" t="str">
            <v>Lamb County 69kV Removal Sub</v>
          </cell>
          <cell r="L659">
            <v>0</v>
          </cell>
          <cell r="M659">
            <v>0</v>
          </cell>
          <cell r="V659">
            <v>0</v>
          </cell>
          <cell r="X659">
            <v>50735</v>
          </cell>
          <cell r="Y659" t="str">
            <v>Multi - Bailey Co. - Lamb Co. 115 kV</v>
          </cell>
          <cell r="AB659">
            <v>200257</v>
          </cell>
          <cell r="AC659">
            <v>30578</v>
          </cell>
        </row>
        <row r="660">
          <cell r="C660">
            <v>50735</v>
          </cell>
          <cell r="F660">
            <v>12019714</v>
          </cell>
          <cell r="G660">
            <v>114</v>
          </cell>
          <cell r="H660" t="str">
            <v>Lamb County Y80 Comm</v>
          </cell>
          <cell r="L660">
            <v>0</v>
          </cell>
          <cell r="M660">
            <v>0</v>
          </cell>
          <cell r="V660">
            <v>0</v>
          </cell>
          <cell r="X660">
            <v>50735</v>
          </cell>
          <cell r="Y660" t="str">
            <v>Multi - Bailey Co. - Lamb Co. 115 kV</v>
          </cell>
          <cell r="AB660">
            <v>200257</v>
          </cell>
          <cell r="AC660">
            <v>30578</v>
          </cell>
        </row>
        <row r="661">
          <cell r="C661">
            <v>50735</v>
          </cell>
          <cell r="F661">
            <v>12019723</v>
          </cell>
          <cell r="G661">
            <v>114</v>
          </cell>
          <cell r="H661" t="str">
            <v>V13 Reterm at Lamb Co 115kV Line</v>
          </cell>
          <cell r="L661">
            <v>0</v>
          </cell>
          <cell r="M661">
            <v>0</v>
          </cell>
          <cell r="V661">
            <v>0</v>
          </cell>
          <cell r="X661">
            <v>50735</v>
          </cell>
          <cell r="Y661" t="str">
            <v>Multi - Bailey Co. - Lamb Co. 115 kV</v>
          </cell>
          <cell r="AB661">
            <v>200257</v>
          </cell>
          <cell r="AC661">
            <v>30578</v>
          </cell>
        </row>
        <row r="662">
          <cell r="C662">
            <v>50735</v>
          </cell>
          <cell r="F662">
            <v>11987221</v>
          </cell>
          <cell r="G662">
            <v>114</v>
          </cell>
          <cell r="R662">
            <v>0</v>
          </cell>
          <cell r="T662">
            <v>0</v>
          </cell>
          <cell r="V662">
            <v>0</v>
          </cell>
          <cell r="X662">
            <v>50735</v>
          </cell>
          <cell r="Y662" t="str">
            <v>Multi - Bailey Co. - Lamb Co. 115 kV</v>
          </cell>
          <cell r="AB662">
            <v>200257</v>
          </cell>
          <cell r="AC662">
            <v>30578</v>
          </cell>
        </row>
        <row r="663">
          <cell r="C663">
            <v>50735</v>
          </cell>
          <cell r="F663">
            <v>11987223</v>
          </cell>
          <cell r="G663">
            <v>114</v>
          </cell>
          <cell r="R663">
            <v>0</v>
          </cell>
          <cell r="T663">
            <v>0</v>
          </cell>
          <cell r="V663">
            <v>0</v>
          </cell>
          <cell r="X663">
            <v>50735</v>
          </cell>
          <cell r="Y663" t="str">
            <v>Multi - Bailey Co. - Lamb Co. 115 kV</v>
          </cell>
          <cell r="AB663">
            <v>200257</v>
          </cell>
          <cell r="AC663">
            <v>30578</v>
          </cell>
        </row>
        <row r="664">
          <cell r="C664">
            <v>50736</v>
          </cell>
          <cell r="F664">
            <v>12173698</v>
          </cell>
          <cell r="G664">
            <v>115</v>
          </cell>
          <cell r="H664" t="str">
            <v>West Littlefield 69kV Removal</v>
          </cell>
          <cell r="I664">
            <v>2015</v>
          </cell>
          <cell r="J664" t="str">
            <v xml:space="preserve">                        -  </v>
          </cell>
          <cell r="K664" t="str">
            <v xml:space="preserve">                           -  </v>
          </cell>
          <cell r="L664" t="str">
            <v xml:space="preserve">                        -  </v>
          </cell>
          <cell r="M664" t="str">
            <v xml:space="preserve">                        -  </v>
          </cell>
          <cell r="N664" t="str">
            <v xml:space="preserve">                        -  </v>
          </cell>
          <cell r="O664" t="str">
            <v xml:space="preserve">                        -  </v>
          </cell>
          <cell r="P664" t="str">
            <v xml:space="preserve">                        -  </v>
          </cell>
          <cell r="Q664" t="str">
            <v xml:space="preserve">                        -  </v>
          </cell>
          <cell r="R664">
            <v>-10034</v>
          </cell>
          <cell r="S664" t="str">
            <v xml:space="preserve">                           -  </v>
          </cell>
          <cell r="T664" t="str">
            <v xml:space="preserve">                        -  </v>
          </cell>
          <cell r="U664" t="str">
            <v xml:space="preserve">                        -  </v>
          </cell>
          <cell r="V664">
            <v>-10034</v>
          </cell>
          <cell r="W664">
            <v>12173698</v>
          </cell>
          <cell r="X664">
            <v>50736</v>
          </cell>
          <cell r="Y664" t="str">
            <v>Multi - Bailey Co. - Lamb Co. 115 kV</v>
          </cell>
          <cell r="AB664">
            <v>200257</v>
          </cell>
          <cell r="AC664">
            <v>30578</v>
          </cell>
        </row>
        <row r="665">
          <cell r="C665">
            <v>50736</v>
          </cell>
          <cell r="F665">
            <v>11987502</v>
          </cell>
          <cell r="G665">
            <v>115</v>
          </cell>
          <cell r="H665" t="str">
            <v>West Littlefield 115kV High Side Sub</v>
          </cell>
          <cell r="R665">
            <v>0</v>
          </cell>
          <cell r="V665">
            <v>0</v>
          </cell>
          <cell r="X665">
            <v>50736</v>
          </cell>
          <cell r="Y665" t="str">
            <v>Multi - Bailey Co. - Lamb Co. 115 kV</v>
          </cell>
          <cell r="AB665">
            <v>200257</v>
          </cell>
          <cell r="AC665">
            <v>30578</v>
          </cell>
        </row>
        <row r="666">
          <cell r="C666">
            <v>50736</v>
          </cell>
          <cell r="F666">
            <v>11987499</v>
          </cell>
          <cell r="G666">
            <v>115</v>
          </cell>
          <cell r="H666" t="str">
            <v>V13 Tap to West Littlefield 115kV Line</v>
          </cell>
          <cell r="R666">
            <v>0</v>
          </cell>
          <cell r="V666">
            <v>0</v>
          </cell>
          <cell r="X666">
            <v>50736</v>
          </cell>
          <cell r="Y666" t="str">
            <v>Multi - Bailey Co. - Lamb Co. 115 kV</v>
          </cell>
          <cell r="AB666">
            <v>200257</v>
          </cell>
          <cell r="AC666">
            <v>30578</v>
          </cell>
        </row>
        <row r="667">
          <cell r="C667">
            <v>50636</v>
          </cell>
          <cell r="F667">
            <v>12076286</v>
          </cell>
          <cell r="G667">
            <v>116</v>
          </cell>
          <cell r="H667" t="str">
            <v>Canyon East Sub - Canyon West Sub 115 kV Ckt 1 Rebuild</v>
          </cell>
          <cell r="R667">
            <v>0</v>
          </cell>
          <cell r="V667">
            <v>0</v>
          </cell>
          <cell r="X667">
            <v>50636</v>
          </cell>
          <cell r="Y667" t="str">
            <v>Line - Canyon East Sub - Canyon West Sub 115 kV Ckt 2</v>
          </cell>
          <cell r="AB667">
            <v>200262</v>
          </cell>
          <cell r="AC667">
            <v>30509</v>
          </cell>
        </row>
        <row r="668">
          <cell r="C668">
            <v>50636</v>
          </cell>
          <cell r="F668">
            <v>12076287</v>
          </cell>
          <cell r="G668">
            <v>116</v>
          </cell>
          <cell r="H668" t="str">
            <v>Canyon East Sub - Canyon West Sub 115 kV Ckt 1 Rebuild</v>
          </cell>
          <cell r="R668">
            <v>0</v>
          </cell>
          <cell r="V668">
            <v>0</v>
          </cell>
          <cell r="X668">
            <v>50636</v>
          </cell>
          <cell r="Y668" t="str">
            <v>Line - Canyon East Sub - Canyon West Sub 115 kV Ckt 1</v>
          </cell>
          <cell r="AB668">
            <v>200262</v>
          </cell>
          <cell r="AC668">
            <v>30509</v>
          </cell>
        </row>
        <row r="669">
          <cell r="C669">
            <v>50636</v>
          </cell>
          <cell r="F669">
            <v>11986770</v>
          </cell>
          <cell r="G669">
            <v>116</v>
          </cell>
          <cell r="H669" t="str">
            <v>Canyon East Sub - Canyon West Sub 115 kV Ckt 1 Rebuild</v>
          </cell>
          <cell r="R669">
            <v>0</v>
          </cell>
          <cell r="V669">
            <v>0</v>
          </cell>
          <cell r="X669">
            <v>50636</v>
          </cell>
          <cell r="Y669" t="str">
            <v>Line - Canyon East Sub - Canyon West Sub 115 kV Ckt 0</v>
          </cell>
          <cell r="AB669">
            <v>200262</v>
          </cell>
          <cell r="AC669">
            <v>30509</v>
          </cell>
        </row>
        <row r="670">
          <cell r="C670">
            <v>50636</v>
          </cell>
          <cell r="F670">
            <v>11986746</v>
          </cell>
          <cell r="G670">
            <v>116</v>
          </cell>
          <cell r="H670" t="str">
            <v>A.0000781.002 - Rolling Hills-Cliff</v>
          </cell>
          <cell r="R670">
            <v>0</v>
          </cell>
          <cell r="T670">
            <v>0</v>
          </cell>
          <cell r="V670">
            <v>0</v>
          </cell>
          <cell r="X670">
            <v>50636</v>
          </cell>
          <cell r="Y670" t="str">
            <v>Line - Canyon East Sub - Canyon West Sub 115 kV Ckt 1</v>
          </cell>
          <cell r="AB670">
            <v>200262</v>
          </cell>
          <cell r="AC670">
            <v>30509</v>
          </cell>
        </row>
        <row r="671">
          <cell r="C671">
            <v>50636</v>
          </cell>
          <cell r="F671">
            <v>11986717</v>
          </cell>
          <cell r="G671">
            <v>116</v>
          </cell>
          <cell r="H671" t="str">
            <v>A.0000781.001 - RollingHills-Cliffs</v>
          </cell>
          <cell r="R671">
            <v>0</v>
          </cell>
          <cell r="T671">
            <v>0</v>
          </cell>
          <cell r="V671">
            <v>0</v>
          </cell>
          <cell r="X671">
            <v>50636</v>
          </cell>
          <cell r="Y671" t="str">
            <v>Line - Canyon East Sub - Canyon West Sub 115 kV Ckt 2</v>
          </cell>
          <cell r="AB671">
            <v>200262</v>
          </cell>
          <cell r="AC671">
            <v>30509</v>
          </cell>
        </row>
        <row r="672">
          <cell r="C672">
            <v>50636</v>
          </cell>
          <cell r="F672">
            <v>11986784</v>
          </cell>
          <cell r="G672">
            <v>116</v>
          </cell>
          <cell r="H672" t="str">
            <v>A.0000781.008 - Bushland Sub-Add 28</v>
          </cell>
          <cell r="R672">
            <v>0</v>
          </cell>
          <cell r="T672">
            <v>0</v>
          </cell>
          <cell r="V672">
            <v>0</v>
          </cell>
          <cell r="X672">
            <v>50636</v>
          </cell>
          <cell r="Y672" t="str">
            <v>Line - Canyon East Sub - Canyon West Sub 115 kV Ckt 3</v>
          </cell>
          <cell r="AB672">
            <v>200262</v>
          </cell>
          <cell r="AC672">
            <v>30509</v>
          </cell>
        </row>
        <row r="673">
          <cell r="C673">
            <v>50636</v>
          </cell>
          <cell r="F673">
            <v>11986786</v>
          </cell>
          <cell r="G673">
            <v>116</v>
          </cell>
          <cell r="H673" t="str">
            <v>A.0000781.009 - Bushland-Vega-Wildo</v>
          </cell>
          <cell r="R673">
            <v>0</v>
          </cell>
          <cell r="T673">
            <v>0</v>
          </cell>
          <cell r="V673">
            <v>0</v>
          </cell>
          <cell r="X673">
            <v>50636</v>
          </cell>
          <cell r="Y673" t="str">
            <v>Line - Canyon East Sub - Canyon West Sub 115 kV Ckt 4</v>
          </cell>
          <cell r="AB673">
            <v>200262</v>
          </cell>
          <cell r="AC673">
            <v>30509</v>
          </cell>
        </row>
        <row r="674">
          <cell r="C674">
            <v>50725</v>
          </cell>
          <cell r="F674">
            <v>11987368</v>
          </cell>
          <cell r="G674">
            <v>117</v>
          </cell>
          <cell r="H674" t="str">
            <v>Bailey County-New Amherst 115kV Lines</v>
          </cell>
          <cell r="R674">
            <v>0</v>
          </cell>
          <cell r="V674">
            <v>0</v>
          </cell>
          <cell r="X674">
            <v>50725</v>
          </cell>
          <cell r="Y674" t="str">
            <v>Multi - Bailey Co. - Lamb Co. 115 kV</v>
          </cell>
          <cell r="AB674">
            <v>200257</v>
          </cell>
          <cell r="AC674">
            <v>30578</v>
          </cell>
        </row>
        <row r="675">
          <cell r="C675">
            <v>50725</v>
          </cell>
          <cell r="F675">
            <v>11987506</v>
          </cell>
          <cell r="G675">
            <v>117</v>
          </cell>
          <cell r="H675" t="str">
            <v>Bailey County Sub</v>
          </cell>
          <cell r="R675">
            <v>0</v>
          </cell>
          <cell r="V675">
            <v>0</v>
          </cell>
          <cell r="X675">
            <v>50725</v>
          </cell>
          <cell r="Y675" t="str">
            <v>Multi - Bailey Co. - Lamb Co. 115 kV</v>
          </cell>
          <cell r="AB675">
            <v>200257</v>
          </cell>
          <cell r="AC675">
            <v>30578</v>
          </cell>
        </row>
        <row r="676">
          <cell r="C676">
            <v>50725</v>
          </cell>
          <cell r="F676">
            <v>12019702</v>
          </cell>
          <cell r="G676">
            <v>117</v>
          </cell>
          <cell r="H676" t="str">
            <v>Bailey County Pump High Side</v>
          </cell>
          <cell r="R676">
            <v>0</v>
          </cell>
          <cell r="V676">
            <v>0</v>
          </cell>
          <cell r="X676">
            <v>50725</v>
          </cell>
          <cell r="Y676" t="str">
            <v>Multi - Bailey Co. - Lamb Co. 115 kV</v>
          </cell>
          <cell r="AB676">
            <v>200257</v>
          </cell>
          <cell r="AC676">
            <v>30578</v>
          </cell>
        </row>
        <row r="677">
          <cell r="C677">
            <v>50725</v>
          </cell>
          <cell r="F677">
            <v>11987494</v>
          </cell>
          <cell r="G677">
            <v>117</v>
          </cell>
          <cell r="H677" t="str">
            <v>Bailey Co-New Amherst ROW</v>
          </cell>
          <cell r="R677">
            <v>0</v>
          </cell>
          <cell r="V677">
            <v>0</v>
          </cell>
          <cell r="X677">
            <v>50725</v>
          </cell>
          <cell r="Y677" t="str">
            <v>Multi - Bailey Co. - Lamb Co. 115 kV</v>
          </cell>
          <cell r="AB677">
            <v>200257</v>
          </cell>
          <cell r="AC677">
            <v>30578</v>
          </cell>
        </row>
        <row r="678">
          <cell r="C678">
            <v>50725</v>
          </cell>
          <cell r="F678">
            <v>12019698</v>
          </cell>
          <cell r="G678">
            <v>117</v>
          </cell>
          <cell r="H678" t="str">
            <v>Bailey County Pump Comm</v>
          </cell>
          <cell r="R678">
            <v>0</v>
          </cell>
          <cell r="V678">
            <v>0</v>
          </cell>
          <cell r="X678">
            <v>50725</v>
          </cell>
          <cell r="Y678" t="str">
            <v>Multi - Bailey Co. - Lamb Co. 115 kV</v>
          </cell>
          <cell r="AB678">
            <v>200257</v>
          </cell>
          <cell r="AC678">
            <v>30578</v>
          </cell>
        </row>
        <row r="679">
          <cell r="C679">
            <v>50725</v>
          </cell>
          <cell r="F679">
            <v>12019706</v>
          </cell>
          <cell r="G679">
            <v>117</v>
          </cell>
          <cell r="H679" t="str">
            <v>Bailey County Y-80 Comm</v>
          </cell>
          <cell r="R679">
            <v>0</v>
          </cell>
          <cell r="V679">
            <v>0</v>
          </cell>
          <cell r="X679">
            <v>50725</v>
          </cell>
          <cell r="Y679" t="str">
            <v>Multi - Bailey Co. - Lamb Co. 115 kV</v>
          </cell>
          <cell r="AB679">
            <v>200257</v>
          </cell>
          <cell r="AC679">
            <v>30578</v>
          </cell>
        </row>
        <row r="680">
          <cell r="C680">
            <v>50378</v>
          </cell>
          <cell r="F680">
            <v>12048832</v>
          </cell>
          <cell r="G680">
            <v>118</v>
          </cell>
          <cell r="H680" t="str">
            <v>Eagle Creek 115 kV Cap Bank</v>
          </cell>
          <cell r="R680">
            <v>0</v>
          </cell>
          <cell r="V680">
            <v>0</v>
          </cell>
          <cell r="X680">
            <v>50378</v>
          </cell>
          <cell r="Y680" t="str">
            <v>Device - Eagle Creek 115 kV</v>
          </cell>
          <cell r="AB680">
            <v>200282</v>
          </cell>
          <cell r="AC680">
            <v>30331</v>
          </cell>
        </row>
        <row r="681">
          <cell r="C681">
            <v>50447</v>
          </cell>
          <cell r="F681">
            <v>11628864</v>
          </cell>
          <cell r="G681">
            <v>119</v>
          </cell>
          <cell r="H681" t="str">
            <v>TUCO-Amoco Sw.-Hobbs 345kV</v>
          </cell>
          <cell r="R681">
            <v>0</v>
          </cell>
          <cell r="V681">
            <v>0</v>
          </cell>
          <cell r="X681">
            <v>50447</v>
          </cell>
          <cell r="Y681" t="str">
            <v>Multi-Tuco-Amoco-Hobbs 345kV</v>
          </cell>
          <cell r="AB681">
            <v>200309</v>
          </cell>
          <cell r="AC681">
            <v>30376</v>
          </cell>
        </row>
        <row r="682">
          <cell r="C682">
            <v>50447</v>
          </cell>
          <cell r="F682">
            <v>11628899</v>
          </cell>
          <cell r="G682">
            <v>119</v>
          </cell>
          <cell r="H682" t="str">
            <v>Tuco 345kV Terminal to Amoco, Sub</v>
          </cell>
          <cell r="R682">
            <v>0</v>
          </cell>
          <cell r="V682">
            <v>0</v>
          </cell>
          <cell r="X682">
            <v>50447</v>
          </cell>
          <cell r="Y682" t="str">
            <v>Multi-Tuco-Amoco-Hobbs 345kV</v>
          </cell>
          <cell r="AB682">
            <v>200309</v>
          </cell>
          <cell r="AC682">
            <v>30376</v>
          </cell>
        </row>
        <row r="683">
          <cell r="C683">
            <v>50447</v>
          </cell>
          <cell r="F683">
            <v>11628907</v>
          </cell>
          <cell r="G683">
            <v>119</v>
          </cell>
          <cell r="H683" t="str">
            <v>TUCO-Indiana, Facilities SUB</v>
          </cell>
          <cell r="R683">
            <v>0</v>
          </cell>
          <cell r="V683">
            <v>0</v>
          </cell>
          <cell r="X683">
            <v>50447</v>
          </cell>
          <cell r="Y683" t="str">
            <v>Multi-Tuco-Amoco-Hobbs 345kV</v>
          </cell>
          <cell r="AB683">
            <v>200309</v>
          </cell>
          <cell r="AC683">
            <v>30376</v>
          </cell>
        </row>
        <row r="684">
          <cell r="C684">
            <v>50447</v>
          </cell>
          <cell r="F684">
            <v>11628910</v>
          </cell>
          <cell r="G684">
            <v>119</v>
          </cell>
          <cell r="H684" t="str">
            <v>TUCO-Amoco TX Stateline 345kV,ROW</v>
          </cell>
          <cell r="R684">
            <v>0</v>
          </cell>
          <cell r="V684">
            <v>0</v>
          </cell>
          <cell r="X684">
            <v>50447</v>
          </cell>
          <cell r="Y684" t="str">
            <v>Multi-Tuco-Amoco-Hobbs 345kV</v>
          </cell>
          <cell r="AB684">
            <v>200309</v>
          </cell>
          <cell r="AC684">
            <v>30376</v>
          </cell>
        </row>
        <row r="685">
          <cell r="C685">
            <v>50447</v>
          </cell>
          <cell r="F685">
            <v>12016028</v>
          </cell>
          <cell r="G685">
            <v>119</v>
          </cell>
          <cell r="H685" t="str">
            <v>A.0000673.022 - TUCO-Yoakum 345kV R</v>
          </cell>
          <cell r="R685">
            <v>0</v>
          </cell>
          <cell r="T685">
            <v>0</v>
          </cell>
          <cell r="V685">
            <v>0</v>
          </cell>
          <cell r="X685">
            <v>50447</v>
          </cell>
          <cell r="Y685" t="str">
            <v>Multi-Tuco-Amoco-Hobbs 345kV</v>
          </cell>
          <cell r="AB685">
            <v>200309</v>
          </cell>
          <cell r="AC685">
            <v>30376</v>
          </cell>
        </row>
        <row r="686">
          <cell r="C686">
            <v>50447</v>
          </cell>
          <cell r="F686">
            <v>12015986</v>
          </cell>
          <cell r="G686">
            <v>119</v>
          </cell>
          <cell r="H686" t="str">
            <v>A.0000673.021 - TUCO-Yoakum 345kV L</v>
          </cell>
          <cell r="R686">
            <v>0</v>
          </cell>
          <cell r="T686">
            <v>0</v>
          </cell>
          <cell r="V686">
            <v>0</v>
          </cell>
          <cell r="X686">
            <v>50447</v>
          </cell>
          <cell r="Y686" t="str">
            <v>Multi-Tuco-Amoco-Hobbs 345kV</v>
          </cell>
          <cell r="AB686">
            <v>200309</v>
          </cell>
          <cell r="AC686">
            <v>30376</v>
          </cell>
        </row>
        <row r="687">
          <cell r="C687">
            <v>50447</v>
          </cell>
          <cell r="F687">
            <v>12016060</v>
          </cell>
          <cell r="G687">
            <v>119</v>
          </cell>
          <cell r="H687" t="str">
            <v>A.0000673.027 - TUCO 345kV Sub Reac</v>
          </cell>
          <cell r="R687">
            <v>0</v>
          </cell>
          <cell r="T687">
            <v>0</v>
          </cell>
          <cell r="V687">
            <v>0</v>
          </cell>
          <cell r="X687">
            <v>50447</v>
          </cell>
          <cell r="Y687" t="str">
            <v>Multi-Tuco-Amoco-Hobbs 345kV</v>
          </cell>
          <cell r="AB687">
            <v>200309</v>
          </cell>
          <cell r="AC687">
            <v>30376</v>
          </cell>
        </row>
        <row r="688">
          <cell r="C688">
            <v>50447</v>
          </cell>
          <cell r="F688">
            <v>12016075</v>
          </cell>
          <cell r="G688">
            <v>119</v>
          </cell>
          <cell r="H688" t="str">
            <v>A.0000673.029 - Yoakum 345kV Sub Re</v>
          </cell>
          <cell r="R688">
            <v>0</v>
          </cell>
          <cell r="T688">
            <v>0</v>
          </cell>
          <cell r="V688">
            <v>0</v>
          </cell>
          <cell r="X688">
            <v>50447</v>
          </cell>
          <cell r="Y688" t="str">
            <v>Multi-Tuco-Amoco-Hobbs 345kV</v>
          </cell>
          <cell r="AB688">
            <v>200309</v>
          </cell>
          <cell r="AC688">
            <v>30376</v>
          </cell>
        </row>
        <row r="689">
          <cell r="C689">
            <v>50447</v>
          </cell>
          <cell r="F689">
            <v>12031122</v>
          </cell>
          <cell r="G689">
            <v>119</v>
          </cell>
          <cell r="R689">
            <v>0</v>
          </cell>
          <cell r="T689">
            <v>0</v>
          </cell>
          <cell r="V689">
            <v>0</v>
          </cell>
          <cell r="X689">
            <v>50447</v>
          </cell>
          <cell r="Y689" t="str">
            <v>Multi-Tuco-Amoco-Hobbs 345kV</v>
          </cell>
          <cell r="AB689">
            <v>200309</v>
          </cell>
          <cell r="AC689">
            <v>30376</v>
          </cell>
        </row>
        <row r="690">
          <cell r="C690">
            <v>50447</v>
          </cell>
          <cell r="F690">
            <v>12031100</v>
          </cell>
          <cell r="G690">
            <v>119</v>
          </cell>
          <cell r="R690">
            <v>0</v>
          </cell>
          <cell r="T690">
            <v>0</v>
          </cell>
          <cell r="V690">
            <v>0</v>
          </cell>
          <cell r="X690">
            <v>50447</v>
          </cell>
          <cell r="Y690" t="str">
            <v>Multi-Tuco-Amoco-Hobbs 345kV</v>
          </cell>
          <cell r="AB690">
            <v>200309</v>
          </cell>
          <cell r="AC690">
            <v>30376</v>
          </cell>
        </row>
        <row r="691">
          <cell r="C691">
            <v>50447</v>
          </cell>
          <cell r="F691">
            <v>12031115</v>
          </cell>
          <cell r="G691">
            <v>119</v>
          </cell>
          <cell r="R691">
            <v>0</v>
          </cell>
          <cell r="T691">
            <v>0</v>
          </cell>
          <cell r="V691">
            <v>0</v>
          </cell>
          <cell r="X691">
            <v>50447</v>
          </cell>
          <cell r="Y691" t="str">
            <v>Multi-Tuco-Amoco-Hobbs 345kV</v>
          </cell>
          <cell r="AB691">
            <v>200309</v>
          </cell>
          <cell r="AC691">
            <v>30376</v>
          </cell>
        </row>
        <row r="692">
          <cell r="C692">
            <v>50451</v>
          </cell>
          <cell r="F692">
            <v>11628869</v>
          </cell>
          <cell r="G692">
            <v>120</v>
          </cell>
          <cell r="H692" t="str">
            <v>Amoco to NM Stateline 345kV, Line</v>
          </cell>
          <cell r="R692">
            <v>0</v>
          </cell>
          <cell r="V692">
            <v>0</v>
          </cell>
          <cell r="X692">
            <v>50451</v>
          </cell>
          <cell r="Y692" t="str">
            <v>Multi-Tuco-Amoco-Hobbs 345kV</v>
          </cell>
          <cell r="AB692">
            <v>200309</v>
          </cell>
          <cell r="AC692">
            <v>30376</v>
          </cell>
        </row>
        <row r="693">
          <cell r="C693">
            <v>50451</v>
          </cell>
          <cell r="F693">
            <v>11628880</v>
          </cell>
          <cell r="G693">
            <v>120</v>
          </cell>
          <cell r="H693" t="str">
            <v>Amoco 345kV Breaker Ring, Sub</v>
          </cell>
          <cell r="R693">
            <v>0</v>
          </cell>
          <cell r="V693">
            <v>0</v>
          </cell>
          <cell r="X693">
            <v>50451</v>
          </cell>
          <cell r="Y693" t="str">
            <v>Multi-Tuco-Amoco-Hobbs 345kV</v>
          </cell>
          <cell r="AB693">
            <v>200309</v>
          </cell>
          <cell r="AC693">
            <v>30376</v>
          </cell>
        </row>
        <row r="694">
          <cell r="C694">
            <v>50451</v>
          </cell>
          <cell r="F694">
            <v>11645459</v>
          </cell>
          <cell r="G694">
            <v>120</v>
          </cell>
          <cell r="H694" t="str">
            <v>Amoco Switching Station, Land</v>
          </cell>
          <cell r="R694">
            <v>0</v>
          </cell>
          <cell r="V694">
            <v>0</v>
          </cell>
          <cell r="X694">
            <v>50451</v>
          </cell>
          <cell r="Y694" t="str">
            <v>Multi-Tuco-Amoco-Hobbs 345kV</v>
          </cell>
          <cell r="AB694">
            <v>200309</v>
          </cell>
          <cell r="AC694">
            <v>30376</v>
          </cell>
        </row>
        <row r="695">
          <cell r="C695">
            <v>50451</v>
          </cell>
          <cell r="F695">
            <v>11926609</v>
          </cell>
          <cell r="G695">
            <v>120</v>
          </cell>
          <cell r="H695" t="str">
            <v>Amoco Relay, Sub</v>
          </cell>
          <cell r="R695">
            <v>0</v>
          </cell>
          <cell r="V695">
            <v>0</v>
          </cell>
          <cell r="X695">
            <v>50451</v>
          </cell>
          <cell r="Y695" t="str">
            <v>Multi-Tuco-Amoco-Hobbs 345kV</v>
          </cell>
          <cell r="AB695">
            <v>200309</v>
          </cell>
          <cell r="AC695">
            <v>30376</v>
          </cell>
        </row>
        <row r="696">
          <cell r="C696">
            <v>50451</v>
          </cell>
          <cell r="F696">
            <v>11926613</v>
          </cell>
          <cell r="G696">
            <v>120</v>
          </cell>
          <cell r="H696" t="str">
            <v>Amoco 230 kV Removal, Sub</v>
          </cell>
          <cell r="R696">
            <v>0</v>
          </cell>
          <cell r="V696">
            <v>0</v>
          </cell>
          <cell r="X696">
            <v>50451</v>
          </cell>
          <cell r="Y696" t="str">
            <v>Multi-Tuco-Amoco-Hobbs 345kV</v>
          </cell>
          <cell r="AB696">
            <v>200309</v>
          </cell>
          <cell r="AC696">
            <v>30376</v>
          </cell>
        </row>
        <row r="697">
          <cell r="C697">
            <v>50451</v>
          </cell>
          <cell r="F697">
            <v>11926623</v>
          </cell>
          <cell r="G697">
            <v>120</v>
          </cell>
          <cell r="H697" t="str">
            <v>Black Gold Sub-TUCO Term/Reactors,Sub</v>
          </cell>
          <cell r="R697">
            <v>0</v>
          </cell>
          <cell r="V697">
            <v>0</v>
          </cell>
          <cell r="X697">
            <v>50451</v>
          </cell>
          <cell r="Y697" t="str">
            <v>Multi-Tuco-Amoco-Hobbs 345kV</v>
          </cell>
          <cell r="AB697">
            <v>200309</v>
          </cell>
          <cell r="AC697">
            <v>30376</v>
          </cell>
        </row>
        <row r="698">
          <cell r="C698">
            <v>50451</v>
          </cell>
          <cell r="F698">
            <v>11926626</v>
          </cell>
          <cell r="G698">
            <v>120</v>
          </cell>
          <cell r="H698" t="str">
            <v>Black Gold Sub-Transformer, Sub</v>
          </cell>
          <cell r="R698">
            <v>0</v>
          </cell>
          <cell r="V698">
            <v>0</v>
          </cell>
          <cell r="X698">
            <v>50451</v>
          </cell>
          <cell r="Y698" t="str">
            <v>Multi-Tuco-Amoco-Hobbs 345kV</v>
          </cell>
          <cell r="AB698">
            <v>200309</v>
          </cell>
          <cell r="AC698">
            <v>30376</v>
          </cell>
        </row>
        <row r="699">
          <cell r="C699">
            <v>50451</v>
          </cell>
          <cell r="F699">
            <v>11926630</v>
          </cell>
          <cell r="G699">
            <v>120</v>
          </cell>
          <cell r="H699" t="str">
            <v>Black Gold Sub Hobbs Term Reactors,Sub</v>
          </cell>
          <cell r="R699">
            <v>0</v>
          </cell>
          <cell r="V699">
            <v>0</v>
          </cell>
          <cell r="X699">
            <v>50451</v>
          </cell>
          <cell r="Y699" t="str">
            <v>Multi-Tuco-Amoco-Hobbs 345kV</v>
          </cell>
          <cell r="AB699">
            <v>200309</v>
          </cell>
          <cell r="AC699">
            <v>30376</v>
          </cell>
        </row>
        <row r="700">
          <cell r="C700">
            <v>50451</v>
          </cell>
          <cell r="F700">
            <v>11926637</v>
          </cell>
          <cell r="G700">
            <v>120</v>
          </cell>
          <cell r="H700" t="str">
            <v>Black Gold, K30 Reterm, Line</v>
          </cell>
          <cell r="R700">
            <v>0</v>
          </cell>
          <cell r="V700">
            <v>0</v>
          </cell>
          <cell r="X700">
            <v>50451</v>
          </cell>
          <cell r="Y700" t="str">
            <v>Multi-Tuco-Amoco-Hobbs 345kV</v>
          </cell>
          <cell r="AB700">
            <v>200309</v>
          </cell>
          <cell r="AC700">
            <v>30376</v>
          </cell>
        </row>
        <row r="701">
          <cell r="C701">
            <v>50451</v>
          </cell>
          <cell r="F701">
            <v>11926642</v>
          </cell>
          <cell r="G701">
            <v>120</v>
          </cell>
          <cell r="H701" t="str">
            <v>Black Gold, K33 Reterm, Line</v>
          </cell>
          <cell r="R701">
            <v>0</v>
          </cell>
          <cell r="V701">
            <v>0</v>
          </cell>
          <cell r="X701">
            <v>50451</v>
          </cell>
          <cell r="Y701" t="str">
            <v>Multi-Tuco-Amoco-Hobbs 345kV</v>
          </cell>
          <cell r="AB701">
            <v>200309</v>
          </cell>
          <cell r="AC701">
            <v>30376</v>
          </cell>
        </row>
        <row r="702">
          <cell r="C702">
            <v>50451</v>
          </cell>
          <cell r="F702">
            <v>11926669</v>
          </cell>
          <cell r="G702">
            <v>120</v>
          </cell>
          <cell r="H702" t="str">
            <v>Black Gold, COOP 230 Reterm, Line</v>
          </cell>
          <cell r="R702">
            <v>0</v>
          </cell>
          <cell r="V702">
            <v>0</v>
          </cell>
          <cell r="X702">
            <v>50451</v>
          </cell>
          <cell r="Y702" t="str">
            <v>Multi-Tuco-Amoco-Hobbs 345kV</v>
          </cell>
          <cell r="AB702">
            <v>200309</v>
          </cell>
          <cell r="AC702">
            <v>30376</v>
          </cell>
        </row>
        <row r="703">
          <cell r="C703">
            <v>50451</v>
          </cell>
          <cell r="F703">
            <v>12016089</v>
          </cell>
          <cell r="G703">
            <v>120</v>
          </cell>
          <cell r="R703">
            <v>0</v>
          </cell>
          <cell r="T703">
            <v>0</v>
          </cell>
          <cell r="V703">
            <v>0</v>
          </cell>
          <cell r="X703">
            <v>50451</v>
          </cell>
          <cell r="Y703" t="str">
            <v>Multi-Tuco-Amoco-Hobbs 345kV</v>
          </cell>
          <cell r="AB703">
            <v>200309</v>
          </cell>
          <cell r="AC703">
            <v>30376</v>
          </cell>
        </row>
        <row r="704">
          <cell r="C704">
            <v>50513</v>
          </cell>
          <cell r="F704">
            <v>11495201</v>
          </cell>
          <cell r="G704">
            <v>121</v>
          </cell>
          <cell r="H704" t="str">
            <v>Bushland - NE Hereford ROW</v>
          </cell>
          <cell r="R704">
            <v>0</v>
          </cell>
          <cell r="V704">
            <v>0</v>
          </cell>
          <cell r="X704">
            <v>50513</v>
          </cell>
          <cell r="Y704" t="str">
            <v>Bushland Interchange-Deaf Smith Co Interchange 230 Ckt 1</v>
          </cell>
          <cell r="AB704">
            <v>200262</v>
          </cell>
          <cell r="AC704">
            <v>30420</v>
          </cell>
        </row>
        <row r="705">
          <cell r="C705">
            <v>50513</v>
          </cell>
          <cell r="F705">
            <v>11495208</v>
          </cell>
          <cell r="G705">
            <v>121</v>
          </cell>
          <cell r="H705" t="str">
            <v>Bushland Substation</v>
          </cell>
          <cell r="R705">
            <v>0</v>
          </cell>
          <cell r="V705">
            <v>0</v>
          </cell>
          <cell r="X705">
            <v>50513</v>
          </cell>
          <cell r="Y705" t="str">
            <v>Bushland Interchange-Deaf Smith Co Interchange 230 Ckt 1</v>
          </cell>
          <cell r="AB705">
            <v>200262</v>
          </cell>
          <cell r="AC705">
            <v>30420</v>
          </cell>
        </row>
        <row r="706">
          <cell r="C706">
            <v>50513</v>
          </cell>
          <cell r="F706">
            <v>11495209</v>
          </cell>
          <cell r="G706">
            <v>121</v>
          </cell>
          <cell r="H706" t="str">
            <v>Bushland-NE Hereford 115 kV Line</v>
          </cell>
          <cell r="R706">
            <v>0</v>
          </cell>
          <cell r="V706">
            <v>0</v>
          </cell>
          <cell r="X706">
            <v>50513</v>
          </cell>
          <cell r="Y706" t="str">
            <v>Bushland Interchange-Deaf Smith Co Interchange 230 Ckt 1</v>
          </cell>
          <cell r="AB706">
            <v>200262</v>
          </cell>
          <cell r="AC706">
            <v>30420</v>
          </cell>
        </row>
        <row r="707">
          <cell r="C707">
            <v>50513</v>
          </cell>
          <cell r="F707">
            <v>11495214</v>
          </cell>
          <cell r="G707">
            <v>121</v>
          </cell>
          <cell r="H707" t="str">
            <v>NE Hereford Substation</v>
          </cell>
          <cell r="R707">
            <v>0</v>
          </cell>
          <cell r="V707">
            <v>0</v>
          </cell>
          <cell r="X707">
            <v>50513</v>
          </cell>
          <cell r="Y707" t="str">
            <v>Bushland Interchange-Deaf Smith Co Interchange 230 Ckt 1</v>
          </cell>
          <cell r="AB707">
            <v>200262</v>
          </cell>
          <cell r="AC707">
            <v>30420</v>
          </cell>
        </row>
        <row r="708">
          <cell r="C708">
            <v>50513</v>
          </cell>
          <cell r="F708">
            <v>11626200</v>
          </cell>
          <cell r="G708">
            <v>121</v>
          </cell>
          <cell r="R708">
            <v>0</v>
          </cell>
          <cell r="T708">
            <v>0</v>
          </cell>
          <cell r="V708">
            <v>0</v>
          </cell>
          <cell r="X708">
            <v>50513</v>
          </cell>
          <cell r="Y708" t="str">
            <v>Bushland Interchange-Deaf Smith Co Interchange 230 Ckt 1</v>
          </cell>
          <cell r="AB708">
            <v>200262</v>
          </cell>
          <cell r="AC708">
            <v>30420</v>
          </cell>
        </row>
        <row r="709">
          <cell r="C709">
            <v>50513</v>
          </cell>
          <cell r="F709">
            <v>11987101</v>
          </cell>
          <cell r="G709">
            <v>121</v>
          </cell>
          <cell r="R709">
            <v>0</v>
          </cell>
          <cell r="T709">
            <v>0</v>
          </cell>
          <cell r="V709">
            <v>0</v>
          </cell>
          <cell r="X709">
            <v>50513</v>
          </cell>
          <cell r="Y709" t="str">
            <v>Bushland Interchange-Deaf Smith Co Interchange 230 Ckt 1</v>
          </cell>
          <cell r="AB709">
            <v>200262</v>
          </cell>
          <cell r="AC709">
            <v>30420</v>
          </cell>
        </row>
        <row r="710">
          <cell r="C710">
            <v>50513</v>
          </cell>
          <cell r="F710">
            <v>11987111</v>
          </cell>
          <cell r="G710">
            <v>121</v>
          </cell>
          <cell r="R710">
            <v>0</v>
          </cell>
          <cell r="T710">
            <v>0</v>
          </cell>
          <cell r="V710">
            <v>0</v>
          </cell>
          <cell r="X710">
            <v>50513</v>
          </cell>
          <cell r="Y710" t="str">
            <v>Bushland Interchange-Deaf Smith Co Interchange 230 Ckt 1</v>
          </cell>
          <cell r="AB710">
            <v>200262</v>
          </cell>
          <cell r="AC710">
            <v>30420</v>
          </cell>
        </row>
        <row r="711">
          <cell r="C711">
            <v>50637</v>
          </cell>
          <cell r="F711">
            <v>12082028</v>
          </cell>
          <cell r="G711">
            <v>122</v>
          </cell>
          <cell r="H711" t="str">
            <v xml:space="preserve">115 Line Mustang-Shell Trans Port,Line </v>
          </cell>
          <cell r="R711">
            <v>0</v>
          </cell>
          <cell r="V711">
            <v>0</v>
          </cell>
          <cell r="X711">
            <v>50637</v>
          </cell>
          <cell r="Y711" t="str">
            <v>Line - Mustang - Shell CO2 115 kV Ckt 1</v>
          </cell>
          <cell r="AB711">
            <v>200262</v>
          </cell>
          <cell r="AC711">
            <v>30510</v>
          </cell>
        </row>
        <row r="712">
          <cell r="C712">
            <v>50637</v>
          </cell>
          <cell r="F712">
            <v>12082032</v>
          </cell>
          <cell r="G712">
            <v>122</v>
          </cell>
          <cell r="H712" t="str">
            <v xml:space="preserve">Denver City -Shell Reterm Tran Portion,L </v>
          </cell>
          <cell r="R712">
            <v>0</v>
          </cell>
          <cell r="V712">
            <v>0</v>
          </cell>
          <cell r="X712">
            <v>50637</v>
          </cell>
          <cell r="Y712" t="str">
            <v>Line - Mustang - Shell CO2 115 kV Ckt 1</v>
          </cell>
          <cell r="AB712">
            <v>200262</v>
          </cell>
          <cell r="AC712">
            <v>30510</v>
          </cell>
        </row>
        <row r="713">
          <cell r="C713">
            <v>50637</v>
          </cell>
          <cell r="F713">
            <v>12082034</v>
          </cell>
          <cell r="G713">
            <v>122</v>
          </cell>
          <cell r="H713" t="str">
            <v xml:space="preserve">Yoakum-Shell Reterm Tran Portion,Line </v>
          </cell>
          <cell r="R713">
            <v>0</v>
          </cell>
          <cell r="V713">
            <v>0</v>
          </cell>
          <cell r="X713">
            <v>50637</v>
          </cell>
          <cell r="Y713" t="str">
            <v>Line - Mustang - Shell CO2 115 kV Ckt 1</v>
          </cell>
          <cell r="AB713">
            <v>200262</v>
          </cell>
          <cell r="AC713">
            <v>30510</v>
          </cell>
        </row>
        <row r="714">
          <cell r="C714">
            <v>50637</v>
          </cell>
          <cell r="F714">
            <v>12082043</v>
          </cell>
          <cell r="G714">
            <v>122</v>
          </cell>
          <cell r="H714" t="str">
            <v xml:space="preserve">Yoakum Relay upgrade Sub Portion,Sub </v>
          </cell>
          <cell r="R714">
            <v>0</v>
          </cell>
          <cell r="V714">
            <v>0</v>
          </cell>
          <cell r="X714">
            <v>50637</v>
          </cell>
          <cell r="Y714" t="str">
            <v>Line - Mustang - Shell CO2 115 kV Ckt 1</v>
          </cell>
          <cell r="AB714">
            <v>200262</v>
          </cell>
          <cell r="AC714">
            <v>30510</v>
          </cell>
        </row>
        <row r="715">
          <cell r="C715">
            <v>50637</v>
          </cell>
          <cell r="F715">
            <v>12082046</v>
          </cell>
          <cell r="G715">
            <v>122</v>
          </cell>
          <cell r="H715" t="str">
            <v xml:space="preserve">Mustang Communication Sub Portion, Comm </v>
          </cell>
          <cell r="R715">
            <v>0</v>
          </cell>
          <cell r="V715">
            <v>0</v>
          </cell>
          <cell r="X715">
            <v>50637</v>
          </cell>
          <cell r="Y715" t="str">
            <v>Line - Mustang - Shell CO2 115 kV Ckt 1</v>
          </cell>
          <cell r="AB715">
            <v>200262</v>
          </cell>
          <cell r="AC715">
            <v>30510</v>
          </cell>
        </row>
        <row r="716">
          <cell r="C716">
            <v>50637</v>
          </cell>
          <cell r="F716">
            <v>12082048</v>
          </cell>
          <cell r="G716">
            <v>122</v>
          </cell>
          <cell r="H716" t="str">
            <v xml:space="preserve">Mustang Substation Sub Portion,Sub </v>
          </cell>
          <cell r="R716">
            <v>0</v>
          </cell>
          <cell r="V716">
            <v>0</v>
          </cell>
          <cell r="X716">
            <v>50637</v>
          </cell>
          <cell r="Y716" t="str">
            <v>Line - Mustang - Shell CO2 115 kV Ckt 1</v>
          </cell>
          <cell r="AB716">
            <v>200262</v>
          </cell>
          <cell r="AC716">
            <v>30510</v>
          </cell>
        </row>
        <row r="717">
          <cell r="C717">
            <v>50637</v>
          </cell>
          <cell r="F717">
            <v>12082056</v>
          </cell>
          <cell r="G717">
            <v>122</v>
          </cell>
          <cell r="H717" t="str">
            <v xml:space="preserve">Relay Upgrade Sub Portion, Sub </v>
          </cell>
          <cell r="R717">
            <v>0</v>
          </cell>
          <cell r="V717">
            <v>0</v>
          </cell>
          <cell r="X717">
            <v>50637</v>
          </cell>
          <cell r="Y717" t="str">
            <v>Line - Mustang - Shell CO2 115 kV Ckt 1</v>
          </cell>
          <cell r="AB717">
            <v>200262</v>
          </cell>
          <cell r="AC717">
            <v>30510</v>
          </cell>
        </row>
        <row r="718">
          <cell r="C718">
            <v>50637</v>
          </cell>
          <cell r="F718">
            <v>12082076</v>
          </cell>
          <cell r="G718">
            <v>122</v>
          </cell>
          <cell r="H718" t="str">
            <v xml:space="preserve">Shell Substation Comm Sub Portion,Comm </v>
          </cell>
          <cell r="R718">
            <v>0</v>
          </cell>
          <cell r="V718">
            <v>0</v>
          </cell>
          <cell r="X718">
            <v>50637</v>
          </cell>
          <cell r="Y718" t="str">
            <v>Line - Mustang - Shell CO2 115 kV Ckt 1</v>
          </cell>
          <cell r="AB718">
            <v>200262</v>
          </cell>
          <cell r="AC718">
            <v>30510</v>
          </cell>
        </row>
        <row r="719">
          <cell r="C719">
            <v>50637</v>
          </cell>
          <cell r="F719">
            <v>12082082</v>
          </cell>
          <cell r="G719">
            <v>122</v>
          </cell>
          <cell r="H719" t="str">
            <v xml:space="preserve">Shell Substation Sub Portion, Sub </v>
          </cell>
          <cell r="R719">
            <v>0</v>
          </cell>
          <cell r="V719">
            <v>0</v>
          </cell>
          <cell r="X719">
            <v>50637</v>
          </cell>
          <cell r="Y719" t="str">
            <v>Line - Mustang - Shell CO2 115 kV Ckt 1</v>
          </cell>
          <cell r="AB719">
            <v>200262</v>
          </cell>
          <cell r="AC719">
            <v>30510</v>
          </cell>
        </row>
        <row r="720">
          <cell r="C720">
            <v>50637</v>
          </cell>
          <cell r="F720">
            <v>12082040</v>
          </cell>
          <cell r="G720">
            <v>122</v>
          </cell>
          <cell r="H720" t="str">
            <v xml:space="preserve">115 ROW, ROW Portion, ROW </v>
          </cell>
          <cell r="R720">
            <v>0</v>
          </cell>
          <cell r="V720">
            <v>0</v>
          </cell>
          <cell r="X720">
            <v>50637</v>
          </cell>
          <cell r="Y720" t="str">
            <v>Line - Mustang - Shell CO2 115 kV Ckt 1</v>
          </cell>
          <cell r="AB720">
            <v>200262</v>
          </cell>
          <cell r="AC720">
            <v>30510</v>
          </cell>
        </row>
        <row r="721">
          <cell r="C721">
            <v>50637</v>
          </cell>
          <cell r="F721">
            <v>11987252</v>
          </cell>
          <cell r="G721">
            <v>122</v>
          </cell>
          <cell r="R721">
            <v>0</v>
          </cell>
          <cell r="T721">
            <v>0</v>
          </cell>
          <cell r="V721">
            <v>0</v>
          </cell>
          <cell r="X721">
            <v>50637</v>
          </cell>
          <cell r="Y721" t="str">
            <v>Line - Mustang - Shell CO2 115 kV Ckt 1</v>
          </cell>
          <cell r="AB721">
            <v>200262</v>
          </cell>
          <cell r="AC721">
            <v>30510</v>
          </cell>
        </row>
        <row r="722">
          <cell r="C722">
            <v>50723</v>
          </cell>
          <cell r="F722">
            <v>11941105</v>
          </cell>
          <cell r="G722">
            <v>123</v>
          </cell>
          <cell r="R722">
            <v>0</v>
          </cell>
          <cell r="T722">
            <v>0</v>
          </cell>
          <cell r="V722">
            <v>0</v>
          </cell>
          <cell r="X722">
            <v>50723</v>
          </cell>
          <cell r="Y722" t="str">
            <v>Line - Chavis - Price - CV Pines - Capitan 115 kV Ckt 2</v>
          </cell>
          <cell r="AB722">
            <v>200256</v>
          </cell>
          <cell r="AC722">
            <v>30577</v>
          </cell>
        </row>
        <row r="723">
          <cell r="C723">
            <v>50731</v>
          </cell>
          <cell r="F723">
            <v>12019720</v>
          </cell>
          <cell r="G723">
            <v>124</v>
          </cell>
          <cell r="H723" t="str">
            <v>New Amherst Sub</v>
          </cell>
          <cell r="R723">
            <v>0</v>
          </cell>
          <cell r="V723">
            <v>0</v>
          </cell>
          <cell r="X723">
            <v>50731</v>
          </cell>
          <cell r="Y723" t="str">
            <v>Multi - Bailey Co. - Lamb Co. 115 kV</v>
          </cell>
          <cell r="AB723">
            <v>200257</v>
          </cell>
          <cell r="AC723">
            <v>30578</v>
          </cell>
        </row>
        <row r="724">
          <cell r="C724">
            <v>50731</v>
          </cell>
          <cell r="F724">
            <v>11987489</v>
          </cell>
          <cell r="G724">
            <v>124</v>
          </cell>
          <cell r="H724" t="str">
            <v>New Amherst Y80 Comm</v>
          </cell>
          <cell r="R724">
            <v>0</v>
          </cell>
          <cell r="V724">
            <v>0</v>
          </cell>
          <cell r="X724">
            <v>50731</v>
          </cell>
          <cell r="Y724" t="str">
            <v>Multi - Bailey Co. - Lamb Co. 115 kV</v>
          </cell>
          <cell r="AB724">
            <v>200257</v>
          </cell>
          <cell r="AC724">
            <v>30578</v>
          </cell>
        </row>
        <row r="725">
          <cell r="C725">
            <v>50794</v>
          </cell>
          <cell r="F725">
            <v>11987442</v>
          </cell>
          <cell r="G725">
            <v>125</v>
          </cell>
          <cell r="H725" t="str">
            <v>Curry County Interchange 115 kV</v>
          </cell>
          <cell r="R725">
            <v>0</v>
          </cell>
          <cell r="V725">
            <v>0</v>
          </cell>
          <cell r="X725">
            <v>50794</v>
          </cell>
          <cell r="Y725" t="str">
            <v>Sub - Curry County 115 kV</v>
          </cell>
          <cell r="AB725">
            <v>200256</v>
          </cell>
          <cell r="AC725">
            <v>30616</v>
          </cell>
        </row>
        <row r="726">
          <cell r="C726">
            <v>50819</v>
          </cell>
          <cell r="F726">
            <v>12015865</v>
          </cell>
          <cell r="G726">
            <v>126</v>
          </cell>
          <cell r="H726" t="str">
            <v>North Loving-China Draw 345kV ROW_UID 50</v>
          </cell>
          <cell r="I726">
            <v>2015</v>
          </cell>
          <cell r="J726" t="str">
            <v xml:space="preserve">                        -  </v>
          </cell>
          <cell r="K726" t="str">
            <v xml:space="preserve">                           -  </v>
          </cell>
          <cell r="L726" t="str">
            <v xml:space="preserve">                        -  </v>
          </cell>
          <cell r="M726" t="str">
            <v xml:space="preserve">                        -  </v>
          </cell>
          <cell r="N726" t="str">
            <v xml:space="preserve">                        -  </v>
          </cell>
          <cell r="O726" t="str">
            <v xml:space="preserve">                        -  </v>
          </cell>
          <cell r="P726" t="str">
            <v xml:space="preserve">                        -  </v>
          </cell>
          <cell r="Q726" t="str">
            <v xml:space="preserve">                        -  </v>
          </cell>
          <cell r="R726" t="str">
            <v xml:space="preserve">                        -  </v>
          </cell>
          <cell r="S726" t="str">
            <v xml:space="preserve">                           -  </v>
          </cell>
          <cell r="T726">
            <v>-1122359</v>
          </cell>
          <cell r="U726">
            <v>-125176</v>
          </cell>
          <cell r="V726">
            <v>-1247535</v>
          </cell>
          <cell r="W726">
            <v>12015865</v>
          </cell>
          <cell r="X726">
            <v>50819</v>
          </cell>
          <cell r="Y726" t="str">
            <v>Multi - Kiowa - North Loving - China Draw 345/115 kV Ckt 1</v>
          </cell>
          <cell r="AB726">
            <v>200309</v>
          </cell>
          <cell r="AC726">
            <v>30638</v>
          </cell>
        </row>
        <row r="727">
          <cell r="C727">
            <v>50819</v>
          </cell>
          <cell r="F727">
            <v>12031635</v>
          </cell>
          <cell r="G727">
            <v>126</v>
          </cell>
          <cell r="H727" t="str">
            <v>OPIE 3 Kiowa-N.Loving Pre Con</v>
          </cell>
          <cell r="T727">
            <v>0</v>
          </cell>
          <cell r="U727">
            <v>0</v>
          </cell>
          <cell r="V727">
            <v>0</v>
          </cell>
          <cell r="X727">
            <v>50819</v>
          </cell>
          <cell r="Y727" t="str">
            <v>Multi - Kiowa - North Loving - China Draw 345/115 kV Ckt 1</v>
          </cell>
          <cell r="AB727">
            <v>200309</v>
          </cell>
          <cell r="AC727">
            <v>30638</v>
          </cell>
        </row>
        <row r="728">
          <cell r="C728">
            <v>50819</v>
          </cell>
          <cell r="F728">
            <v>12015865</v>
          </cell>
          <cell r="G728">
            <v>126</v>
          </cell>
          <cell r="H728" t="str">
            <v>North Loving-China Draw 345kV ROW_UID 50</v>
          </cell>
          <cell r="T728">
            <v>0</v>
          </cell>
          <cell r="U728">
            <v>0</v>
          </cell>
          <cell r="V728">
            <v>0</v>
          </cell>
          <cell r="X728">
            <v>50819</v>
          </cell>
          <cell r="Y728" t="str">
            <v>Multi - Kiowa - North Loving - China Draw 345/115 kV Ckt 1</v>
          </cell>
          <cell r="AB728">
            <v>200309</v>
          </cell>
          <cell r="AC728">
            <v>30638</v>
          </cell>
        </row>
        <row r="729">
          <cell r="C729">
            <v>50819</v>
          </cell>
          <cell r="F729">
            <v>12015856</v>
          </cell>
          <cell r="G729">
            <v>126</v>
          </cell>
          <cell r="H729" t="str">
            <v>North Loving-China Draw 345kV Line_UID 5</v>
          </cell>
          <cell r="T729">
            <v>0</v>
          </cell>
          <cell r="U729">
            <v>0</v>
          </cell>
          <cell r="V729">
            <v>0</v>
          </cell>
          <cell r="X729">
            <v>50819</v>
          </cell>
          <cell r="Y729" t="str">
            <v>Multi - Kiowa - North Loving - China Draw 345/115 kV Ckt 1</v>
          </cell>
          <cell r="AB729">
            <v>200309</v>
          </cell>
          <cell r="AC729">
            <v>30638</v>
          </cell>
        </row>
        <row r="730">
          <cell r="C730">
            <v>50820</v>
          </cell>
          <cell r="F730">
            <v>12015853</v>
          </cell>
          <cell r="G730">
            <v>127</v>
          </cell>
          <cell r="H730" t="str">
            <v>Kiowa-North Loving 345kV ROW_U</v>
          </cell>
          <cell r="I730">
            <v>2015</v>
          </cell>
          <cell r="J730" t="str">
            <v xml:space="preserve">                        -  </v>
          </cell>
          <cell r="K730" t="str">
            <v xml:space="preserve">                           -  </v>
          </cell>
          <cell r="L730" t="str">
            <v xml:space="preserve">                        -  </v>
          </cell>
          <cell r="M730" t="str">
            <v xml:space="preserve">                        -  </v>
          </cell>
          <cell r="N730" t="str">
            <v xml:space="preserve">                        -  </v>
          </cell>
          <cell r="O730" t="str">
            <v xml:space="preserve">                        -  </v>
          </cell>
          <cell r="P730" t="str">
            <v xml:space="preserve">                        -  </v>
          </cell>
          <cell r="Q730" t="str">
            <v xml:space="preserve">                        -  </v>
          </cell>
          <cell r="R730" t="str">
            <v xml:space="preserve">                        -  </v>
          </cell>
          <cell r="S730">
            <v>-909887</v>
          </cell>
          <cell r="T730">
            <v>-38233</v>
          </cell>
          <cell r="U730">
            <v>-146414</v>
          </cell>
          <cell r="V730">
            <v>-1094534</v>
          </cell>
          <cell r="W730">
            <v>12015853</v>
          </cell>
          <cell r="X730">
            <v>50820</v>
          </cell>
          <cell r="Y730" t="str">
            <v>Multi - Kiowa - North Loving - China Draw 345/115 kV Ckt 1</v>
          </cell>
          <cell r="AB730">
            <v>200309</v>
          </cell>
          <cell r="AC730">
            <v>30638</v>
          </cell>
        </row>
        <row r="731">
          <cell r="C731">
            <v>50820</v>
          </cell>
          <cell r="F731">
            <v>12015844</v>
          </cell>
          <cell r="G731">
            <v>127</v>
          </cell>
          <cell r="H731" t="str">
            <v>Kiowa-North Loving 345kV Line_UID 50820</v>
          </cell>
          <cell r="S731">
            <v>0</v>
          </cell>
          <cell r="T731">
            <v>0</v>
          </cell>
          <cell r="U731">
            <v>0</v>
          </cell>
          <cell r="V731">
            <v>0</v>
          </cell>
          <cell r="X731">
            <v>50820</v>
          </cell>
          <cell r="Y731" t="str">
            <v>Multi - Kiowa - North Loving - China Draw 345/115 kV Ckt 1</v>
          </cell>
          <cell r="AB731">
            <v>200309</v>
          </cell>
          <cell r="AC731">
            <v>30638</v>
          </cell>
        </row>
        <row r="732">
          <cell r="C732">
            <v>50820</v>
          </cell>
          <cell r="F732">
            <v>12015873</v>
          </cell>
          <cell r="G732">
            <v>127</v>
          </cell>
          <cell r="H732" t="str">
            <v>Kiowa 345kV Sub N Loving Term_UID 50820</v>
          </cell>
          <cell r="S732">
            <v>0</v>
          </cell>
          <cell r="T732">
            <v>0</v>
          </cell>
          <cell r="U732">
            <v>0</v>
          </cell>
          <cell r="V732">
            <v>0</v>
          </cell>
          <cell r="X732">
            <v>50820</v>
          </cell>
          <cell r="Y732" t="str">
            <v>Multi - Kiowa - North Loving - China Draw 345/115 kV Ckt 1</v>
          </cell>
          <cell r="AB732">
            <v>200309</v>
          </cell>
          <cell r="AC732">
            <v>30638</v>
          </cell>
        </row>
        <row r="733">
          <cell r="C733">
            <v>50820</v>
          </cell>
          <cell r="F733">
            <v>12015886</v>
          </cell>
          <cell r="G733">
            <v>127</v>
          </cell>
          <cell r="H733" t="str">
            <v>Kiowa 345kV Sub Comms_UID 50820</v>
          </cell>
          <cell r="S733">
            <v>0</v>
          </cell>
          <cell r="T733">
            <v>0</v>
          </cell>
          <cell r="U733">
            <v>0</v>
          </cell>
          <cell r="V733">
            <v>0</v>
          </cell>
          <cell r="X733">
            <v>50820</v>
          </cell>
          <cell r="Y733" t="str">
            <v>Multi - Kiowa - North Loving - China Draw 345/115 kV Ckt 1</v>
          </cell>
          <cell r="AB733">
            <v>200309</v>
          </cell>
          <cell r="AC733">
            <v>30638</v>
          </cell>
        </row>
        <row r="734">
          <cell r="C734">
            <v>50849</v>
          </cell>
          <cell r="F734">
            <v>12015965</v>
          </cell>
          <cell r="G734">
            <v>128</v>
          </cell>
          <cell r="H734" t="str">
            <v>C Draw Sub Xmfr 345kV/115kV_UID 50849</v>
          </cell>
          <cell r="S734">
            <v>0</v>
          </cell>
          <cell r="T734">
            <v>0</v>
          </cell>
          <cell r="U734">
            <v>0</v>
          </cell>
          <cell r="V734">
            <v>0</v>
          </cell>
          <cell r="X734">
            <v>50849</v>
          </cell>
          <cell r="Y734" t="str">
            <v>Multi - Kiowa - North Loving - China Draw 345/115 kV Ckt 1</v>
          </cell>
          <cell r="AB734">
            <v>200309</v>
          </cell>
          <cell r="AC734">
            <v>30638</v>
          </cell>
        </row>
        <row r="735">
          <cell r="C735">
            <v>50849</v>
          </cell>
          <cell r="F735">
            <v>12015940</v>
          </cell>
          <cell r="G735">
            <v>128</v>
          </cell>
          <cell r="H735" t="str">
            <v>China Draw 345kV Sub Land_UID 50849</v>
          </cell>
          <cell r="S735">
            <v>0</v>
          </cell>
          <cell r="T735">
            <v>0</v>
          </cell>
          <cell r="U735">
            <v>0</v>
          </cell>
          <cell r="V735">
            <v>0</v>
          </cell>
          <cell r="X735">
            <v>50849</v>
          </cell>
          <cell r="Y735" t="str">
            <v>Multi - Kiowa - North Loving - China Draw 345/115 kV Ckt 1</v>
          </cell>
          <cell r="AB735">
            <v>200309</v>
          </cell>
          <cell r="AC735">
            <v>30638</v>
          </cell>
        </row>
        <row r="736">
          <cell r="C736">
            <v>50850</v>
          </cell>
          <cell r="F736">
            <v>12015946</v>
          </cell>
          <cell r="G736">
            <v>129</v>
          </cell>
          <cell r="H736" t="str">
            <v>C Draw 345kV Sub N Loving Term_UID 50850</v>
          </cell>
          <cell r="S736">
            <v>0</v>
          </cell>
          <cell r="T736">
            <v>0</v>
          </cell>
          <cell r="U736">
            <v>0</v>
          </cell>
          <cell r="V736">
            <v>0</v>
          </cell>
          <cell r="X736">
            <v>50850</v>
          </cell>
          <cell r="Y736" t="str">
            <v>Multi - Kiowa - North Loving - China Draw 345/115 kV Ckt 1</v>
          </cell>
          <cell r="AB736">
            <v>200309</v>
          </cell>
          <cell r="AC736">
            <v>30638</v>
          </cell>
        </row>
        <row r="737">
          <cell r="C737">
            <v>50850</v>
          </cell>
          <cell r="F737">
            <v>12015956</v>
          </cell>
          <cell r="G737">
            <v>129</v>
          </cell>
          <cell r="H737" t="str">
            <v>China Draw 345kV Sub Comms_UID 50850</v>
          </cell>
          <cell r="S737">
            <v>0</v>
          </cell>
          <cell r="T737">
            <v>0</v>
          </cell>
          <cell r="U737">
            <v>0</v>
          </cell>
          <cell r="V737">
            <v>0</v>
          </cell>
          <cell r="X737">
            <v>50850</v>
          </cell>
          <cell r="Y737" t="str">
            <v>Multi - Kiowa - North Loving - China Draw 345/115 kV Ckt 1</v>
          </cell>
          <cell r="AB737">
            <v>200309</v>
          </cell>
          <cell r="AC737">
            <v>30638</v>
          </cell>
        </row>
        <row r="738">
          <cell r="C738">
            <v>50854</v>
          </cell>
          <cell r="F738">
            <v>12031658</v>
          </cell>
          <cell r="G738">
            <v>130</v>
          </cell>
          <cell r="H738" t="str">
            <v>N.Loving-China Draw 345kV,Pre Con</v>
          </cell>
          <cell r="S738">
            <v>0</v>
          </cell>
          <cell r="T738">
            <v>0</v>
          </cell>
          <cell r="U738">
            <v>0</v>
          </cell>
          <cell r="V738">
            <v>0</v>
          </cell>
          <cell r="X738">
            <v>50854</v>
          </cell>
          <cell r="Y738" t="str">
            <v>Multi - Kiowa - North Loving - China Draw 345/115 kV Ckt 1</v>
          </cell>
          <cell r="AB738">
            <v>200309</v>
          </cell>
          <cell r="AC738">
            <v>30638</v>
          </cell>
        </row>
        <row r="739">
          <cell r="C739">
            <v>50854</v>
          </cell>
          <cell r="F739">
            <v>12031667</v>
          </cell>
          <cell r="G739">
            <v>130</v>
          </cell>
          <cell r="H739" t="str">
            <v>Kiowa-Roadrunner 345kV Pre Con</v>
          </cell>
          <cell r="S739">
            <v>0</v>
          </cell>
          <cell r="T739">
            <v>0</v>
          </cell>
          <cell r="U739">
            <v>0</v>
          </cell>
          <cell r="V739">
            <v>0</v>
          </cell>
          <cell r="X739">
            <v>50854</v>
          </cell>
          <cell r="Y739" t="str">
            <v>Multi - Kiowa - North Loving - China Draw 345/115 kV Ckt 1</v>
          </cell>
          <cell r="AB739">
            <v>200309</v>
          </cell>
          <cell r="AC739">
            <v>30638</v>
          </cell>
        </row>
        <row r="740">
          <cell r="C740">
            <v>50854</v>
          </cell>
          <cell r="F740">
            <v>12015904</v>
          </cell>
          <cell r="G740">
            <v>130</v>
          </cell>
          <cell r="H740" t="str">
            <v>N Loving Sub Kiowa/C Draw Term_UID 50854</v>
          </cell>
          <cell r="S740">
            <v>0</v>
          </cell>
          <cell r="T740">
            <v>0</v>
          </cell>
          <cell r="U740">
            <v>0</v>
          </cell>
          <cell r="V740">
            <v>0</v>
          </cell>
          <cell r="X740">
            <v>50854</v>
          </cell>
          <cell r="Y740" t="str">
            <v>Multi - Kiowa - North Loving - China Draw 345/115 kV Ckt 1</v>
          </cell>
          <cell r="AB740">
            <v>200309</v>
          </cell>
          <cell r="AC740">
            <v>30638</v>
          </cell>
        </row>
        <row r="741">
          <cell r="C741">
            <v>50854</v>
          </cell>
          <cell r="F741">
            <v>12015922</v>
          </cell>
          <cell r="G741">
            <v>130</v>
          </cell>
          <cell r="H741" t="str">
            <v>N Loving 345kV Sub Comms_UID 50854</v>
          </cell>
          <cell r="S741">
            <v>0</v>
          </cell>
          <cell r="T741">
            <v>0</v>
          </cell>
          <cell r="U741">
            <v>0</v>
          </cell>
          <cell r="V741">
            <v>0</v>
          </cell>
          <cell r="X741">
            <v>50854</v>
          </cell>
          <cell r="Y741" t="str">
            <v>Multi - Kiowa - North Loving - China Draw 345/115 kV Ckt 1</v>
          </cell>
          <cell r="AB741">
            <v>200309</v>
          </cell>
          <cell r="AC741">
            <v>30638</v>
          </cell>
        </row>
        <row r="742">
          <cell r="C742">
            <v>50854</v>
          </cell>
          <cell r="F742">
            <v>12015928</v>
          </cell>
          <cell r="G742">
            <v>130</v>
          </cell>
          <cell r="H742" t="str">
            <v>N Loving Sub Xfmr 345kV/115kV_UID 50852</v>
          </cell>
          <cell r="S742">
            <v>0</v>
          </cell>
          <cell r="T742">
            <v>0</v>
          </cell>
          <cell r="U742">
            <v>0</v>
          </cell>
          <cell r="V742">
            <v>0</v>
          </cell>
          <cell r="X742">
            <v>50854</v>
          </cell>
          <cell r="Y742" t="str">
            <v>Multi - Kiowa - North Loving - China Draw 345/115 kV Ckt 1</v>
          </cell>
          <cell r="AB742">
            <v>200309</v>
          </cell>
          <cell r="AC742">
            <v>30638</v>
          </cell>
        </row>
        <row r="743">
          <cell r="C743">
            <v>50854</v>
          </cell>
          <cell r="F743">
            <v>12174290</v>
          </cell>
          <cell r="G743">
            <v>130</v>
          </cell>
          <cell r="R743">
            <v>0</v>
          </cell>
          <cell r="T743">
            <v>0</v>
          </cell>
          <cell r="V743">
            <v>0</v>
          </cell>
          <cell r="X743">
            <v>50854</v>
          </cell>
          <cell r="Y743" t="str">
            <v>Multi - Kiowa - North Loving - China Draw 345/115 kV Ckt 1</v>
          </cell>
          <cell r="AB743">
            <v>200309</v>
          </cell>
          <cell r="AC743">
            <v>30638</v>
          </cell>
        </row>
        <row r="744">
          <cell r="C744">
            <v>50854</v>
          </cell>
          <cell r="F744">
            <v>12015896</v>
          </cell>
          <cell r="G744">
            <v>130</v>
          </cell>
          <cell r="H744" t="str">
            <v>N Loving 345kV Sub Land_UID 50854</v>
          </cell>
          <cell r="S744">
            <v>0</v>
          </cell>
          <cell r="T744">
            <v>0</v>
          </cell>
          <cell r="U744">
            <v>0</v>
          </cell>
          <cell r="V744">
            <v>0</v>
          </cell>
          <cell r="X744">
            <v>50854</v>
          </cell>
          <cell r="Y744" t="str">
            <v>Multi - Kiowa - North Loving - China Draw 345/115 kV Ckt 1</v>
          </cell>
          <cell r="AB744">
            <v>200309</v>
          </cell>
          <cell r="AC744">
            <v>30638</v>
          </cell>
        </row>
        <row r="745">
          <cell r="C745">
            <v>50862</v>
          </cell>
          <cell r="F745">
            <v>12030573</v>
          </cell>
          <cell r="G745">
            <v>131</v>
          </cell>
          <cell r="H745" t="str">
            <v>Hobbs-Kiowa 345 kV Line, Pre-Con</v>
          </cell>
          <cell r="S745">
            <v>0</v>
          </cell>
          <cell r="T745">
            <v>0</v>
          </cell>
          <cell r="U745">
            <v>0</v>
          </cell>
          <cell r="V745">
            <v>0</v>
          </cell>
          <cell r="X745">
            <v>50862</v>
          </cell>
          <cell r="Y745" t="str">
            <v>Multi - Hobbs - Kiowa 345/230 kV Ckt 1</v>
          </cell>
          <cell r="AB745">
            <v>200309</v>
          </cell>
          <cell r="AC745">
            <v>30639</v>
          </cell>
        </row>
        <row r="746">
          <cell r="C746">
            <v>50862</v>
          </cell>
          <cell r="F746">
            <v>12034256</v>
          </cell>
          <cell r="G746">
            <v>131</v>
          </cell>
          <cell r="H746" t="str">
            <v>Road Runner Sub Xfmr 345kV/115kV_UID 508</v>
          </cell>
          <cell r="S746">
            <v>0</v>
          </cell>
          <cell r="T746">
            <v>0</v>
          </cell>
          <cell r="U746">
            <v>0</v>
          </cell>
          <cell r="V746">
            <v>0</v>
          </cell>
          <cell r="X746">
            <v>50862</v>
          </cell>
          <cell r="Y746" t="str">
            <v>Multi - Kiowa - Potash Junction - Road Runner 345/115 kV Ckt 1</v>
          </cell>
          <cell r="AB746">
            <v>200309</v>
          </cell>
          <cell r="AC746">
            <v>30639</v>
          </cell>
        </row>
        <row r="747">
          <cell r="C747">
            <v>50863</v>
          </cell>
          <cell r="F747">
            <v>12034250</v>
          </cell>
          <cell r="G747">
            <v>132</v>
          </cell>
          <cell r="H747" t="str">
            <v>Road Runner Sub 345kV Conv_UID 50863</v>
          </cell>
          <cell r="S747">
            <v>0</v>
          </cell>
          <cell r="T747">
            <v>0</v>
          </cell>
          <cell r="U747">
            <v>0</v>
          </cell>
          <cell r="V747">
            <v>0</v>
          </cell>
          <cell r="X747">
            <v>50863</v>
          </cell>
          <cell r="Y747" t="str">
            <v>Multi - Kiowa - Potash Junction - Road Runner 345/115 kV Ckt 1</v>
          </cell>
          <cell r="AB747">
            <v>200309</v>
          </cell>
          <cell r="AC747">
            <v>30639</v>
          </cell>
        </row>
        <row r="748">
          <cell r="C748">
            <v>50863</v>
          </cell>
          <cell r="F748">
            <v>12034254</v>
          </cell>
          <cell r="G748">
            <v>132</v>
          </cell>
          <cell r="H748" t="str">
            <v>Road Runner 345kV Sub Comms_UID 50863</v>
          </cell>
          <cell r="S748">
            <v>0</v>
          </cell>
          <cell r="T748">
            <v>0</v>
          </cell>
          <cell r="U748">
            <v>0</v>
          </cell>
          <cell r="V748">
            <v>0</v>
          </cell>
          <cell r="X748">
            <v>50863</v>
          </cell>
          <cell r="Y748" t="str">
            <v>Multi - Kiowa - Potash Junction - Road Runner 345/115 kV Ckt 1</v>
          </cell>
          <cell r="AB748">
            <v>200309</v>
          </cell>
          <cell r="AC748">
            <v>30639</v>
          </cell>
        </row>
        <row r="749">
          <cell r="C749">
            <v>50864</v>
          </cell>
          <cell r="F749">
            <v>12056610</v>
          </cell>
          <cell r="G749">
            <v>133</v>
          </cell>
          <cell r="H749" t="str">
            <v>China Draw Sub, SVC, Sub</v>
          </cell>
          <cell r="S749">
            <v>0</v>
          </cell>
          <cell r="T749">
            <v>0</v>
          </cell>
          <cell r="U749">
            <v>0</v>
          </cell>
          <cell r="V749">
            <v>0</v>
          </cell>
          <cell r="X749">
            <v>50864</v>
          </cell>
          <cell r="Y749" t="str">
            <v>Device - China Draw and Road Runner 115 kV SVC</v>
          </cell>
          <cell r="AB749">
            <v>200324</v>
          </cell>
          <cell r="AC749">
            <v>30666</v>
          </cell>
        </row>
        <row r="750">
          <cell r="C750">
            <v>50868</v>
          </cell>
          <cell r="F750">
            <v>12034247</v>
          </cell>
          <cell r="G750">
            <v>134</v>
          </cell>
          <cell r="H750" t="str">
            <v>Kiowa Sub Xfmr Bus/Potash Term_UID 50868</v>
          </cell>
          <cell r="S750">
            <v>0</v>
          </cell>
          <cell r="T750">
            <v>0</v>
          </cell>
          <cell r="U750">
            <v>0</v>
          </cell>
          <cell r="V750">
            <v>0</v>
          </cell>
          <cell r="X750">
            <v>50868</v>
          </cell>
          <cell r="Y750" t="str">
            <v>Multi - Kiowa - Potash Junction - Road Runner 345/115 kV Ckt 1</v>
          </cell>
          <cell r="AB750">
            <v>200309</v>
          </cell>
          <cell r="AC750">
            <v>30639</v>
          </cell>
        </row>
        <row r="751">
          <cell r="C751">
            <v>50868</v>
          </cell>
          <cell r="F751">
            <v>12034248</v>
          </cell>
          <cell r="G751">
            <v>134</v>
          </cell>
          <cell r="H751" t="str">
            <v>Kiowa Sub 230kV Comms_UID 50868</v>
          </cell>
          <cell r="S751">
            <v>0</v>
          </cell>
          <cell r="T751">
            <v>0</v>
          </cell>
          <cell r="U751">
            <v>0</v>
          </cell>
          <cell r="V751">
            <v>0</v>
          </cell>
          <cell r="X751">
            <v>50868</v>
          </cell>
          <cell r="Y751" t="str">
            <v>Multi - Kiowa - Potash Junction - Road Runner 345/115 kV Ckt 1</v>
          </cell>
          <cell r="AB751">
            <v>200309</v>
          </cell>
          <cell r="AC751">
            <v>30639</v>
          </cell>
        </row>
        <row r="752">
          <cell r="C752">
            <v>50869</v>
          </cell>
          <cell r="F752">
            <v>12015808</v>
          </cell>
          <cell r="G752">
            <v>135</v>
          </cell>
          <cell r="H752" t="str">
            <v>China Draw-Yeso Hills 115kV ROW_UID 5086</v>
          </cell>
          <cell r="S752">
            <v>0</v>
          </cell>
          <cell r="T752">
            <v>0</v>
          </cell>
          <cell r="U752">
            <v>0</v>
          </cell>
          <cell r="V752">
            <v>0</v>
          </cell>
          <cell r="X752">
            <v>50869</v>
          </cell>
          <cell r="Y752" t="str">
            <v>Multi - Yeso Hills  - China Draw - Wood Draw 115 kV</v>
          </cell>
          <cell r="AB752">
            <v>200282</v>
          </cell>
          <cell r="AC752">
            <v>30675</v>
          </cell>
        </row>
        <row r="753">
          <cell r="C753">
            <v>50869</v>
          </cell>
          <cell r="F753">
            <v>12015829</v>
          </cell>
          <cell r="G753">
            <v>135</v>
          </cell>
          <cell r="H753" t="str">
            <v>China Draw 115kV Sub Comms_UID 50869</v>
          </cell>
          <cell r="S753">
            <v>0</v>
          </cell>
          <cell r="T753">
            <v>0</v>
          </cell>
          <cell r="U753">
            <v>0</v>
          </cell>
          <cell r="V753">
            <v>0</v>
          </cell>
          <cell r="X753">
            <v>50869</v>
          </cell>
          <cell r="Y753" t="str">
            <v>Multi - Yeso Hills  - China Draw - Wood Draw 115 kV</v>
          </cell>
          <cell r="AB753">
            <v>200282</v>
          </cell>
          <cell r="AC753">
            <v>30675</v>
          </cell>
        </row>
        <row r="754">
          <cell r="C754">
            <v>50869</v>
          </cell>
          <cell r="F754">
            <v>12015769</v>
          </cell>
          <cell r="G754">
            <v>135</v>
          </cell>
          <cell r="H754" t="str">
            <v>China Draw-Yeso Hills 115kV Line_UID 508</v>
          </cell>
          <cell r="S754">
            <v>0</v>
          </cell>
          <cell r="T754">
            <v>0</v>
          </cell>
          <cell r="U754">
            <v>0</v>
          </cell>
          <cell r="V754">
            <v>0</v>
          </cell>
          <cell r="X754">
            <v>50869</v>
          </cell>
          <cell r="Y754" t="str">
            <v>Multi - Yeso Hills  - China Draw - Wood Draw 115 kV</v>
          </cell>
          <cell r="AB754">
            <v>200282</v>
          </cell>
          <cell r="AC754">
            <v>30675</v>
          </cell>
        </row>
        <row r="755">
          <cell r="C755">
            <v>50869</v>
          </cell>
          <cell r="F755">
            <v>12015817</v>
          </cell>
          <cell r="G755">
            <v>135</v>
          </cell>
          <cell r="H755" t="str">
            <v xml:space="preserve">China Draw 115kV Sub Yeso Hill Term_UID </v>
          </cell>
          <cell r="S755">
            <v>0</v>
          </cell>
          <cell r="T755">
            <v>0</v>
          </cell>
          <cell r="U755">
            <v>0</v>
          </cell>
          <cell r="V755">
            <v>0</v>
          </cell>
          <cell r="X755">
            <v>50869</v>
          </cell>
          <cell r="Y755" t="str">
            <v>Multi - Yeso Hills  - China Draw - Wood Draw 115 kV</v>
          </cell>
          <cell r="AB755">
            <v>200282</v>
          </cell>
          <cell r="AC755">
            <v>30675</v>
          </cell>
        </row>
        <row r="756">
          <cell r="C756">
            <v>50870</v>
          </cell>
          <cell r="F756">
            <v>11838930</v>
          </cell>
          <cell r="G756">
            <v>136</v>
          </cell>
          <cell r="H756" t="str">
            <v>Hopi to North Loving, Pecos Sub</v>
          </cell>
          <cell r="U756">
            <v>0</v>
          </cell>
          <cell r="V756">
            <v>0</v>
          </cell>
          <cell r="X756">
            <v>50870</v>
          </cell>
          <cell r="Y756" t="str">
            <v>Line - Hopi Sub - North Loving - China Draw 115 kV Ckt 1</v>
          </cell>
          <cell r="AB756">
            <v>200309</v>
          </cell>
          <cell r="AC756">
            <v>30717</v>
          </cell>
        </row>
        <row r="757">
          <cell r="C757">
            <v>50870</v>
          </cell>
          <cell r="F757">
            <v>11960106</v>
          </cell>
          <cell r="G757">
            <v>136</v>
          </cell>
          <cell r="H757" t="str">
            <v>North Loving RTU - comm</v>
          </cell>
          <cell r="U757">
            <v>0</v>
          </cell>
          <cell r="V757">
            <v>0</v>
          </cell>
          <cell r="X757">
            <v>50870</v>
          </cell>
          <cell r="Y757" t="str">
            <v>Line - Hopi Sub - North Loving - China Draw 115 kV Ckt 1</v>
          </cell>
          <cell r="AB757">
            <v>200309</v>
          </cell>
          <cell r="AC757">
            <v>30717</v>
          </cell>
        </row>
        <row r="758">
          <cell r="C758">
            <v>50870</v>
          </cell>
          <cell r="F758">
            <v>11960111</v>
          </cell>
          <cell r="G758">
            <v>136</v>
          </cell>
          <cell r="H758" t="str">
            <v>N. Loving 115kV terminal-China Draw,Sub</v>
          </cell>
          <cell r="I758">
            <v>2015</v>
          </cell>
          <cell r="J758" t="str">
            <v xml:space="preserve">                        -  </v>
          </cell>
          <cell r="K758" t="str">
            <v xml:space="preserve">                           -  </v>
          </cell>
          <cell r="L758" t="str">
            <v xml:space="preserve">                        -  </v>
          </cell>
          <cell r="M758" t="str">
            <v xml:space="preserve">                        -  </v>
          </cell>
          <cell r="N758">
            <v>-289239</v>
          </cell>
          <cell r="O758">
            <v>-252048</v>
          </cell>
          <cell r="P758">
            <v>-20248</v>
          </cell>
          <cell r="Q758">
            <v>-2041</v>
          </cell>
          <cell r="R758">
            <v>162</v>
          </cell>
          <cell r="S758" t="str">
            <v xml:space="preserve">                           -  </v>
          </cell>
          <cell r="T758">
            <v>0</v>
          </cell>
          <cell r="U758" t="str">
            <v xml:space="preserve">                        -  </v>
          </cell>
          <cell r="V758">
            <v>-563413</v>
          </cell>
          <cell r="W758">
            <v>11960111</v>
          </cell>
          <cell r="X758">
            <v>50870</v>
          </cell>
          <cell r="Y758" t="str">
            <v>Line - Hopi Sub - North Loving - China Draw 115 kV Ckt 2</v>
          </cell>
          <cell r="AB758">
            <v>200309</v>
          </cell>
          <cell r="AC758">
            <v>30717</v>
          </cell>
        </row>
        <row r="759">
          <cell r="C759">
            <v>50870</v>
          </cell>
          <cell r="F759">
            <v>11960116</v>
          </cell>
          <cell r="G759">
            <v>136</v>
          </cell>
          <cell r="H759" t="str">
            <v>North Loving Land</v>
          </cell>
          <cell r="I759">
            <v>2015</v>
          </cell>
          <cell r="J759" t="str">
            <v xml:space="preserve">                        -  </v>
          </cell>
          <cell r="K759" t="str">
            <v xml:space="preserve">                           -  </v>
          </cell>
          <cell r="L759" t="str">
            <v xml:space="preserve">                        -  </v>
          </cell>
          <cell r="M759">
            <v>-2955</v>
          </cell>
          <cell r="N759" t="str">
            <v xml:space="preserve">                        -  </v>
          </cell>
          <cell r="O759" t="str">
            <v xml:space="preserve">                        -  </v>
          </cell>
          <cell r="P759" t="str">
            <v xml:space="preserve">                        -  </v>
          </cell>
          <cell r="Q759" t="str">
            <v xml:space="preserve">                        -  </v>
          </cell>
          <cell r="R759" t="str">
            <v xml:space="preserve">                        -  </v>
          </cell>
          <cell r="S759" t="str">
            <v xml:space="preserve">                           -  </v>
          </cell>
          <cell r="T759" t="str">
            <v xml:space="preserve">                        -  </v>
          </cell>
          <cell r="U759" t="str">
            <v xml:space="preserve">                        -  </v>
          </cell>
          <cell r="V759">
            <v>-2955</v>
          </cell>
          <cell r="W759">
            <v>11960116</v>
          </cell>
          <cell r="X759">
            <v>50870</v>
          </cell>
          <cell r="Y759" t="str">
            <v>Line - Hopi Sub - North Loving - China Draw 115 kV Ckt 3</v>
          </cell>
          <cell r="AB759">
            <v>200309</v>
          </cell>
          <cell r="AC759">
            <v>30717</v>
          </cell>
        </row>
        <row r="760">
          <cell r="C760">
            <v>50870</v>
          </cell>
          <cell r="F760">
            <v>11969178</v>
          </cell>
          <cell r="G760">
            <v>136</v>
          </cell>
          <cell r="H760" t="str">
            <v>N. Loving High Side Sub</v>
          </cell>
          <cell r="I760">
            <v>2015</v>
          </cell>
          <cell r="J760" t="str">
            <v xml:space="preserve">                        -  </v>
          </cell>
          <cell r="K760" t="str">
            <v xml:space="preserve">                           -  </v>
          </cell>
          <cell r="L760" t="str">
            <v xml:space="preserve">                        -  </v>
          </cell>
          <cell r="M760" t="str">
            <v xml:space="preserve">                        -  </v>
          </cell>
          <cell r="N760">
            <v>-1610284</v>
          </cell>
          <cell r="O760">
            <v>-456949</v>
          </cell>
          <cell r="P760">
            <v>-48770</v>
          </cell>
          <cell r="Q760">
            <v>-73517</v>
          </cell>
          <cell r="R760">
            <v>-269</v>
          </cell>
          <cell r="S760">
            <v>-320</v>
          </cell>
          <cell r="T760">
            <v>-1837</v>
          </cell>
          <cell r="U760">
            <v>-673</v>
          </cell>
          <cell r="V760">
            <v>-2192618</v>
          </cell>
          <cell r="W760">
            <v>11969178</v>
          </cell>
          <cell r="X760">
            <v>50870</v>
          </cell>
          <cell r="Y760" t="str">
            <v>Line - Hopi Sub - North Loving - China Draw 115 kV Ckt 4</v>
          </cell>
          <cell r="AB760">
            <v>200309</v>
          </cell>
          <cell r="AC760">
            <v>30717</v>
          </cell>
        </row>
        <row r="761">
          <cell r="C761">
            <v>50870</v>
          </cell>
          <cell r="F761">
            <v>12080438</v>
          </cell>
          <cell r="G761">
            <v>136</v>
          </cell>
          <cell r="H761" t="str">
            <v>Z-05 Relocate at Hopi, Line</v>
          </cell>
          <cell r="I761">
            <v>2015</v>
          </cell>
          <cell r="J761" t="str">
            <v xml:space="preserve">                        -  </v>
          </cell>
          <cell r="K761" t="str">
            <v xml:space="preserve">                           -  </v>
          </cell>
          <cell r="L761" t="str">
            <v xml:space="preserve">                        -  </v>
          </cell>
          <cell r="M761" t="str">
            <v xml:space="preserve">                        -  </v>
          </cell>
          <cell r="N761">
            <v>-102619</v>
          </cell>
          <cell r="O761">
            <v>-11775</v>
          </cell>
          <cell r="P761" t="str">
            <v xml:space="preserve">                        -  </v>
          </cell>
          <cell r="Q761">
            <v>-53112</v>
          </cell>
          <cell r="R761">
            <v>-140</v>
          </cell>
          <cell r="S761" t="str">
            <v xml:space="preserve">                           -  </v>
          </cell>
          <cell r="T761">
            <v>0</v>
          </cell>
          <cell r="U761" t="str">
            <v xml:space="preserve">                        -  </v>
          </cell>
          <cell r="V761">
            <v>-167646</v>
          </cell>
          <cell r="W761">
            <v>12080438</v>
          </cell>
          <cell r="X761">
            <v>50870</v>
          </cell>
          <cell r="Y761" t="str">
            <v>Line - Hopi Sub - North Loving - China Draw 115 kV Ckt 5</v>
          </cell>
          <cell r="AB761">
            <v>200309</v>
          </cell>
          <cell r="AC761">
            <v>30717</v>
          </cell>
        </row>
        <row r="762">
          <cell r="C762">
            <v>50870</v>
          </cell>
          <cell r="F762">
            <v>12174350</v>
          </cell>
          <cell r="G762">
            <v>136</v>
          </cell>
          <cell r="H762" t="str">
            <v>W-70 Hopi to North Loving ROW</v>
          </cell>
          <cell r="I762">
            <v>2015</v>
          </cell>
          <cell r="J762" t="str">
            <v xml:space="preserve">                        -  </v>
          </cell>
          <cell r="K762" t="str">
            <v xml:space="preserve">                           -  </v>
          </cell>
          <cell r="L762" t="str">
            <v xml:space="preserve">                        -  </v>
          </cell>
          <cell r="M762" t="str">
            <v xml:space="preserve">                        -  </v>
          </cell>
          <cell r="N762" t="str">
            <v xml:space="preserve">                        -  </v>
          </cell>
          <cell r="O762" t="str">
            <v xml:space="preserve">                        -  </v>
          </cell>
          <cell r="P762" t="str">
            <v xml:space="preserve">                        -  </v>
          </cell>
          <cell r="Q762" t="str">
            <v xml:space="preserve">                        -  </v>
          </cell>
          <cell r="R762" t="str">
            <v xml:space="preserve">                        -  </v>
          </cell>
          <cell r="S762" t="str">
            <v xml:space="preserve">                           -  </v>
          </cell>
          <cell r="T762" t="str">
            <v xml:space="preserve">                        -  </v>
          </cell>
          <cell r="U762">
            <v>-664120</v>
          </cell>
          <cell r="V762">
            <v>-664120</v>
          </cell>
          <cell r="W762" t="e">
            <v>#N/A</v>
          </cell>
          <cell r="X762">
            <v>50870</v>
          </cell>
          <cell r="Y762" t="str">
            <v>Line - Hopi Sub - North Loving - China Draw 115 kV Ckt 6</v>
          </cell>
          <cell r="AB762">
            <v>200309</v>
          </cell>
          <cell r="AC762">
            <v>30717</v>
          </cell>
        </row>
        <row r="763">
          <cell r="C763">
            <v>50871</v>
          </cell>
          <cell r="F763">
            <v>12034243</v>
          </cell>
          <cell r="G763">
            <v>137</v>
          </cell>
          <cell r="H763" t="str">
            <v>Kiowa 345kV Sub Road Runner Term_UID 508</v>
          </cell>
          <cell r="U763">
            <v>0</v>
          </cell>
          <cell r="V763">
            <v>0</v>
          </cell>
          <cell r="X763">
            <v>50871</v>
          </cell>
          <cell r="Y763" t="str">
            <v>Multi - Kiowa - Potash Junction - Road Runner 345/115 kV Ckt 1</v>
          </cell>
          <cell r="AB763">
            <v>200309</v>
          </cell>
          <cell r="AC763">
            <v>30639</v>
          </cell>
        </row>
        <row r="764">
          <cell r="C764">
            <v>50871</v>
          </cell>
          <cell r="F764">
            <v>12034240</v>
          </cell>
          <cell r="G764">
            <v>137</v>
          </cell>
          <cell r="H764" t="str">
            <v>Kiowa-Road Runner 345kV Line_UID 50871</v>
          </cell>
          <cell r="U764">
            <v>0</v>
          </cell>
          <cell r="V764">
            <v>0</v>
          </cell>
          <cell r="X764">
            <v>50871</v>
          </cell>
          <cell r="Y764" t="str">
            <v>Multi - Kiowa - Potash Junction - Road Runner 345/115 kV Ckt 1</v>
          </cell>
          <cell r="AB764">
            <v>200309</v>
          </cell>
          <cell r="AC764">
            <v>30639</v>
          </cell>
        </row>
        <row r="765">
          <cell r="C765">
            <v>50871</v>
          </cell>
          <cell r="F765">
            <v>12034245</v>
          </cell>
          <cell r="G765">
            <v>137</v>
          </cell>
          <cell r="H765" t="str">
            <v>Kiowa Sub 345kV Comms_UID 50871</v>
          </cell>
          <cell r="U765">
            <v>0</v>
          </cell>
          <cell r="V765">
            <v>0</v>
          </cell>
          <cell r="X765">
            <v>50871</v>
          </cell>
          <cell r="Y765" t="str">
            <v>Multi - Kiowa - Potash Junction - Road Runner 345/115 kV Ckt 1</v>
          </cell>
          <cell r="AB765">
            <v>200309</v>
          </cell>
          <cell r="AC765">
            <v>30639</v>
          </cell>
        </row>
        <row r="766">
          <cell r="C766">
            <v>50871</v>
          </cell>
          <cell r="F766">
            <v>12174734</v>
          </cell>
          <cell r="G766">
            <v>137</v>
          </cell>
          <cell r="R766">
            <v>0</v>
          </cell>
          <cell r="T766">
            <v>0</v>
          </cell>
          <cell r="V766">
            <v>0</v>
          </cell>
          <cell r="X766">
            <v>50871</v>
          </cell>
          <cell r="Y766" t="str">
            <v>Multi - Kiowa - Potash Junction - Road Runner 345/115 kV Ckt 1</v>
          </cell>
          <cell r="AB766">
            <v>200309</v>
          </cell>
          <cell r="AC766">
            <v>30639</v>
          </cell>
        </row>
        <row r="767">
          <cell r="C767">
            <v>50872</v>
          </cell>
          <cell r="F767">
            <v>0</v>
          </cell>
          <cell r="G767">
            <v>138</v>
          </cell>
          <cell r="H767" t="str">
            <v>Toboso Flats 115 kV Substation</v>
          </cell>
          <cell r="R767">
            <v>0</v>
          </cell>
          <cell r="T767">
            <v>0</v>
          </cell>
          <cell r="V767">
            <v>0</v>
          </cell>
          <cell r="X767">
            <v>50872</v>
          </cell>
          <cell r="Y767" t="str">
            <v>Multi - Dollarhide - Toboso Flats 115 kV</v>
          </cell>
          <cell r="AB767">
            <v>200282</v>
          </cell>
          <cell r="AC767">
            <v>30672</v>
          </cell>
        </row>
        <row r="768">
          <cell r="C768">
            <v>50968</v>
          </cell>
          <cell r="F768">
            <v>11959504</v>
          </cell>
          <cell r="G768">
            <v>139</v>
          </cell>
          <cell r="H768" t="str">
            <v>Battle Axe 115kV NM, Land</v>
          </cell>
          <cell r="U768">
            <v>0</v>
          </cell>
          <cell r="V768">
            <v>0</v>
          </cell>
          <cell r="X768">
            <v>50968</v>
          </cell>
          <cell r="Y768" t="str">
            <v>Multi - Battle Axe - Road Runner 115 kV</v>
          </cell>
          <cell r="AB768">
            <v>200282</v>
          </cell>
          <cell r="AC768">
            <v>30756</v>
          </cell>
        </row>
        <row r="769">
          <cell r="C769">
            <v>50968</v>
          </cell>
          <cell r="F769">
            <v>11971609</v>
          </cell>
          <cell r="G769">
            <v>139</v>
          </cell>
          <cell r="H769" t="str">
            <v>115KV Road Runner to Battle Axe Term,Sub</v>
          </cell>
          <cell r="I769">
            <v>2015</v>
          </cell>
          <cell r="J769" t="str">
            <v xml:space="preserve">                        -  </v>
          </cell>
          <cell r="K769" t="str">
            <v xml:space="preserve">                           -  </v>
          </cell>
          <cell r="L769" t="str">
            <v xml:space="preserve">                        -  </v>
          </cell>
          <cell r="M769" t="str">
            <v xml:space="preserve">                        -  </v>
          </cell>
          <cell r="N769" t="str">
            <v xml:space="preserve">                        -  </v>
          </cell>
          <cell r="O769" t="str">
            <v xml:space="preserve">                        -  </v>
          </cell>
          <cell r="P769" t="str">
            <v xml:space="preserve">                        -  </v>
          </cell>
          <cell r="Q769" t="str">
            <v xml:space="preserve">                        -  </v>
          </cell>
          <cell r="R769" t="str">
            <v xml:space="preserve">                        -  </v>
          </cell>
          <cell r="S769" t="str">
            <v xml:space="preserve">                           -  </v>
          </cell>
          <cell r="T769">
            <v>-1061767</v>
          </cell>
          <cell r="U769">
            <v>-21822</v>
          </cell>
          <cell r="V769">
            <v>-1083590</v>
          </cell>
          <cell r="W769">
            <v>11971609</v>
          </cell>
          <cell r="X769">
            <v>50968</v>
          </cell>
          <cell r="Y769" t="str">
            <v>Multi - Battle Axe - Road Runner 115 kV</v>
          </cell>
          <cell r="AB769">
            <v>200282</v>
          </cell>
          <cell r="AC769">
            <v>30756</v>
          </cell>
        </row>
        <row r="770">
          <cell r="C770">
            <v>50968</v>
          </cell>
          <cell r="F770">
            <v>11959531</v>
          </cell>
          <cell r="G770">
            <v>139</v>
          </cell>
          <cell r="H770" t="str">
            <v>Battle Axe 115KV NM_High Side (TAM)_Sub</v>
          </cell>
          <cell r="I770">
            <v>2015</v>
          </cell>
          <cell r="J770" t="str">
            <v xml:space="preserve">                        -  </v>
          </cell>
          <cell r="K770" t="str">
            <v xml:space="preserve">                           -  </v>
          </cell>
          <cell r="L770" t="str">
            <v xml:space="preserve">                        -  </v>
          </cell>
          <cell r="M770" t="str">
            <v xml:space="preserve">                        -  </v>
          </cell>
          <cell r="N770" t="str">
            <v xml:space="preserve">                        -  </v>
          </cell>
          <cell r="O770" t="str">
            <v xml:space="preserve">                        -  </v>
          </cell>
          <cell r="P770" t="str">
            <v xml:space="preserve">                        -  </v>
          </cell>
          <cell r="Q770" t="str">
            <v xml:space="preserve">                        -  </v>
          </cell>
          <cell r="R770" t="str">
            <v xml:space="preserve">                        -  </v>
          </cell>
          <cell r="S770" t="str">
            <v xml:space="preserve">                           -  </v>
          </cell>
          <cell r="T770">
            <v>-849983</v>
          </cell>
          <cell r="U770">
            <v>-47385</v>
          </cell>
          <cell r="V770">
            <v>-897368</v>
          </cell>
          <cell r="W770">
            <v>11959531</v>
          </cell>
          <cell r="X770">
            <v>50968</v>
          </cell>
          <cell r="Y770" t="str">
            <v>Multi - Battle Axe - Road Runner 115 kV</v>
          </cell>
          <cell r="AB770">
            <v>200282</v>
          </cell>
          <cell r="AC770">
            <v>30756</v>
          </cell>
        </row>
        <row r="771">
          <cell r="C771">
            <v>50873</v>
          </cell>
          <cell r="F771">
            <v>11959513</v>
          </cell>
          <cell r="G771">
            <v>139</v>
          </cell>
          <cell r="H771" t="str">
            <v>Battle Axe 115kV NM, ROW</v>
          </cell>
          <cell r="I771">
            <v>2015</v>
          </cell>
          <cell r="J771" t="str">
            <v xml:space="preserve">                        -  </v>
          </cell>
          <cell r="K771" t="str">
            <v xml:space="preserve">                           -  </v>
          </cell>
          <cell r="L771">
            <v>-376353</v>
          </cell>
          <cell r="M771">
            <v>-67747</v>
          </cell>
          <cell r="N771">
            <v>-70596</v>
          </cell>
          <cell r="O771">
            <v>-47006</v>
          </cell>
          <cell r="P771">
            <v>-65305</v>
          </cell>
          <cell r="Q771">
            <v>-33663</v>
          </cell>
          <cell r="R771">
            <v>-2131</v>
          </cell>
          <cell r="S771">
            <v>-1593</v>
          </cell>
          <cell r="T771">
            <v>-1080</v>
          </cell>
          <cell r="U771">
            <v>-2449</v>
          </cell>
          <cell r="V771">
            <v>-667925</v>
          </cell>
          <cell r="W771">
            <v>11959513</v>
          </cell>
          <cell r="X771">
            <v>50873</v>
          </cell>
          <cell r="Y771" t="str">
            <v>Multi - Battle Axe - Road Runner 115 kV</v>
          </cell>
          <cell r="AB771">
            <v>200282</v>
          </cell>
          <cell r="AC771">
            <v>30756</v>
          </cell>
        </row>
        <row r="772">
          <cell r="C772">
            <v>50873</v>
          </cell>
          <cell r="F772">
            <v>11959524</v>
          </cell>
          <cell r="G772">
            <v>139</v>
          </cell>
          <cell r="H772" t="str">
            <v>Battle Axe to Road Runner 115KV NM Line</v>
          </cell>
          <cell r="I772">
            <v>2015</v>
          </cell>
          <cell r="J772" t="str">
            <v xml:space="preserve">                        -  </v>
          </cell>
          <cell r="K772" t="str">
            <v xml:space="preserve">                           -  </v>
          </cell>
          <cell r="L772" t="str">
            <v xml:space="preserve">                        -  </v>
          </cell>
          <cell r="M772" t="str">
            <v xml:space="preserve">                        -  </v>
          </cell>
          <cell r="N772" t="str">
            <v xml:space="preserve">                        -  </v>
          </cell>
          <cell r="O772" t="str">
            <v xml:space="preserve">                        -  </v>
          </cell>
          <cell r="P772" t="str">
            <v xml:space="preserve">                        -  </v>
          </cell>
          <cell r="Q772" t="str">
            <v xml:space="preserve">                        -  </v>
          </cell>
          <cell r="R772" t="str">
            <v xml:space="preserve">                        -  </v>
          </cell>
          <cell r="S772" t="str">
            <v xml:space="preserve">                           -  </v>
          </cell>
          <cell r="T772">
            <v>-7333235</v>
          </cell>
          <cell r="U772">
            <v>-281931</v>
          </cell>
          <cell r="V772">
            <v>-7615166</v>
          </cell>
          <cell r="W772">
            <v>11959524</v>
          </cell>
          <cell r="X772">
            <v>50873</v>
          </cell>
          <cell r="Y772" t="str">
            <v>Multi - Battle Axe - Road Runner 115 kV</v>
          </cell>
          <cell r="AB772">
            <v>200282</v>
          </cell>
          <cell r="AC772">
            <v>30756</v>
          </cell>
        </row>
        <row r="773">
          <cell r="C773">
            <v>50874</v>
          </cell>
          <cell r="F773">
            <v>0</v>
          </cell>
          <cell r="G773">
            <v>140</v>
          </cell>
          <cell r="H773" t="str">
            <v>Dollarhide - Toboso Flats 115 kV Ckt 1</v>
          </cell>
          <cell r="T773">
            <v>0</v>
          </cell>
          <cell r="U773">
            <v>0</v>
          </cell>
          <cell r="V773">
            <v>0</v>
          </cell>
          <cell r="X773">
            <v>50874</v>
          </cell>
          <cell r="Y773" t="str">
            <v>Multi - Dollarhide - Toboso Flats 115 kV</v>
          </cell>
          <cell r="AB773">
            <v>200282</v>
          </cell>
          <cell r="AC773">
            <v>30672</v>
          </cell>
        </row>
        <row r="774">
          <cell r="C774">
            <v>50877</v>
          </cell>
          <cell r="F774">
            <v>12016070</v>
          </cell>
          <cell r="G774">
            <v>141</v>
          </cell>
          <cell r="H774" t="str">
            <v>Ponderosa 115kV Sub Custer Mt Term_UID 5</v>
          </cell>
          <cell r="L774">
            <v>0</v>
          </cell>
          <cell r="O774">
            <v>0</v>
          </cell>
          <cell r="V774">
            <v>0</v>
          </cell>
          <cell r="X774">
            <v>50877</v>
          </cell>
          <cell r="Y774" t="str">
            <v>Multi - Ponderosa - Ponderosa Tap 115 kV</v>
          </cell>
          <cell r="AB774">
            <v>200282</v>
          </cell>
          <cell r="AC774">
            <v>30694</v>
          </cell>
        </row>
        <row r="775">
          <cell r="C775">
            <v>50877</v>
          </cell>
          <cell r="F775">
            <v>12016083</v>
          </cell>
          <cell r="G775">
            <v>141</v>
          </cell>
          <cell r="H775" t="str">
            <v>Ponderosa 115kV Sub Comms_UID 50877</v>
          </cell>
          <cell r="L775">
            <v>0</v>
          </cell>
          <cell r="O775">
            <v>0</v>
          </cell>
          <cell r="V775">
            <v>0</v>
          </cell>
          <cell r="X775">
            <v>50877</v>
          </cell>
          <cell r="Y775" t="str">
            <v>Multi - Ponderosa - Ponderosa Tap 115 kV</v>
          </cell>
          <cell r="AB775">
            <v>200282</v>
          </cell>
          <cell r="AC775">
            <v>30694</v>
          </cell>
        </row>
        <row r="776">
          <cell r="C776">
            <v>50877</v>
          </cell>
          <cell r="F776">
            <v>12173964</v>
          </cell>
          <cell r="G776">
            <v>141</v>
          </cell>
          <cell r="R776">
            <v>0</v>
          </cell>
          <cell r="T776">
            <v>0</v>
          </cell>
          <cell r="V776">
            <v>0</v>
          </cell>
          <cell r="X776">
            <v>50877</v>
          </cell>
          <cell r="Y776" t="str">
            <v>Multi - Ponderosa - Ponderosa Tap 115 kV</v>
          </cell>
          <cell r="AB776">
            <v>200282</v>
          </cell>
          <cell r="AC776">
            <v>30694</v>
          </cell>
        </row>
        <row r="777">
          <cell r="C777">
            <v>50877</v>
          </cell>
          <cell r="F777">
            <v>12016063</v>
          </cell>
          <cell r="G777">
            <v>141</v>
          </cell>
          <cell r="H777" t="str">
            <v>Ponderosa 115kV Sub Land_UID 50877</v>
          </cell>
          <cell r="L777">
            <v>0</v>
          </cell>
          <cell r="O777">
            <v>0</v>
          </cell>
          <cell r="V777">
            <v>0</v>
          </cell>
          <cell r="X777">
            <v>50877</v>
          </cell>
          <cell r="Y777" t="str">
            <v>Multi - Ponderosa - Ponderosa Tap 115 kV</v>
          </cell>
          <cell r="AB777">
            <v>200282</v>
          </cell>
          <cell r="AC777">
            <v>30694</v>
          </cell>
        </row>
        <row r="778">
          <cell r="C778">
            <v>50879</v>
          </cell>
          <cell r="F778">
            <v>12016098</v>
          </cell>
          <cell r="G778">
            <v>142</v>
          </cell>
          <cell r="H778" t="str">
            <v>Custer Mt 115kV Sub Land_UID 50879</v>
          </cell>
          <cell r="I778">
            <v>2015</v>
          </cell>
          <cell r="J778" t="str">
            <v xml:space="preserve">                        -  </v>
          </cell>
          <cell r="K778" t="str">
            <v xml:space="preserve">                           -  </v>
          </cell>
          <cell r="L778">
            <v>-76825</v>
          </cell>
          <cell r="M778" t="str">
            <v xml:space="preserve">                        -  </v>
          </cell>
          <cell r="N778" t="str">
            <v xml:space="preserve">                        -  </v>
          </cell>
          <cell r="O778">
            <v>-1403</v>
          </cell>
          <cell r="P778">
            <v>-14</v>
          </cell>
          <cell r="Q778" t="str">
            <v xml:space="preserve">                        -  </v>
          </cell>
          <cell r="R778" t="str">
            <v xml:space="preserve">                        -  </v>
          </cell>
          <cell r="S778" t="str">
            <v xml:space="preserve">                           -  </v>
          </cell>
          <cell r="T778" t="str">
            <v xml:space="preserve">                        -  </v>
          </cell>
          <cell r="U778" t="str">
            <v xml:space="preserve">                        -  </v>
          </cell>
          <cell r="V778">
            <v>-78241</v>
          </cell>
          <cell r="W778">
            <v>12016098</v>
          </cell>
          <cell r="X778">
            <v>50879</v>
          </cell>
          <cell r="Y778" t="str">
            <v>Multi - Ponderosa - Ponderosa Tap 115 kV</v>
          </cell>
          <cell r="AB778">
            <v>200282</v>
          </cell>
          <cell r="AC778">
            <v>30694</v>
          </cell>
        </row>
        <row r="779">
          <cell r="C779">
            <v>50879</v>
          </cell>
          <cell r="F779">
            <v>12016040</v>
          </cell>
          <cell r="G779">
            <v>142</v>
          </cell>
          <cell r="H779" t="str">
            <v>W37 Whitten Re-Term_UID 50879</v>
          </cell>
          <cell r="L779">
            <v>0</v>
          </cell>
          <cell r="O779">
            <v>0</v>
          </cell>
          <cell r="V779">
            <v>0</v>
          </cell>
          <cell r="X779">
            <v>50879</v>
          </cell>
          <cell r="Y779" t="str">
            <v>Multi - Ponderosa - Ponderosa Tap 115 kV</v>
          </cell>
          <cell r="AB779">
            <v>200282</v>
          </cell>
          <cell r="AC779">
            <v>30694</v>
          </cell>
        </row>
        <row r="780">
          <cell r="C780">
            <v>50879</v>
          </cell>
          <cell r="F780">
            <v>12016047</v>
          </cell>
          <cell r="G780">
            <v>142</v>
          </cell>
          <cell r="H780" t="str">
            <v>W37 Road Runner Re-Term_UID 50879</v>
          </cell>
          <cell r="L780">
            <v>0</v>
          </cell>
          <cell r="O780">
            <v>0</v>
          </cell>
          <cell r="V780">
            <v>0</v>
          </cell>
          <cell r="X780">
            <v>50879</v>
          </cell>
          <cell r="Y780" t="str">
            <v>Multi - Ponderosa - Ponderosa Tap 115 kV</v>
          </cell>
          <cell r="AB780">
            <v>200282</v>
          </cell>
          <cell r="AC780">
            <v>30694</v>
          </cell>
        </row>
        <row r="781">
          <cell r="C781">
            <v>50879</v>
          </cell>
          <cell r="F781">
            <v>12016104</v>
          </cell>
          <cell r="G781">
            <v>142</v>
          </cell>
          <cell r="H781" t="str">
            <v>Custer Mt 115kV Sub Comms_UID 50879</v>
          </cell>
          <cell r="L781">
            <v>0</v>
          </cell>
          <cell r="O781">
            <v>0</v>
          </cell>
          <cell r="V781">
            <v>0</v>
          </cell>
          <cell r="X781">
            <v>50879</v>
          </cell>
          <cell r="Y781" t="str">
            <v>Multi - Ponderosa - Ponderosa Tap 115 kV</v>
          </cell>
          <cell r="AB781">
            <v>200282</v>
          </cell>
          <cell r="AC781">
            <v>30694</v>
          </cell>
        </row>
        <row r="782">
          <cell r="C782">
            <v>50879</v>
          </cell>
          <cell r="F782">
            <v>12016100</v>
          </cell>
          <cell r="G782">
            <v>142</v>
          </cell>
          <cell r="H782" t="str">
            <v>Custer Mt 115kV Sub Bus/Ponderosa Term_U</v>
          </cell>
          <cell r="L782">
            <v>0</v>
          </cell>
          <cell r="O782">
            <v>0</v>
          </cell>
          <cell r="V782">
            <v>0</v>
          </cell>
          <cell r="X782">
            <v>50879</v>
          </cell>
          <cell r="Y782" t="str">
            <v>Multi - Ponderosa - Ponderosa Tap 115 kV</v>
          </cell>
          <cell r="AB782">
            <v>200282</v>
          </cell>
          <cell r="AC782">
            <v>30694</v>
          </cell>
        </row>
        <row r="783">
          <cell r="C783">
            <v>50881</v>
          </cell>
          <cell r="F783">
            <v>11986343</v>
          </cell>
          <cell r="G783">
            <v>143</v>
          </cell>
          <cell r="H783" t="str">
            <v>Andrews County Subs</v>
          </cell>
          <cell r="L783">
            <v>0</v>
          </cell>
          <cell r="O783">
            <v>0</v>
          </cell>
          <cell r="V783">
            <v>0</v>
          </cell>
          <cell r="X783">
            <v>50881</v>
          </cell>
          <cell r="Y783" t="str">
            <v>Multi - Andrews - NEF 230/115 kV Ckt 1</v>
          </cell>
          <cell r="AB783">
            <v>200282</v>
          </cell>
          <cell r="AC783">
            <v>30649</v>
          </cell>
        </row>
        <row r="784">
          <cell r="C784">
            <v>50881</v>
          </cell>
          <cell r="F784">
            <v>11986358</v>
          </cell>
          <cell r="G784">
            <v>143</v>
          </cell>
          <cell r="H784" t="str">
            <v>Andrews Substation Communication</v>
          </cell>
          <cell r="L784">
            <v>0</v>
          </cell>
          <cell r="O784">
            <v>0</v>
          </cell>
          <cell r="V784">
            <v>0</v>
          </cell>
          <cell r="X784">
            <v>50881</v>
          </cell>
          <cell r="Y784" t="str">
            <v>Multi - Andrews - NEF 230/115 kV Ckt 1</v>
          </cell>
          <cell r="AB784">
            <v>200282</v>
          </cell>
          <cell r="AC784">
            <v>30649</v>
          </cell>
        </row>
        <row r="785">
          <cell r="C785">
            <v>50881</v>
          </cell>
          <cell r="F785">
            <v>11986367</v>
          </cell>
          <cell r="G785">
            <v>143</v>
          </cell>
          <cell r="H785" t="str">
            <v>K71 Retermination Transmission Portion</v>
          </cell>
          <cell r="L785">
            <v>0</v>
          </cell>
          <cell r="O785">
            <v>0</v>
          </cell>
          <cell r="V785">
            <v>0</v>
          </cell>
          <cell r="X785">
            <v>50881</v>
          </cell>
          <cell r="Y785" t="str">
            <v>Multi - Andrews - NEF 230/115 kV Ckt 1</v>
          </cell>
          <cell r="AB785">
            <v>200282</v>
          </cell>
          <cell r="AC785">
            <v>30649</v>
          </cell>
        </row>
        <row r="786">
          <cell r="C786">
            <v>50881</v>
          </cell>
          <cell r="F786">
            <v>11986371</v>
          </cell>
          <cell r="G786">
            <v>143</v>
          </cell>
          <cell r="H786" t="str">
            <v>NEF Substation Communication</v>
          </cell>
          <cell r="L786">
            <v>0</v>
          </cell>
          <cell r="O786">
            <v>0</v>
          </cell>
          <cell r="V786">
            <v>0</v>
          </cell>
          <cell r="X786">
            <v>50881</v>
          </cell>
          <cell r="Y786" t="str">
            <v>Multi - Andrews - NEF 230/115 kV Ckt 1</v>
          </cell>
          <cell r="AB786">
            <v>200282</v>
          </cell>
          <cell r="AC786">
            <v>30649</v>
          </cell>
        </row>
        <row r="787">
          <cell r="C787">
            <v>50881</v>
          </cell>
          <cell r="F787">
            <v>11986381</v>
          </cell>
          <cell r="G787">
            <v>143</v>
          </cell>
          <cell r="H787" t="str">
            <v>NEF Terminal Substation Portion</v>
          </cell>
          <cell r="I787">
            <v>2015</v>
          </cell>
          <cell r="J787" t="str">
            <v xml:space="preserve">                        -  </v>
          </cell>
          <cell r="K787" t="str">
            <v xml:space="preserve">                           -  </v>
          </cell>
          <cell r="L787" t="str">
            <v xml:space="preserve">                        -  </v>
          </cell>
          <cell r="M787" t="str">
            <v xml:space="preserve">                        -  </v>
          </cell>
          <cell r="N787" t="str">
            <v xml:space="preserve">                        -  </v>
          </cell>
          <cell r="O787" t="str">
            <v xml:space="preserve">                        -  </v>
          </cell>
          <cell r="P787" t="str">
            <v xml:space="preserve">                        -  </v>
          </cell>
          <cell r="Q787" t="str">
            <v xml:space="preserve">                        -  </v>
          </cell>
          <cell r="R787" t="str">
            <v xml:space="preserve">                        -  </v>
          </cell>
          <cell r="S787" t="str">
            <v xml:space="preserve">                           -  </v>
          </cell>
          <cell r="T787" t="str">
            <v xml:space="preserve">                        -  </v>
          </cell>
          <cell r="U787">
            <v>-957762</v>
          </cell>
          <cell r="V787">
            <v>-957762</v>
          </cell>
          <cell r="W787">
            <v>11986381</v>
          </cell>
          <cell r="X787">
            <v>50881</v>
          </cell>
          <cell r="Y787" t="str">
            <v>Multi - Andrews - NEF 230/115 kV Ckt 1</v>
          </cell>
          <cell r="AB787">
            <v>200282</v>
          </cell>
          <cell r="AC787">
            <v>30649</v>
          </cell>
        </row>
        <row r="788">
          <cell r="C788">
            <v>50881</v>
          </cell>
          <cell r="F788">
            <v>11999450</v>
          </cell>
          <cell r="G788">
            <v>143</v>
          </cell>
          <cell r="H788" t="str">
            <v>Andrews Sub Land</v>
          </cell>
          <cell r="I788">
            <v>2015</v>
          </cell>
          <cell r="J788" t="str">
            <v xml:space="preserve">                        -  </v>
          </cell>
          <cell r="K788" t="str">
            <v xml:space="preserve">                           -  </v>
          </cell>
          <cell r="L788">
            <v>-199342</v>
          </cell>
          <cell r="M788">
            <v>-6685</v>
          </cell>
          <cell r="N788" t="str">
            <v xml:space="preserve">                        -  </v>
          </cell>
          <cell r="O788">
            <v>-1503</v>
          </cell>
          <cell r="P788">
            <v>-15</v>
          </cell>
          <cell r="Q788" t="str">
            <v xml:space="preserve">                        -  </v>
          </cell>
          <cell r="R788" t="str">
            <v xml:space="preserve">                        -  </v>
          </cell>
          <cell r="S788" t="str">
            <v xml:space="preserve">                           -  </v>
          </cell>
          <cell r="T788" t="str">
            <v xml:space="preserve">                        -  </v>
          </cell>
          <cell r="U788" t="str">
            <v xml:space="preserve">                        -  </v>
          </cell>
          <cell r="V788">
            <v>-207545</v>
          </cell>
          <cell r="W788">
            <v>11999450</v>
          </cell>
          <cell r="X788">
            <v>50881</v>
          </cell>
          <cell r="Y788" t="str">
            <v>Multi - Andrews - NEF 230/115 kV Ckt 1</v>
          </cell>
          <cell r="AB788">
            <v>200282</v>
          </cell>
          <cell r="AC788">
            <v>30649</v>
          </cell>
        </row>
        <row r="789">
          <cell r="C789">
            <v>50881</v>
          </cell>
          <cell r="F789">
            <v>12006743</v>
          </cell>
          <cell r="G789">
            <v>143</v>
          </cell>
          <cell r="H789" t="str">
            <v>Whitten Remote End Relay, Sub</v>
          </cell>
          <cell r="I789">
            <v>2015</v>
          </cell>
          <cell r="J789" t="str">
            <v xml:space="preserve">                        -  </v>
          </cell>
          <cell r="K789" t="str">
            <v xml:space="preserve">                           -  </v>
          </cell>
          <cell r="L789" t="str">
            <v xml:space="preserve">                        -  </v>
          </cell>
          <cell r="M789" t="str">
            <v xml:space="preserve">                        -  </v>
          </cell>
          <cell r="N789" t="str">
            <v xml:space="preserve">                        -  </v>
          </cell>
          <cell r="O789" t="str">
            <v xml:space="preserve">                        -  </v>
          </cell>
          <cell r="P789" t="str">
            <v xml:space="preserve">                        -  </v>
          </cell>
          <cell r="Q789" t="str">
            <v xml:space="preserve">                        -  </v>
          </cell>
          <cell r="R789" t="str">
            <v xml:space="preserve">                        -  </v>
          </cell>
          <cell r="S789" t="str">
            <v xml:space="preserve">                           -  </v>
          </cell>
          <cell r="T789">
            <v>-144544</v>
          </cell>
          <cell r="U789">
            <v>-36213</v>
          </cell>
          <cell r="V789">
            <v>-180757</v>
          </cell>
          <cell r="W789">
            <v>12006743</v>
          </cell>
          <cell r="X789">
            <v>50881</v>
          </cell>
          <cell r="Y789" t="str">
            <v>Multi - Andrews - NEF 230/115 kV Ckt 1</v>
          </cell>
          <cell r="AB789">
            <v>200282</v>
          </cell>
          <cell r="AC789">
            <v>30649</v>
          </cell>
        </row>
        <row r="790">
          <cell r="C790">
            <v>50881</v>
          </cell>
          <cell r="F790">
            <v>12024682</v>
          </cell>
          <cell r="G790">
            <v>143</v>
          </cell>
          <cell r="H790" t="str">
            <v>K85 Retermination_Trans Portion,Line</v>
          </cell>
          <cell r="I790">
            <v>2015</v>
          </cell>
          <cell r="J790" t="str">
            <v xml:space="preserve">                        -  </v>
          </cell>
          <cell r="K790" t="str">
            <v xml:space="preserve">                           -  </v>
          </cell>
          <cell r="L790" t="str">
            <v xml:space="preserve">                        -  </v>
          </cell>
          <cell r="M790" t="str">
            <v xml:space="preserve">                        -  </v>
          </cell>
          <cell r="N790" t="str">
            <v xml:space="preserve">                        -  </v>
          </cell>
          <cell r="O790" t="str">
            <v xml:space="preserve">                        -  </v>
          </cell>
          <cell r="P790" t="str">
            <v xml:space="preserve">                        -  </v>
          </cell>
          <cell r="Q790" t="str">
            <v xml:space="preserve">                        -  </v>
          </cell>
          <cell r="R790" t="str">
            <v xml:space="preserve">                        -  </v>
          </cell>
          <cell r="S790" t="str">
            <v xml:space="preserve">                           -  </v>
          </cell>
          <cell r="T790" t="str">
            <v xml:space="preserve">                        -  </v>
          </cell>
          <cell r="U790">
            <v>-166682</v>
          </cell>
          <cell r="V790">
            <v>-166682</v>
          </cell>
          <cell r="W790">
            <v>12024682</v>
          </cell>
          <cell r="X790">
            <v>50881</v>
          </cell>
          <cell r="Y790" t="str">
            <v>Multi - Andrews - NEF 230/115 kV Ckt 1</v>
          </cell>
          <cell r="AB790">
            <v>200282</v>
          </cell>
          <cell r="AC790">
            <v>30649</v>
          </cell>
        </row>
        <row r="791">
          <cell r="C791">
            <v>50881</v>
          </cell>
          <cell r="F791">
            <v>12006752</v>
          </cell>
          <cell r="G791">
            <v>143</v>
          </cell>
          <cell r="H791" t="str">
            <v>Hobbs Gen Remote End Relay, Sub</v>
          </cell>
          <cell r="I791">
            <v>2015</v>
          </cell>
          <cell r="J791" t="str">
            <v xml:space="preserve">                        -  </v>
          </cell>
          <cell r="K791" t="str">
            <v xml:space="preserve">                           -  </v>
          </cell>
          <cell r="L791" t="str">
            <v xml:space="preserve">                        -  </v>
          </cell>
          <cell r="M791" t="str">
            <v xml:space="preserve">                        -  </v>
          </cell>
          <cell r="N791" t="str">
            <v xml:space="preserve">                        -  </v>
          </cell>
          <cell r="O791" t="str">
            <v xml:space="preserve">                        -  </v>
          </cell>
          <cell r="P791" t="str">
            <v xml:space="preserve">                        -  </v>
          </cell>
          <cell r="Q791" t="str">
            <v xml:space="preserve">                        -  </v>
          </cell>
          <cell r="R791" t="str">
            <v xml:space="preserve">                        -  </v>
          </cell>
          <cell r="S791" t="str">
            <v xml:space="preserve">                           -  </v>
          </cell>
          <cell r="T791" t="str">
            <v xml:space="preserve">                        -  </v>
          </cell>
          <cell r="U791">
            <v>-166682</v>
          </cell>
          <cell r="V791">
            <v>-166682</v>
          </cell>
          <cell r="W791">
            <v>12024682</v>
          </cell>
          <cell r="X791">
            <v>50881</v>
          </cell>
          <cell r="Y791" t="str">
            <v>Multi - Andrews - NEF 230/115 kV Ckt 1</v>
          </cell>
          <cell r="AB791">
            <v>200282</v>
          </cell>
          <cell r="AC791">
            <v>30649</v>
          </cell>
        </row>
        <row r="792">
          <cell r="C792">
            <v>50882</v>
          </cell>
          <cell r="F792">
            <v>11986352</v>
          </cell>
          <cell r="G792">
            <v>144</v>
          </cell>
          <cell r="H792" t="str">
            <v>115kV Line - Andrews Trans Portion</v>
          </cell>
          <cell r="U792">
            <v>0</v>
          </cell>
          <cell r="V792">
            <v>0</v>
          </cell>
          <cell r="X792">
            <v>50882</v>
          </cell>
          <cell r="Y792" t="str">
            <v>Multi - Andrews - NEF 230/115 kV Ckt 1</v>
          </cell>
          <cell r="AB792">
            <v>200282</v>
          </cell>
          <cell r="AC792">
            <v>30649</v>
          </cell>
        </row>
        <row r="793">
          <cell r="C793">
            <v>50882</v>
          </cell>
          <cell r="F793">
            <v>12035922</v>
          </cell>
          <cell r="G793">
            <v>144</v>
          </cell>
          <cell r="H793" t="str">
            <v>NEF ROW_115 KV ROW</v>
          </cell>
          <cell r="I793">
            <v>2015</v>
          </cell>
          <cell r="J793" t="str">
            <v xml:space="preserve">                        -  </v>
          </cell>
          <cell r="K793" t="str">
            <v xml:space="preserve">                           -  </v>
          </cell>
          <cell r="L793" t="str">
            <v xml:space="preserve">                        -  </v>
          </cell>
          <cell r="M793" t="str">
            <v xml:space="preserve">                        -  </v>
          </cell>
          <cell r="N793" t="str">
            <v xml:space="preserve">                        -  </v>
          </cell>
          <cell r="O793" t="str">
            <v xml:space="preserve">                        -  </v>
          </cell>
          <cell r="P793" t="str">
            <v xml:space="preserve">                        -  </v>
          </cell>
          <cell r="Q793" t="str">
            <v xml:space="preserve">                        -  </v>
          </cell>
          <cell r="R793">
            <v>-36300</v>
          </cell>
          <cell r="S793">
            <v>-16587</v>
          </cell>
          <cell r="T793">
            <v>-13001</v>
          </cell>
          <cell r="U793">
            <v>3</v>
          </cell>
          <cell r="V793">
            <v>-65885</v>
          </cell>
          <cell r="W793">
            <v>12035922</v>
          </cell>
          <cell r="X793">
            <v>50882</v>
          </cell>
          <cell r="Y793" t="str">
            <v>Multi - Andrews - NEF 230/115 kV Ckt 1</v>
          </cell>
          <cell r="AB793">
            <v>200282</v>
          </cell>
          <cell r="AC793">
            <v>30649</v>
          </cell>
        </row>
        <row r="794">
          <cell r="C794">
            <v>50882</v>
          </cell>
          <cell r="F794">
            <v>12055176</v>
          </cell>
          <cell r="G794">
            <v>144</v>
          </cell>
          <cell r="H794" t="str">
            <v>NEF ROW_115KV TX Portion ROW</v>
          </cell>
          <cell r="I794">
            <v>2015</v>
          </cell>
          <cell r="J794" t="str">
            <v xml:space="preserve">                        -  </v>
          </cell>
          <cell r="K794" t="str">
            <v xml:space="preserve">                           -  </v>
          </cell>
          <cell r="L794" t="str">
            <v xml:space="preserve">                        -  </v>
          </cell>
          <cell r="M794" t="str">
            <v xml:space="preserve">                        -  </v>
          </cell>
          <cell r="N794" t="str">
            <v xml:space="preserve">                        -  </v>
          </cell>
          <cell r="O794" t="str">
            <v xml:space="preserve">                        -  </v>
          </cell>
          <cell r="P794" t="str">
            <v xml:space="preserve">                        -  </v>
          </cell>
          <cell r="Q794" t="str">
            <v xml:space="preserve">                        -  </v>
          </cell>
          <cell r="R794">
            <v>-23881</v>
          </cell>
          <cell r="S794">
            <v>-356</v>
          </cell>
          <cell r="T794">
            <v>-226</v>
          </cell>
          <cell r="U794">
            <v>-158</v>
          </cell>
          <cell r="V794">
            <v>-24621</v>
          </cell>
          <cell r="W794">
            <v>12055176</v>
          </cell>
          <cell r="X794">
            <v>50882</v>
          </cell>
          <cell r="Y794" t="str">
            <v>Multi - Andrews - NEF 230/115 kV Ckt 1</v>
          </cell>
          <cell r="AB794">
            <v>200282</v>
          </cell>
          <cell r="AC794">
            <v>30649</v>
          </cell>
        </row>
        <row r="795">
          <cell r="C795">
            <v>50882</v>
          </cell>
          <cell r="F795">
            <v>12055523</v>
          </cell>
          <cell r="G795">
            <v>144</v>
          </cell>
          <cell r="H795" t="str">
            <v>R04 TX Line-Andrews State lIne,TX,Line</v>
          </cell>
          <cell r="I795">
            <v>2015</v>
          </cell>
          <cell r="J795" t="str">
            <v xml:space="preserve">                        -  </v>
          </cell>
          <cell r="K795" t="str">
            <v xml:space="preserve">                           -  </v>
          </cell>
          <cell r="L795" t="str">
            <v xml:space="preserve">                        -  </v>
          </cell>
          <cell r="M795" t="str">
            <v xml:space="preserve">                        -  </v>
          </cell>
          <cell r="N795" t="str">
            <v xml:space="preserve">                        -  </v>
          </cell>
          <cell r="O795" t="str">
            <v xml:space="preserve">                        -  </v>
          </cell>
          <cell r="P795" t="str">
            <v xml:space="preserve">                        -  </v>
          </cell>
          <cell r="Q795" t="str">
            <v xml:space="preserve">                        -  </v>
          </cell>
          <cell r="R795" t="str">
            <v xml:space="preserve">                        -  </v>
          </cell>
          <cell r="S795" t="str">
            <v xml:space="preserve">                           -  </v>
          </cell>
          <cell r="T795">
            <v>-797609</v>
          </cell>
          <cell r="U795">
            <v>-34779</v>
          </cell>
          <cell r="V795">
            <v>-832387</v>
          </cell>
          <cell r="W795">
            <v>12055523</v>
          </cell>
          <cell r="X795">
            <v>50882</v>
          </cell>
          <cell r="Y795" t="str">
            <v>Multi - Andrews - NEF 230/115 kV Ckt 1</v>
          </cell>
          <cell r="AB795">
            <v>200282</v>
          </cell>
          <cell r="AC795">
            <v>30649</v>
          </cell>
        </row>
        <row r="796">
          <cell r="C796">
            <v>50882</v>
          </cell>
          <cell r="F796">
            <v>12055534</v>
          </cell>
          <cell r="G796">
            <v>144</v>
          </cell>
          <cell r="H796" t="str">
            <v>W83 115kV Line Andrews TX Portion, Line</v>
          </cell>
          <cell r="I796">
            <v>2015</v>
          </cell>
          <cell r="J796" t="str">
            <v xml:space="preserve">                        -  </v>
          </cell>
          <cell r="K796" t="str">
            <v xml:space="preserve">                           -  </v>
          </cell>
          <cell r="L796" t="str">
            <v xml:space="preserve">                        -  </v>
          </cell>
          <cell r="M796" t="str">
            <v xml:space="preserve">                        -  </v>
          </cell>
          <cell r="N796" t="str">
            <v xml:space="preserve">                        -  </v>
          </cell>
          <cell r="O796" t="str">
            <v xml:space="preserve">                        -  </v>
          </cell>
          <cell r="P796" t="str">
            <v xml:space="preserve">                        -  </v>
          </cell>
          <cell r="Q796" t="str">
            <v xml:space="preserve">                        -  </v>
          </cell>
          <cell r="R796" t="str">
            <v xml:space="preserve">                        -  </v>
          </cell>
          <cell r="S796" t="str">
            <v xml:space="preserve">                           -  </v>
          </cell>
          <cell r="T796" t="str">
            <v xml:space="preserve">                        -  </v>
          </cell>
          <cell r="U796">
            <v>-532342</v>
          </cell>
          <cell r="V796">
            <v>-532342</v>
          </cell>
          <cell r="W796">
            <v>12055534</v>
          </cell>
          <cell r="X796">
            <v>50882</v>
          </cell>
          <cell r="Y796" t="str">
            <v>Multi - Andrews - NEF 230/115 kV Ckt 1</v>
          </cell>
          <cell r="AB796">
            <v>200282</v>
          </cell>
          <cell r="AC796">
            <v>30649</v>
          </cell>
        </row>
        <row r="797">
          <cell r="C797">
            <v>50882</v>
          </cell>
          <cell r="F797">
            <v>12055536</v>
          </cell>
          <cell r="G797">
            <v>144</v>
          </cell>
          <cell r="H797" t="str">
            <v>W83 115kV Line-Andrews NM Portion, Line</v>
          </cell>
          <cell r="I797">
            <v>2015</v>
          </cell>
          <cell r="J797" t="str">
            <v xml:space="preserve">                        -  </v>
          </cell>
          <cell r="K797" t="str">
            <v xml:space="preserve">                           -  </v>
          </cell>
          <cell r="L797" t="str">
            <v xml:space="preserve">                        -  </v>
          </cell>
          <cell r="M797" t="str">
            <v xml:space="preserve">                        -  </v>
          </cell>
          <cell r="N797" t="str">
            <v xml:space="preserve">                        -  </v>
          </cell>
          <cell r="O797" t="str">
            <v xml:space="preserve">                        -  </v>
          </cell>
          <cell r="P797" t="str">
            <v xml:space="preserve">                        -  </v>
          </cell>
          <cell r="Q797" t="str">
            <v xml:space="preserve">                        -  </v>
          </cell>
          <cell r="R797" t="str">
            <v xml:space="preserve">                        -  </v>
          </cell>
          <cell r="S797" t="str">
            <v xml:space="preserve">                           -  </v>
          </cell>
          <cell r="T797" t="str">
            <v xml:space="preserve">                        -  </v>
          </cell>
          <cell r="U797">
            <v>-1576327</v>
          </cell>
          <cell r="V797">
            <v>-1576327</v>
          </cell>
          <cell r="W797">
            <v>12055536</v>
          </cell>
          <cell r="X797">
            <v>50882</v>
          </cell>
          <cell r="Y797" t="str">
            <v>Multi - Andrews - NEF 230/115 kV Ckt 1</v>
          </cell>
          <cell r="AB797">
            <v>200282</v>
          </cell>
          <cell r="AC797">
            <v>30649</v>
          </cell>
        </row>
        <row r="798">
          <cell r="C798">
            <v>50883</v>
          </cell>
          <cell r="F798">
            <v>11783504</v>
          </cell>
          <cell r="G798">
            <v>145</v>
          </cell>
          <cell r="H798" t="str">
            <v>Hopi to Copano, Copano Terminals,N. Lovi</v>
          </cell>
          <cell r="I798">
            <v>2015</v>
          </cell>
          <cell r="J798" t="str">
            <v xml:space="preserve">                        -  </v>
          </cell>
          <cell r="K798" t="str">
            <v xml:space="preserve">                           -  </v>
          </cell>
          <cell r="L798" t="str">
            <v xml:space="preserve">                        -  </v>
          </cell>
          <cell r="M798" t="str">
            <v xml:space="preserve">                        -  </v>
          </cell>
          <cell r="N798">
            <v>-5524152</v>
          </cell>
          <cell r="O798">
            <v>-120001</v>
          </cell>
          <cell r="P798">
            <v>-31703</v>
          </cell>
          <cell r="Q798">
            <v>-76826</v>
          </cell>
          <cell r="R798">
            <v>-120304</v>
          </cell>
          <cell r="S798">
            <v>-30603</v>
          </cell>
          <cell r="T798">
            <v>-31607</v>
          </cell>
          <cell r="U798">
            <v>31265</v>
          </cell>
          <cell r="V798">
            <v>-5903930</v>
          </cell>
          <cell r="W798">
            <v>11783510</v>
          </cell>
          <cell r="X798">
            <v>50883</v>
          </cell>
          <cell r="Y798" t="str">
            <v>Line - Hopi Sub - North Loving - China Draw 115 kV Ckt 1</v>
          </cell>
          <cell r="AB798">
            <v>200309</v>
          </cell>
          <cell r="AC798">
            <v>30717</v>
          </cell>
        </row>
        <row r="799">
          <cell r="C799">
            <v>50883</v>
          </cell>
          <cell r="F799">
            <v>11783510</v>
          </cell>
          <cell r="G799">
            <v>145</v>
          </cell>
          <cell r="H799" t="str">
            <v>Hopi to Copano Line</v>
          </cell>
          <cell r="I799">
            <v>2015</v>
          </cell>
          <cell r="J799" t="str">
            <v xml:space="preserve">                        -  </v>
          </cell>
          <cell r="K799" t="str">
            <v xml:space="preserve">                           -  </v>
          </cell>
          <cell r="L799" t="str">
            <v xml:space="preserve">                        -  </v>
          </cell>
          <cell r="M799" t="str">
            <v xml:space="preserve">                        -  </v>
          </cell>
          <cell r="N799">
            <v>-5524152</v>
          </cell>
          <cell r="O799">
            <v>-120001</v>
          </cell>
          <cell r="P799">
            <v>-31703</v>
          </cell>
          <cell r="Q799">
            <v>-76826</v>
          </cell>
          <cell r="R799">
            <v>-120304</v>
          </cell>
          <cell r="S799">
            <v>-30603</v>
          </cell>
          <cell r="T799">
            <v>-31607</v>
          </cell>
          <cell r="U799">
            <v>31265</v>
          </cell>
          <cell r="V799">
            <v>-5903930</v>
          </cell>
          <cell r="W799">
            <v>11783510</v>
          </cell>
          <cell r="X799">
            <v>50883</v>
          </cell>
          <cell r="Y799" t="str">
            <v>Line - Hopi Sub - North Loving - China Draw 115 kV Ckt 1</v>
          </cell>
          <cell r="AB799">
            <v>200309</v>
          </cell>
          <cell r="AC799">
            <v>30717</v>
          </cell>
        </row>
        <row r="800">
          <cell r="C800">
            <v>50883</v>
          </cell>
          <cell r="F800">
            <v>11783513</v>
          </cell>
          <cell r="G800">
            <v>145</v>
          </cell>
          <cell r="H800" t="str">
            <v>Hopi to Copano ROW</v>
          </cell>
          <cell r="I800">
            <v>2015</v>
          </cell>
          <cell r="J800" t="str">
            <v xml:space="preserve">                        -  </v>
          </cell>
          <cell r="K800" t="str">
            <v xml:space="preserve">                           -  </v>
          </cell>
          <cell r="L800">
            <v>-589185</v>
          </cell>
          <cell r="M800">
            <v>-25459</v>
          </cell>
          <cell r="N800">
            <v>-9987</v>
          </cell>
          <cell r="O800">
            <v>-2318</v>
          </cell>
          <cell r="P800">
            <v>-2627</v>
          </cell>
          <cell r="Q800">
            <v>629045</v>
          </cell>
          <cell r="R800">
            <v>-943</v>
          </cell>
          <cell r="S800">
            <v>1473</v>
          </cell>
          <cell r="T800" t="str">
            <v xml:space="preserve">                        -  </v>
          </cell>
          <cell r="U800" t="str">
            <v xml:space="preserve">                        -  </v>
          </cell>
          <cell r="V800">
            <v>0</v>
          </cell>
          <cell r="W800">
            <v>11783513</v>
          </cell>
          <cell r="X800">
            <v>50883</v>
          </cell>
          <cell r="Y800" t="str">
            <v>Line - Hopi Sub - North Loving - China Draw 115 kV Ckt 1</v>
          </cell>
          <cell r="AB800">
            <v>200309</v>
          </cell>
          <cell r="AC800">
            <v>30717</v>
          </cell>
        </row>
        <row r="801">
          <cell r="C801">
            <v>50883</v>
          </cell>
          <cell r="F801">
            <v>11783570</v>
          </cell>
          <cell r="G801">
            <v>145</v>
          </cell>
          <cell r="H801" t="str">
            <v>Hopi to Copano Hopi Substation</v>
          </cell>
          <cell r="I801">
            <v>2015</v>
          </cell>
          <cell r="J801" t="str">
            <v xml:space="preserve">                        -  </v>
          </cell>
          <cell r="K801" t="str">
            <v xml:space="preserve">                           -  </v>
          </cell>
          <cell r="L801" t="str">
            <v xml:space="preserve">                        -  </v>
          </cell>
          <cell r="M801" t="str">
            <v xml:space="preserve">                        -  </v>
          </cell>
          <cell r="N801">
            <v>-971143</v>
          </cell>
          <cell r="O801">
            <v>-68049</v>
          </cell>
          <cell r="P801">
            <v>-63890</v>
          </cell>
          <cell r="Q801">
            <v>-66765</v>
          </cell>
          <cell r="R801">
            <v>-195</v>
          </cell>
          <cell r="S801">
            <v>-3634</v>
          </cell>
          <cell r="T801">
            <v>-2843</v>
          </cell>
          <cell r="U801">
            <v>-460</v>
          </cell>
          <cell r="V801">
            <v>-1176979</v>
          </cell>
          <cell r="W801">
            <v>11783570</v>
          </cell>
          <cell r="X801">
            <v>50883</v>
          </cell>
          <cell r="Y801" t="str">
            <v>Line - Hopi Sub - North Loving - China Draw 115 kV Ckt 1</v>
          </cell>
          <cell r="AB801">
            <v>200309</v>
          </cell>
          <cell r="AC801">
            <v>30717</v>
          </cell>
        </row>
        <row r="802">
          <cell r="C802">
            <v>50883</v>
          </cell>
          <cell r="F802">
            <v>11899013</v>
          </cell>
          <cell r="G802">
            <v>145</v>
          </cell>
          <cell r="H802" t="str">
            <v>China Draw to North Loving Lin</v>
          </cell>
          <cell r="I802">
            <v>2015</v>
          </cell>
          <cell r="J802" t="str">
            <v xml:space="preserve">                        -  </v>
          </cell>
          <cell r="K802" t="str">
            <v xml:space="preserve">                           -  </v>
          </cell>
          <cell r="L802" t="str">
            <v xml:space="preserve">                        -  </v>
          </cell>
          <cell r="M802" t="str">
            <v xml:space="preserve">                        -  </v>
          </cell>
          <cell r="N802">
            <v>-8105168</v>
          </cell>
          <cell r="O802">
            <v>-16413</v>
          </cell>
          <cell r="P802">
            <v>-105692</v>
          </cell>
          <cell r="Q802">
            <v>-54181</v>
          </cell>
          <cell r="R802">
            <v>-130236</v>
          </cell>
          <cell r="S802">
            <v>-75647</v>
          </cell>
          <cell r="T802">
            <v>-52991</v>
          </cell>
          <cell r="U802">
            <v>12544</v>
          </cell>
          <cell r="V802">
            <v>-8527785</v>
          </cell>
          <cell r="W802" t="e">
            <v>#N/A</v>
          </cell>
          <cell r="X802">
            <v>50883</v>
          </cell>
          <cell r="Y802" t="str">
            <v>Line - Hopi Sub - North Loving - China Draw 115 kV Ckt 1</v>
          </cell>
          <cell r="AB802">
            <v>200309</v>
          </cell>
          <cell r="AC802">
            <v>30717</v>
          </cell>
        </row>
        <row r="803">
          <cell r="C803">
            <v>50883</v>
          </cell>
          <cell r="F803">
            <v>11899018</v>
          </cell>
          <cell r="G803">
            <v>145</v>
          </cell>
          <cell r="H803" t="str">
            <v>China Draw ROW</v>
          </cell>
          <cell r="I803">
            <v>2015</v>
          </cell>
          <cell r="J803" t="str">
            <v xml:space="preserve">                        -  </v>
          </cell>
          <cell r="K803" t="str">
            <v xml:space="preserve">                           -  </v>
          </cell>
          <cell r="L803">
            <v>-414735</v>
          </cell>
          <cell r="M803">
            <v>-1312</v>
          </cell>
          <cell r="N803">
            <v>-1</v>
          </cell>
          <cell r="O803">
            <v>-1796</v>
          </cell>
          <cell r="P803">
            <v>-610</v>
          </cell>
          <cell r="Q803">
            <v>-1204</v>
          </cell>
          <cell r="R803">
            <v>-1178</v>
          </cell>
          <cell r="S803">
            <v>-1175</v>
          </cell>
          <cell r="T803">
            <v>-426</v>
          </cell>
          <cell r="U803" t="str">
            <v xml:space="preserve">                        -  </v>
          </cell>
          <cell r="V803">
            <v>-422437</v>
          </cell>
          <cell r="W803" t="e">
            <v>#N/A</v>
          </cell>
          <cell r="X803">
            <v>50883</v>
          </cell>
          <cell r="Y803" t="str">
            <v>Line - Hopi Sub - North Loving - China Draw 115 kV Ckt 1</v>
          </cell>
          <cell r="AB803">
            <v>200309</v>
          </cell>
          <cell r="AC803">
            <v>30717</v>
          </cell>
        </row>
        <row r="804">
          <cell r="C804">
            <v>50883</v>
          </cell>
          <cell r="F804">
            <v>11925759</v>
          </cell>
          <cell r="G804">
            <v>145</v>
          </cell>
          <cell r="H804" t="str">
            <v>China Draw High Side Substatio</v>
          </cell>
          <cell r="I804">
            <v>2015</v>
          </cell>
          <cell r="J804" t="str">
            <v xml:space="preserve">                        -  </v>
          </cell>
          <cell r="K804" t="str">
            <v xml:space="preserve">                           -  </v>
          </cell>
          <cell r="L804" t="str">
            <v xml:space="preserve">                        -  </v>
          </cell>
          <cell r="M804" t="str">
            <v xml:space="preserve">                        -  </v>
          </cell>
          <cell r="N804">
            <v>-1211404</v>
          </cell>
          <cell r="O804">
            <v>-27655</v>
          </cell>
          <cell r="P804">
            <v>-76415</v>
          </cell>
          <cell r="Q804">
            <v>-88918</v>
          </cell>
          <cell r="R804">
            <v>-37232</v>
          </cell>
          <cell r="S804">
            <v>-7934</v>
          </cell>
          <cell r="T804">
            <v>-104362</v>
          </cell>
          <cell r="U804">
            <v>-3346</v>
          </cell>
          <cell r="V804">
            <v>-1557267</v>
          </cell>
          <cell r="W804" t="e">
            <v>#N/A</v>
          </cell>
          <cell r="X804">
            <v>50883</v>
          </cell>
          <cell r="Y804" t="str">
            <v>Line - Hopi Sub - North Loving - China Draw 115 kV Ckt 1</v>
          </cell>
          <cell r="AB804">
            <v>200309</v>
          </cell>
          <cell r="AC804">
            <v>30717</v>
          </cell>
        </row>
        <row r="805">
          <cell r="C805">
            <v>50923</v>
          </cell>
          <cell r="F805">
            <v>12016056</v>
          </cell>
          <cell r="G805">
            <v>146</v>
          </cell>
          <cell r="H805" t="str">
            <v>Ponderosa-Custer Mt 115kV ROW_UID 50923</v>
          </cell>
          <cell r="I805">
            <v>2015</v>
          </cell>
          <cell r="J805" t="str">
            <v xml:space="preserve">                        -  </v>
          </cell>
          <cell r="K805" t="str">
            <v xml:space="preserve">                           -  </v>
          </cell>
          <cell r="L805" t="str">
            <v xml:space="preserve">                        -  </v>
          </cell>
          <cell r="M805" t="str">
            <v xml:space="preserve">                        -  </v>
          </cell>
          <cell r="N805" t="str">
            <v xml:space="preserve">                        -  </v>
          </cell>
          <cell r="O805" t="str">
            <v xml:space="preserve">                        -  </v>
          </cell>
          <cell r="P805" t="str">
            <v xml:space="preserve">                        -  </v>
          </cell>
          <cell r="Q805">
            <v>-291610</v>
          </cell>
          <cell r="R805">
            <v>-104644</v>
          </cell>
          <cell r="S805">
            <v>-298953</v>
          </cell>
          <cell r="T805">
            <v>98814</v>
          </cell>
          <cell r="U805">
            <v>-12409</v>
          </cell>
          <cell r="V805">
            <v>-608802</v>
          </cell>
          <cell r="W805">
            <v>12016056</v>
          </cell>
          <cell r="X805">
            <v>50923</v>
          </cell>
          <cell r="Y805" t="str">
            <v>Multi - Ponderosa - Ponderosa Tap 115 kV</v>
          </cell>
          <cell r="AB805">
            <v>200282</v>
          </cell>
          <cell r="AC805">
            <v>30694</v>
          </cell>
        </row>
        <row r="806">
          <cell r="C806">
            <v>50923</v>
          </cell>
          <cell r="F806">
            <v>12016052</v>
          </cell>
          <cell r="G806">
            <v>146</v>
          </cell>
          <cell r="H806" t="str">
            <v>Ponderosa-Custer Mt 115kV Line_UID 50923</v>
          </cell>
          <cell r="Q806">
            <v>0</v>
          </cell>
          <cell r="R806">
            <v>0</v>
          </cell>
          <cell r="S806">
            <v>0</v>
          </cell>
          <cell r="T806">
            <v>0</v>
          </cell>
          <cell r="U806">
            <v>0</v>
          </cell>
          <cell r="V806">
            <v>0</v>
          </cell>
          <cell r="X806">
            <v>50923</v>
          </cell>
          <cell r="Y806" t="str">
            <v>Multi - Ponderosa - Ponderosa Tap 115 kV</v>
          </cell>
          <cell r="AB806">
            <v>200282</v>
          </cell>
          <cell r="AC806">
            <v>30694</v>
          </cell>
        </row>
        <row r="807">
          <cell r="C807">
            <v>50924</v>
          </cell>
          <cell r="F807">
            <v>12016167</v>
          </cell>
          <cell r="G807">
            <v>147</v>
          </cell>
          <cell r="H807" t="str">
            <v>Livingston Ridge Sub Land_UID 50924</v>
          </cell>
          <cell r="Q807">
            <v>0</v>
          </cell>
          <cell r="R807">
            <v>0</v>
          </cell>
          <cell r="S807">
            <v>0</v>
          </cell>
          <cell r="T807">
            <v>0</v>
          </cell>
          <cell r="U807">
            <v>0</v>
          </cell>
          <cell r="V807">
            <v>0</v>
          </cell>
          <cell r="X807">
            <v>50924</v>
          </cell>
          <cell r="Y807" t="str">
            <v>Multi - Livingston Ridge - Sage Brush - Lagarto - Cardinal  115 kV</v>
          </cell>
          <cell r="AB807">
            <v>200309</v>
          </cell>
          <cell r="AC807">
            <v>30695</v>
          </cell>
        </row>
        <row r="808">
          <cell r="C808">
            <v>50924</v>
          </cell>
          <cell r="F808">
            <v>12016116</v>
          </cell>
          <cell r="G808">
            <v>147</v>
          </cell>
          <cell r="H808" t="str">
            <v>T38 Potash Re-Term_UID 50924</v>
          </cell>
          <cell r="Q808">
            <v>0</v>
          </cell>
          <cell r="R808">
            <v>0</v>
          </cell>
          <cell r="S808">
            <v>0</v>
          </cell>
          <cell r="T808">
            <v>0</v>
          </cell>
          <cell r="U808">
            <v>0</v>
          </cell>
          <cell r="V808">
            <v>0</v>
          </cell>
          <cell r="X808">
            <v>50924</v>
          </cell>
          <cell r="Y808" t="str">
            <v>Multi - Livingston Ridge - Sage Brush - Lagarto - Cardinal  115 kV</v>
          </cell>
          <cell r="AB808">
            <v>200309</v>
          </cell>
          <cell r="AC808">
            <v>30695</v>
          </cell>
        </row>
        <row r="809">
          <cell r="C809">
            <v>50924</v>
          </cell>
          <cell r="F809">
            <v>12016126</v>
          </cell>
          <cell r="G809">
            <v>147</v>
          </cell>
          <cell r="H809" t="str">
            <v>T38 WIPP Re-Term_UID 50924</v>
          </cell>
          <cell r="Q809">
            <v>0</v>
          </cell>
          <cell r="R809">
            <v>0</v>
          </cell>
          <cell r="S809">
            <v>0</v>
          </cell>
          <cell r="T809">
            <v>0</v>
          </cell>
          <cell r="U809">
            <v>0</v>
          </cell>
          <cell r="V809">
            <v>0</v>
          </cell>
          <cell r="X809">
            <v>50924</v>
          </cell>
          <cell r="Y809" t="str">
            <v>Multi - Livingston Ridge - Sage Brush - Lagarto - Cardinal  115 kV</v>
          </cell>
          <cell r="AB809">
            <v>200309</v>
          </cell>
          <cell r="AC809">
            <v>30695</v>
          </cell>
        </row>
        <row r="810">
          <cell r="C810">
            <v>50924</v>
          </cell>
          <cell r="F810">
            <v>12016170</v>
          </cell>
          <cell r="G810">
            <v>147</v>
          </cell>
          <cell r="H810" t="str">
            <v xml:space="preserve">L Ridge Sub 115kV Conv/S Brush Term_UID </v>
          </cell>
          <cell r="Q810">
            <v>0</v>
          </cell>
          <cell r="R810">
            <v>0</v>
          </cell>
          <cell r="S810">
            <v>0</v>
          </cell>
          <cell r="T810">
            <v>0</v>
          </cell>
          <cell r="U810">
            <v>0</v>
          </cell>
          <cell r="V810">
            <v>0</v>
          </cell>
          <cell r="X810">
            <v>50924</v>
          </cell>
          <cell r="Y810" t="str">
            <v>Multi - Livingston Ridge - Sage Brush - Lagarto - Cardinal  115 kV</v>
          </cell>
          <cell r="AB810">
            <v>200309</v>
          </cell>
          <cell r="AC810">
            <v>30695</v>
          </cell>
        </row>
        <row r="811">
          <cell r="C811">
            <v>50924</v>
          </cell>
          <cell r="F811">
            <v>12016176</v>
          </cell>
          <cell r="G811">
            <v>147</v>
          </cell>
          <cell r="H811" t="str">
            <v>L Ridge 115kV Sub Comms_UID 50924</v>
          </cell>
          <cell r="Q811">
            <v>0</v>
          </cell>
          <cell r="R811">
            <v>0</v>
          </cell>
          <cell r="S811">
            <v>0</v>
          </cell>
          <cell r="T811">
            <v>0</v>
          </cell>
          <cell r="U811">
            <v>0</v>
          </cell>
          <cell r="V811">
            <v>0</v>
          </cell>
          <cell r="X811">
            <v>50924</v>
          </cell>
          <cell r="Y811" t="str">
            <v>Multi - Livingston Ridge - Sage Brush - Lagarto - Cardinal  115 kV</v>
          </cell>
          <cell r="AB811">
            <v>200309</v>
          </cell>
          <cell r="AC811">
            <v>30695</v>
          </cell>
        </row>
        <row r="812">
          <cell r="C812">
            <v>50924</v>
          </cell>
          <cell r="F812">
            <v>12016182</v>
          </cell>
          <cell r="G812">
            <v>147</v>
          </cell>
          <cell r="H812" t="str">
            <v>Potash Sub Rly Mods for Livingston_UID 5</v>
          </cell>
          <cell r="Q812">
            <v>0</v>
          </cell>
          <cell r="R812">
            <v>0</v>
          </cell>
          <cell r="S812">
            <v>0</v>
          </cell>
          <cell r="T812">
            <v>0</v>
          </cell>
          <cell r="U812">
            <v>0</v>
          </cell>
          <cell r="V812">
            <v>0</v>
          </cell>
          <cell r="X812">
            <v>50924</v>
          </cell>
          <cell r="Y812" t="str">
            <v>Multi - Livingston Ridge - Sage Brush - Lagarto - Cardinal  115 kV</v>
          </cell>
          <cell r="AB812">
            <v>200309</v>
          </cell>
          <cell r="AC812">
            <v>30695</v>
          </cell>
        </row>
        <row r="813">
          <cell r="C813">
            <v>50924</v>
          </cell>
          <cell r="F813">
            <v>12016193</v>
          </cell>
          <cell r="G813">
            <v>147</v>
          </cell>
          <cell r="H813" t="str">
            <v>WIPP Sub Relay Mods Livingston_UID 50924</v>
          </cell>
          <cell r="Q813">
            <v>0</v>
          </cell>
          <cell r="R813">
            <v>0</v>
          </cell>
          <cell r="S813">
            <v>0</v>
          </cell>
          <cell r="T813">
            <v>0</v>
          </cell>
          <cell r="U813">
            <v>0</v>
          </cell>
          <cell r="V813">
            <v>0</v>
          </cell>
          <cell r="X813">
            <v>50924</v>
          </cell>
          <cell r="Y813" t="str">
            <v>Multi - Livingston Ridge - Sage Brush - Lagarto - Cardinal  115 kV</v>
          </cell>
          <cell r="AB813">
            <v>200309</v>
          </cell>
          <cell r="AC813">
            <v>30695</v>
          </cell>
        </row>
        <row r="814">
          <cell r="C814">
            <v>50924</v>
          </cell>
          <cell r="F814">
            <v>34001628</v>
          </cell>
          <cell r="G814">
            <v>147</v>
          </cell>
          <cell r="H814" t="str">
            <v>WIPP, Livingston Ri</v>
          </cell>
          <cell r="R814">
            <v>0</v>
          </cell>
          <cell r="T814">
            <v>0</v>
          </cell>
          <cell r="V814">
            <v>0</v>
          </cell>
          <cell r="X814">
            <v>50924</v>
          </cell>
          <cell r="Y814" t="str">
            <v>Multi - Livingston Ridge - Sage Brush - Lagarto - Cardinal  115 kV</v>
          </cell>
          <cell r="AB814">
            <v>200309</v>
          </cell>
          <cell r="AC814">
            <v>30695</v>
          </cell>
        </row>
        <row r="815">
          <cell r="C815">
            <v>50925</v>
          </cell>
          <cell r="F815">
            <v>12016208</v>
          </cell>
          <cell r="G815">
            <v>148</v>
          </cell>
          <cell r="H815" t="str">
            <v>S Brush 115kV Sub Liv &amp; Cardinal_UID 509</v>
          </cell>
          <cell r="Q815">
            <v>0</v>
          </cell>
          <cell r="R815">
            <v>0</v>
          </cell>
          <cell r="S815">
            <v>0</v>
          </cell>
          <cell r="T815">
            <v>0</v>
          </cell>
          <cell r="U815">
            <v>0</v>
          </cell>
          <cell r="V815">
            <v>0</v>
          </cell>
          <cell r="X815">
            <v>50925</v>
          </cell>
          <cell r="Y815" t="str">
            <v>Multi - Livingston Ridge - Sage Brush - Lagarto - Cardinal  115 kV</v>
          </cell>
          <cell r="AB815">
            <v>200309</v>
          </cell>
          <cell r="AC815">
            <v>30695</v>
          </cell>
        </row>
        <row r="816">
          <cell r="C816">
            <v>50925</v>
          </cell>
          <cell r="F816">
            <v>12016201</v>
          </cell>
          <cell r="G816">
            <v>148</v>
          </cell>
          <cell r="H816" t="str">
            <v>Sage Brush 115kV Sub Land_UID 50925</v>
          </cell>
          <cell r="Q816">
            <v>0</v>
          </cell>
          <cell r="R816">
            <v>0</v>
          </cell>
          <cell r="S816">
            <v>0</v>
          </cell>
          <cell r="T816">
            <v>0</v>
          </cell>
          <cell r="U816">
            <v>0</v>
          </cell>
          <cell r="V816">
            <v>0</v>
          </cell>
          <cell r="X816">
            <v>50925</v>
          </cell>
          <cell r="Y816" t="str">
            <v>Multi - Livingston Ridge - Sage Brush - Lagarto - Cardinal  115 kV</v>
          </cell>
          <cell r="AB816">
            <v>200309</v>
          </cell>
          <cell r="AC816">
            <v>30695</v>
          </cell>
        </row>
        <row r="817">
          <cell r="C817">
            <v>50925</v>
          </cell>
          <cell r="F817">
            <v>12016218</v>
          </cell>
          <cell r="G817">
            <v>148</v>
          </cell>
          <cell r="H817" t="str">
            <v>Sage Brush 115kV Sub Comms_UID 50925</v>
          </cell>
          <cell r="Q817">
            <v>0</v>
          </cell>
          <cell r="R817">
            <v>0</v>
          </cell>
          <cell r="S817">
            <v>0</v>
          </cell>
          <cell r="T817">
            <v>0</v>
          </cell>
          <cell r="U817">
            <v>0</v>
          </cell>
          <cell r="V817">
            <v>0</v>
          </cell>
          <cell r="X817">
            <v>50925</v>
          </cell>
          <cell r="Y817" t="str">
            <v>Multi - Livingston Ridge - Sage Brush - Lagarto - Cardinal  115 kV</v>
          </cell>
          <cell r="AB817">
            <v>200309</v>
          </cell>
          <cell r="AC817">
            <v>30695</v>
          </cell>
        </row>
        <row r="818">
          <cell r="C818">
            <v>50926</v>
          </cell>
          <cell r="F818">
            <v>12016128</v>
          </cell>
          <cell r="G818">
            <v>149</v>
          </cell>
          <cell r="H818" t="str">
            <v>L Ridge-Sage Brush 115kV Line_UID 50926</v>
          </cell>
          <cell r="Q818">
            <v>0</v>
          </cell>
          <cell r="R818">
            <v>0</v>
          </cell>
          <cell r="S818">
            <v>0</v>
          </cell>
          <cell r="T818">
            <v>0</v>
          </cell>
          <cell r="U818">
            <v>0</v>
          </cell>
          <cell r="V818">
            <v>0</v>
          </cell>
          <cell r="X818">
            <v>50926</v>
          </cell>
          <cell r="Y818" t="str">
            <v>Multi - Livingston Ridge - Sage Brush - Lagarto - Cardinal  115 kV</v>
          </cell>
          <cell r="AB818">
            <v>200309</v>
          </cell>
          <cell r="AC818">
            <v>30695</v>
          </cell>
        </row>
        <row r="819">
          <cell r="C819">
            <v>50926</v>
          </cell>
          <cell r="F819">
            <v>12016134</v>
          </cell>
          <cell r="G819">
            <v>149</v>
          </cell>
          <cell r="H819" t="str">
            <v>L Ridge-Sage Brush 115kV ROW_UID 50926</v>
          </cell>
          <cell r="Q819">
            <v>0</v>
          </cell>
          <cell r="R819">
            <v>0</v>
          </cell>
          <cell r="S819">
            <v>0</v>
          </cell>
          <cell r="T819">
            <v>0</v>
          </cell>
          <cell r="U819">
            <v>0</v>
          </cell>
          <cell r="V819">
            <v>0</v>
          </cell>
          <cell r="X819">
            <v>50926</v>
          </cell>
          <cell r="Y819" t="str">
            <v>Multi - Livingston Ridge - Sage Brush - Lagarto - Cardinal  115 kV</v>
          </cell>
          <cell r="AB819">
            <v>200309</v>
          </cell>
          <cell r="AC819">
            <v>30695</v>
          </cell>
        </row>
        <row r="820">
          <cell r="C820">
            <v>50928</v>
          </cell>
          <cell r="F820">
            <v>12016140</v>
          </cell>
          <cell r="G820">
            <v>150</v>
          </cell>
          <cell r="H820" t="str">
            <v>S Brush-Cardinal 115kV L_UID 50928/50967</v>
          </cell>
          <cell r="Q820">
            <v>0</v>
          </cell>
          <cell r="R820">
            <v>0</v>
          </cell>
          <cell r="S820">
            <v>0</v>
          </cell>
          <cell r="T820">
            <v>0</v>
          </cell>
          <cell r="U820">
            <v>0</v>
          </cell>
          <cell r="V820">
            <v>0</v>
          </cell>
          <cell r="X820">
            <v>50928</v>
          </cell>
          <cell r="Y820" t="str">
            <v>Multi - Livingston Ridge - Sage Brush - Lagarto - Cardinal  115 kV</v>
          </cell>
          <cell r="AB820">
            <v>200309</v>
          </cell>
          <cell r="AC820">
            <v>30695</v>
          </cell>
        </row>
        <row r="821">
          <cell r="C821">
            <v>50928</v>
          </cell>
          <cell r="F821">
            <v>12016150</v>
          </cell>
          <cell r="G821">
            <v>150</v>
          </cell>
          <cell r="H821" t="str">
            <v>S Brush-Cardinal 115 ROW_UID 50928/50967</v>
          </cell>
          <cell r="I821">
            <v>2015</v>
          </cell>
          <cell r="J821" t="str">
            <v xml:space="preserve">                        -  </v>
          </cell>
          <cell r="K821" t="str">
            <v xml:space="preserve">                           -  </v>
          </cell>
          <cell r="L821" t="str">
            <v xml:space="preserve">                        -  </v>
          </cell>
          <cell r="M821" t="str">
            <v xml:space="preserve">                        -  </v>
          </cell>
          <cell r="N821" t="str">
            <v xml:space="preserve">                        -  </v>
          </cell>
          <cell r="O821" t="str">
            <v xml:space="preserve">                        -  </v>
          </cell>
          <cell r="P821" t="str">
            <v xml:space="preserve">                        -  </v>
          </cell>
          <cell r="Q821">
            <v>-475990</v>
          </cell>
          <cell r="R821">
            <v>-21495</v>
          </cell>
          <cell r="S821">
            <v>-96071</v>
          </cell>
          <cell r="T821">
            <v>-40957</v>
          </cell>
          <cell r="U821">
            <v>-18922</v>
          </cell>
          <cell r="V821">
            <v>-653435</v>
          </cell>
          <cell r="W821">
            <v>12016150</v>
          </cell>
          <cell r="X821">
            <v>50928</v>
          </cell>
          <cell r="Y821" t="str">
            <v>Multi - Livingston Ridge - Sage Brush - Lagarto - Cardinal  115 kV</v>
          </cell>
          <cell r="AB821">
            <v>200309</v>
          </cell>
          <cell r="AC821">
            <v>30695</v>
          </cell>
        </row>
        <row r="822">
          <cell r="C822">
            <v>50931</v>
          </cell>
          <cell r="F822">
            <v>12016114</v>
          </cell>
          <cell r="G822">
            <v>151</v>
          </cell>
          <cell r="H822" t="str">
            <v>China Draw-Wood Draw 115kV ROW_UID 50931</v>
          </cell>
          <cell r="I822">
            <v>2015</v>
          </cell>
          <cell r="J822" t="str">
            <v xml:space="preserve">                        -  </v>
          </cell>
          <cell r="K822" t="str">
            <v xml:space="preserve">                           -  </v>
          </cell>
          <cell r="L822" t="str">
            <v xml:space="preserve">                        -  </v>
          </cell>
          <cell r="M822" t="str">
            <v xml:space="preserve">                        -  </v>
          </cell>
          <cell r="N822" t="str">
            <v xml:space="preserve">                        -  </v>
          </cell>
          <cell r="O822" t="str">
            <v xml:space="preserve">                        -  </v>
          </cell>
          <cell r="P822" t="str">
            <v xml:space="preserve">                        -  </v>
          </cell>
          <cell r="Q822" t="str">
            <v xml:space="preserve">                        -  </v>
          </cell>
          <cell r="R822" t="str">
            <v xml:space="preserve">                        -  </v>
          </cell>
          <cell r="S822">
            <v>-560372</v>
          </cell>
          <cell r="T822">
            <v>-36520</v>
          </cell>
          <cell r="U822">
            <v>-19955</v>
          </cell>
          <cell r="V822">
            <v>-616847</v>
          </cell>
          <cell r="W822">
            <v>12016114</v>
          </cell>
          <cell r="X822">
            <v>50931</v>
          </cell>
          <cell r="Y822" t="str">
            <v>Line - China Draw - Wood Draw 115 kV Ckt 1</v>
          </cell>
          <cell r="AB822">
            <v>200282</v>
          </cell>
          <cell r="AC822">
            <v>30825</v>
          </cell>
        </row>
        <row r="823">
          <cell r="C823">
            <v>50931</v>
          </cell>
          <cell r="F823">
            <v>12015862</v>
          </cell>
          <cell r="G823">
            <v>151</v>
          </cell>
          <cell r="H823" t="str">
            <v>China Draw-Wood Draw 115kV Line_UID 5093</v>
          </cell>
          <cell r="S823">
            <v>0</v>
          </cell>
          <cell r="T823">
            <v>0</v>
          </cell>
          <cell r="U823">
            <v>0</v>
          </cell>
          <cell r="V823">
            <v>0</v>
          </cell>
          <cell r="X823">
            <v>50931</v>
          </cell>
          <cell r="Y823" t="str">
            <v>Line - China Draw - Wood Draw 115 kV Ckt 1</v>
          </cell>
          <cell r="AB823">
            <v>200282</v>
          </cell>
          <cell r="AC823">
            <v>30825</v>
          </cell>
        </row>
        <row r="824">
          <cell r="C824">
            <v>50931</v>
          </cell>
          <cell r="F824">
            <v>12015887</v>
          </cell>
          <cell r="G824">
            <v>151</v>
          </cell>
          <cell r="H824" t="str">
            <v xml:space="preserve">China Draw 115kV Sub Wood Draw Term_UID </v>
          </cell>
          <cell r="S824">
            <v>0</v>
          </cell>
          <cell r="T824">
            <v>0</v>
          </cell>
          <cell r="U824">
            <v>0</v>
          </cell>
          <cell r="V824">
            <v>0</v>
          </cell>
          <cell r="X824">
            <v>50931</v>
          </cell>
          <cell r="Y824" t="str">
            <v>Line - China Draw - Wood Draw 115 kV Ckt 1</v>
          </cell>
          <cell r="AB824">
            <v>200282</v>
          </cell>
          <cell r="AC824">
            <v>30825</v>
          </cell>
        </row>
        <row r="825">
          <cell r="C825">
            <v>50931</v>
          </cell>
          <cell r="F825">
            <v>12015966</v>
          </cell>
          <cell r="G825">
            <v>151</v>
          </cell>
          <cell r="H825" t="str">
            <v>China Draw 115kV Sub Comms_UID 50931</v>
          </cell>
          <cell r="S825">
            <v>0</v>
          </cell>
          <cell r="T825">
            <v>0</v>
          </cell>
          <cell r="U825">
            <v>0</v>
          </cell>
          <cell r="V825">
            <v>0</v>
          </cell>
          <cell r="X825">
            <v>50931</v>
          </cell>
          <cell r="Y825" t="str">
            <v>Line - China Draw - Wood Draw 115 kV Ckt 1</v>
          </cell>
          <cell r="AB825">
            <v>200282</v>
          </cell>
          <cell r="AC825">
            <v>30825</v>
          </cell>
        </row>
        <row r="826">
          <cell r="C826">
            <v>50931</v>
          </cell>
          <cell r="F826">
            <v>12016005</v>
          </cell>
          <cell r="G826">
            <v>151</v>
          </cell>
          <cell r="H826" t="str">
            <v>Wood Draw 115kV Sub Bus/China Draw Term_</v>
          </cell>
          <cell r="S826">
            <v>0</v>
          </cell>
          <cell r="T826">
            <v>0</v>
          </cell>
          <cell r="U826">
            <v>0</v>
          </cell>
          <cell r="V826">
            <v>0</v>
          </cell>
          <cell r="X826">
            <v>50931</v>
          </cell>
          <cell r="Y826" t="str">
            <v>Line - China Draw - Wood Draw 115 kV Ckt 1</v>
          </cell>
          <cell r="AB826">
            <v>200282</v>
          </cell>
          <cell r="AC826">
            <v>30825</v>
          </cell>
        </row>
        <row r="827">
          <cell r="C827">
            <v>50931</v>
          </cell>
          <cell r="F827">
            <v>12016022</v>
          </cell>
          <cell r="G827">
            <v>151</v>
          </cell>
          <cell r="H827" t="str">
            <v>Wood Draw 115kV Sub Comms_UID 50931</v>
          </cell>
          <cell r="S827">
            <v>0</v>
          </cell>
          <cell r="T827">
            <v>0</v>
          </cell>
          <cell r="U827">
            <v>0</v>
          </cell>
          <cell r="V827">
            <v>0</v>
          </cell>
          <cell r="X827">
            <v>50931</v>
          </cell>
          <cell r="Y827" t="str">
            <v>Line - China Draw - Wood Draw 115 kV Ckt 1</v>
          </cell>
          <cell r="AB827">
            <v>200282</v>
          </cell>
          <cell r="AC827">
            <v>30825</v>
          </cell>
        </row>
        <row r="828">
          <cell r="C828">
            <v>50931</v>
          </cell>
          <cell r="F828">
            <v>12037796</v>
          </cell>
          <cell r="G828">
            <v>151</v>
          </cell>
          <cell r="H828" t="str">
            <v>W-39 Reterm at Wood Draw_UID 50931</v>
          </cell>
          <cell r="S828">
            <v>0</v>
          </cell>
          <cell r="T828">
            <v>0</v>
          </cell>
          <cell r="U828">
            <v>0</v>
          </cell>
          <cell r="V828">
            <v>0</v>
          </cell>
          <cell r="X828">
            <v>50931</v>
          </cell>
          <cell r="Y828" t="str">
            <v>Line - China Draw - Wood Draw 115 kV Ckt 1</v>
          </cell>
          <cell r="AB828">
            <v>200282</v>
          </cell>
          <cell r="AC828">
            <v>30825</v>
          </cell>
        </row>
        <row r="829">
          <cell r="C829">
            <v>50931</v>
          </cell>
          <cell r="F829">
            <v>12037800</v>
          </cell>
          <cell r="G829">
            <v>151</v>
          </cell>
          <cell r="H829" t="str">
            <v>Red Bluff W39 Term,UID 50931</v>
          </cell>
          <cell r="S829">
            <v>0</v>
          </cell>
          <cell r="T829">
            <v>0</v>
          </cell>
          <cell r="U829">
            <v>0</v>
          </cell>
          <cell r="V829">
            <v>0</v>
          </cell>
          <cell r="X829">
            <v>50931</v>
          </cell>
          <cell r="Y829" t="str">
            <v>Line - China Draw - Wood Draw 115 kV Ckt 1</v>
          </cell>
          <cell r="AB829">
            <v>200282</v>
          </cell>
          <cell r="AC829">
            <v>30825</v>
          </cell>
        </row>
        <row r="830">
          <cell r="C830">
            <v>50931</v>
          </cell>
          <cell r="F830">
            <v>12174396</v>
          </cell>
          <cell r="G830">
            <v>151</v>
          </cell>
          <cell r="H830" t="str">
            <v>Hopi Breaker Instal</v>
          </cell>
          <cell r="R830">
            <v>0</v>
          </cell>
          <cell r="T830">
            <v>0</v>
          </cell>
          <cell r="V830">
            <v>0</v>
          </cell>
          <cell r="X830">
            <v>50931</v>
          </cell>
          <cell r="Y830" t="str">
            <v>Line - China Draw - Wood Draw 115 kV Ckt 1</v>
          </cell>
          <cell r="AB830">
            <v>200282</v>
          </cell>
          <cell r="AC830">
            <v>30825</v>
          </cell>
        </row>
        <row r="831">
          <cell r="C831">
            <v>50951</v>
          </cell>
          <cell r="F831">
            <v>12016223</v>
          </cell>
          <cell r="G831">
            <v>152</v>
          </cell>
          <cell r="H831" t="str">
            <v>Cardinal 115kV Sub Land_UID 50951</v>
          </cell>
          <cell r="I831">
            <v>2015</v>
          </cell>
          <cell r="J831" t="str">
            <v xml:space="preserve">                        -  </v>
          </cell>
          <cell r="K831" t="str">
            <v xml:space="preserve">                           -  </v>
          </cell>
          <cell r="L831">
            <v>-17393</v>
          </cell>
          <cell r="M831" t="str">
            <v xml:space="preserve">                        -  </v>
          </cell>
          <cell r="N831" t="str">
            <v xml:space="preserve">                        -  </v>
          </cell>
          <cell r="O831">
            <v>-1507</v>
          </cell>
          <cell r="P831">
            <v>-15</v>
          </cell>
          <cell r="Q831" t="str">
            <v xml:space="preserve">                        -  </v>
          </cell>
          <cell r="R831" t="str">
            <v xml:space="preserve">                        -  </v>
          </cell>
          <cell r="S831" t="str">
            <v xml:space="preserve">                           -  </v>
          </cell>
          <cell r="T831" t="str">
            <v xml:space="preserve">                        -  </v>
          </cell>
          <cell r="U831" t="str">
            <v xml:space="preserve">                        -  </v>
          </cell>
          <cell r="V831">
            <v>-18915</v>
          </cell>
          <cell r="W831">
            <v>12016223</v>
          </cell>
          <cell r="X831">
            <v>50951</v>
          </cell>
          <cell r="Y831" t="str">
            <v>Multi - Livingston Ridge - Sage Brush - Lagarto - Cardinal  115 kV</v>
          </cell>
          <cell r="AB831">
            <v>200309</v>
          </cell>
          <cell r="AC831">
            <v>30695</v>
          </cell>
        </row>
        <row r="832">
          <cell r="C832">
            <v>50951</v>
          </cell>
          <cell r="F832">
            <v>12016157</v>
          </cell>
          <cell r="G832">
            <v>152</v>
          </cell>
          <cell r="H832" t="str">
            <v>T85.5 Eunice Re-Term_UID 50951</v>
          </cell>
          <cell r="L832">
            <v>0</v>
          </cell>
          <cell r="O832">
            <v>0</v>
          </cell>
          <cell r="V832">
            <v>0</v>
          </cell>
          <cell r="X832">
            <v>50951</v>
          </cell>
          <cell r="Y832" t="str">
            <v>Multi - Livingston Ridge - Sage Brush - Lagarto - Cardinal  115 kV</v>
          </cell>
          <cell r="AB832">
            <v>200309</v>
          </cell>
          <cell r="AC832">
            <v>30695</v>
          </cell>
        </row>
        <row r="833">
          <cell r="C833">
            <v>50951</v>
          </cell>
          <cell r="F833">
            <v>12016160</v>
          </cell>
          <cell r="G833">
            <v>152</v>
          </cell>
          <cell r="H833" t="str">
            <v>T85.0 NEF Re-Term_UID 50951</v>
          </cell>
          <cell r="L833">
            <v>0</v>
          </cell>
          <cell r="O833">
            <v>0</v>
          </cell>
          <cell r="V833">
            <v>0</v>
          </cell>
          <cell r="X833">
            <v>50951</v>
          </cell>
          <cell r="Y833" t="str">
            <v>Multi - Livingston Ridge - Sage Brush - Lagarto - Cardinal  115 kV</v>
          </cell>
          <cell r="AB833">
            <v>200309</v>
          </cell>
          <cell r="AC833">
            <v>30695</v>
          </cell>
        </row>
        <row r="834">
          <cell r="C834">
            <v>50951</v>
          </cell>
          <cell r="F834">
            <v>12016163</v>
          </cell>
          <cell r="G834">
            <v>152</v>
          </cell>
          <cell r="H834" t="str">
            <v>T85.3 Teague Re-Term_UID 50951</v>
          </cell>
          <cell r="L834">
            <v>0</v>
          </cell>
          <cell r="O834">
            <v>0</v>
          </cell>
          <cell r="V834">
            <v>0</v>
          </cell>
          <cell r="X834">
            <v>50951</v>
          </cell>
          <cell r="Y834" t="str">
            <v>Multi - Livingston Ridge - Sage Brush - Lagarto - Cardinal  115 kV</v>
          </cell>
          <cell r="AB834">
            <v>200309</v>
          </cell>
          <cell r="AC834">
            <v>30695</v>
          </cell>
        </row>
        <row r="835">
          <cell r="C835">
            <v>50951</v>
          </cell>
          <cell r="F835">
            <v>12016230</v>
          </cell>
          <cell r="G835">
            <v>152</v>
          </cell>
          <cell r="H835" t="str">
            <v>Cardinal 115kV Sub Sage Brush_UID 50951</v>
          </cell>
          <cell r="L835">
            <v>0</v>
          </cell>
          <cell r="O835">
            <v>0</v>
          </cell>
          <cell r="V835">
            <v>0</v>
          </cell>
          <cell r="X835">
            <v>50951</v>
          </cell>
          <cell r="Y835" t="str">
            <v>Multi - Livingston Ridge - Sage Brush - Lagarto - Cardinal  115 kV</v>
          </cell>
          <cell r="AB835">
            <v>200309</v>
          </cell>
          <cell r="AC835">
            <v>30695</v>
          </cell>
        </row>
        <row r="836">
          <cell r="C836">
            <v>50951</v>
          </cell>
          <cell r="F836">
            <v>12016237</v>
          </cell>
          <cell r="G836">
            <v>152</v>
          </cell>
          <cell r="H836" t="str">
            <v>Cardinal 115kV Sub Comms_UID 50951</v>
          </cell>
          <cell r="L836">
            <v>0</v>
          </cell>
          <cell r="O836">
            <v>0</v>
          </cell>
          <cell r="V836">
            <v>0</v>
          </cell>
          <cell r="X836">
            <v>50951</v>
          </cell>
          <cell r="Y836" t="str">
            <v>Multi - Livingston Ridge - Sage Brush - Lagarto - Cardinal  115 kV</v>
          </cell>
          <cell r="AB836">
            <v>200309</v>
          </cell>
          <cell r="AC836">
            <v>30695</v>
          </cell>
        </row>
        <row r="837">
          <cell r="C837">
            <v>50951</v>
          </cell>
          <cell r="F837">
            <v>12016239</v>
          </cell>
          <cell r="G837">
            <v>152</v>
          </cell>
          <cell r="H837" t="str">
            <v>Hobbs W Sub Rmte Ends Cardinal_UID 50951</v>
          </cell>
          <cell r="L837">
            <v>0</v>
          </cell>
          <cell r="O837">
            <v>0</v>
          </cell>
          <cell r="V837">
            <v>0</v>
          </cell>
          <cell r="X837">
            <v>50951</v>
          </cell>
          <cell r="Y837" t="str">
            <v>Multi - Livingston Ridge - Sage Brush - Lagarto - Cardinal  115 kV</v>
          </cell>
          <cell r="AB837">
            <v>200309</v>
          </cell>
          <cell r="AC837">
            <v>30695</v>
          </cell>
        </row>
        <row r="838">
          <cell r="C838">
            <v>50951</v>
          </cell>
          <cell r="F838">
            <v>12016245</v>
          </cell>
          <cell r="G838">
            <v>152</v>
          </cell>
          <cell r="H838" t="str">
            <v>Whitten Sub Rmte Ends Cardinal_UID 50951</v>
          </cell>
          <cell r="L838">
            <v>0</v>
          </cell>
          <cell r="O838">
            <v>0</v>
          </cell>
          <cell r="V838">
            <v>0</v>
          </cell>
          <cell r="X838">
            <v>50951</v>
          </cell>
          <cell r="Y838" t="str">
            <v>Multi - Livingston Ridge - Sage Brush - Lagarto - Cardinal  115 kV</v>
          </cell>
          <cell r="AB838">
            <v>200309</v>
          </cell>
          <cell r="AC838">
            <v>30695</v>
          </cell>
        </row>
        <row r="839">
          <cell r="C839">
            <v>50951</v>
          </cell>
          <cell r="F839">
            <v>12016252</v>
          </cell>
          <cell r="G839">
            <v>152</v>
          </cell>
          <cell r="H839" t="str">
            <v>NEF Sub Remote Ends for Cardinal_UID 509</v>
          </cell>
          <cell r="L839">
            <v>0</v>
          </cell>
          <cell r="O839">
            <v>0</v>
          </cell>
          <cell r="V839">
            <v>0</v>
          </cell>
          <cell r="X839">
            <v>50951</v>
          </cell>
          <cell r="Y839" t="str">
            <v>Multi - Livingston Ridge - Sage Brush - Lagarto - Cardinal  115 kV</v>
          </cell>
          <cell r="AB839">
            <v>200309</v>
          </cell>
          <cell r="AC839">
            <v>30695</v>
          </cell>
        </row>
        <row r="840">
          <cell r="C840">
            <v>50952</v>
          </cell>
          <cell r="F840">
            <v>12172922</v>
          </cell>
          <cell r="G840">
            <v>153</v>
          </cell>
          <cell r="H840" t="str">
            <v>OPIE IMC-Livingston Ridge Recond</v>
          </cell>
          <cell r="L840">
            <v>0</v>
          </cell>
          <cell r="O840">
            <v>0</v>
          </cell>
          <cell r="V840">
            <v>0</v>
          </cell>
          <cell r="X840">
            <v>50952</v>
          </cell>
          <cell r="Y840" t="str">
            <v>Multi - Road Runner 115 kV Loop Rebuild</v>
          </cell>
          <cell r="AB840">
            <v>200324</v>
          </cell>
          <cell r="AC840">
            <v>30914</v>
          </cell>
        </row>
        <row r="841">
          <cell r="C841">
            <v>50952</v>
          </cell>
          <cell r="F841">
            <v>12173270</v>
          </cell>
          <cell r="G841">
            <v>153</v>
          </cell>
          <cell r="H841" t="str">
            <v>OPIE Livingston Term UpgrdSub</v>
          </cell>
          <cell r="L841">
            <v>0</v>
          </cell>
          <cell r="O841">
            <v>0</v>
          </cell>
          <cell r="V841">
            <v>0</v>
          </cell>
          <cell r="X841">
            <v>50952</v>
          </cell>
          <cell r="Y841" t="str">
            <v>Multi - Road Runner 115 kV Loop Rebuild</v>
          </cell>
          <cell r="AB841">
            <v>200324</v>
          </cell>
          <cell r="AC841">
            <v>30914</v>
          </cell>
        </row>
        <row r="842">
          <cell r="C842">
            <v>50957</v>
          </cell>
          <cell r="F842">
            <v>12172930</v>
          </cell>
          <cell r="G842">
            <v>154</v>
          </cell>
          <cell r="H842" t="str">
            <v xml:space="preserve">Potash-Intrepid West 115kv Reconductor, </v>
          </cell>
          <cell r="L842">
            <v>0</v>
          </cell>
          <cell r="O842">
            <v>0</v>
          </cell>
          <cell r="V842">
            <v>0</v>
          </cell>
          <cell r="X842">
            <v>50957</v>
          </cell>
          <cell r="Y842" t="str">
            <v>Multi - Road Runner 115 kV Loop Rebuild</v>
          </cell>
          <cell r="AB842">
            <v>200324</v>
          </cell>
          <cell r="AC842">
            <v>30914</v>
          </cell>
        </row>
        <row r="843">
          <cell r="C843">
            <v>50957</v>
          </cell>
          <cell r="F843">
            <v>12172931</v>
          </cell>
          <cell r="G843">
            <v>154</v>
          </cell>
          <cell r="H843" t="str">
            <v>Potash-Livingston Ridge 115kv Reconducto</v>
          </cell>
          <cell r="L843">
            <v>0</v>
          </cell>
          <cell r="O843">
            <v>0</v>
          </cell>
          <cell r="V843">
            <v>0</v>
          </cell>
          <cell r="X843">
            <v>50957</v>
          </cell>
          <cell r="Y843" t="str">
            <v>Multi - Road Runner 115 kV Loop Rebuild</v>
          </cell>
          <cell r="AB843">
            <v>200324</v>
          </cell>
          <cell r="AC843">
            <v>30914</v>
          </cell>
        </row>
        <row r="844">
          <cell r="C844">
            <v>50957</v>
          </cell>
          <cell r="F844">
            <v>12172932</v>
          </cell>
          <cell r="G844">
            <v>154</v>
          </cell>
          <cell r="H844" t="str">
            <v>Potash-Livingston Ridge Line Relay, Prot</v>
          </cell>
          <cell r="L844">
            <v>0</v>
          </cell>
          <cell r="O844">
            <v>0</v>
          </cell>
          <cell r="V844">
            <v>0</v>
          </cell>
          <cell r="X844">
            <v>50957</v>
          </cell>
          <cell r="Y844" t="str">
            <v>Multi - Road Runner 115 kV Loop Rebuild</v>
          </cell>
          <cell r="AB844">
            <v>200324</v>
          </cell>
          <cell r="AC844">
            <v>30914</v>
          </cell>
        </row>
        <row r="845">
          <cell r="C845">
            <v>50957</v>
          </cell>
          <cell r="F845">
            <v>12173267</v>
          </cell>
          <cell r="G845">
            <v>154</v>
          </cell>
          <cell r="H845" t="str">
            <v>OPIE PTJU Intrepid Term Sub</v>
          </cell>
          <cell r="L845">
            <v>0</v>
          </cell>
          <cell r="O845">
            <v>0</v>
          </cell>
          <cell r="V845">
            <v>0</v>
          </cell>
          <cell r="X845">
            <v>50957</v>
          </cell>
          <cell r="Y845" t="str">
            <v>Multi - Road Runner 115 kV Loop Rebuild</v>
          </cell>
          <cell r="AB845">
            <v>200324</v>
          </cell>
          <cell r="AC845">
            <v>30914</v>
          </cell>
        </row>
        <row r="846">
          <cell r="C846">
            <v>50957</v>
          </cell>
          <cell r="F846">
            <v>12173268</v>
          </cell>
          <cell r="G846">
            <v>154</v>
          </cell>
          <cell r="H846" t="str">
            <v>OPIE PTJU Intrepid Term Sub</v>
          </cell>
          <cell r="L846">
            <v>0</v>
          </cell>
          <cell r="O846">
            <v>0</v>
          </cell>
          <cell r="V846">
            <v>0</v>
          </cell>
          <cell r="X846">
            <v>50957</v>
          </cell>
          <cell r="Y846" t="str">
            <v>Multi - Road Runner 115 kV Loop Rebuild</v>
          </cell>
          <cell r="AB846">
            <v>200324</v>
          </cell>
          <cell r="AC846">
            <v>30914</v>
          </cell>
        </row>
        <row r="847">
          <cell r="C847">
            <v>50958</v>
          </cell>
          <cell r="F847">
            <v>12172915</v>
          </cell>
          <cell r="G847">
            <v>155</v>
          </cell>
          <cell r="H847" t="str">
            <v>IMC1-Intrepid West 115kv Reconductor, Li</v>
          </cell>
          <cell r="L847">
            <v>0</v>
          </cell>
          <cell r="O847">
            <v>0</v>
          </cell>
          <cell r="V847">
            <v>0</v>
          </cell>
          <cell r="X847">
            <v>50958</v>
          </cell>
          <cell r="Y847" t="str">
            <v>Multi - Road Runner 115 kV Loop Rebuild</v>
          </cell>
          <cell r="AB847">
            <v>200324</v>
          </cell>
          <cell r="AC847">
            <v>30914</v>
          </cell>
        </row>
        <row r="848">
          <cell r="C848">
            <v>50958</v>
          </cell>
          <cell r="F848">
            <v>12173265</v>
          </cell>
          <cell r="G848">
            <v>155</v>
          </cell>
          <cell r="H848" t="str">
            <v>OPIE IMC Intrepid Term UprdSub</v>
          </cell>
          <cell r="L848">
            <v>0</v>
          </cell>
          <cell r="O848">
            <v>0</v>
          </cell>
          <cell r="V848">
            <v>0</v>
          </cell>
          <cell r="X848">
            <v>50958</v>
          </cell>
          <cell r="Y848" t="str">
            <v>Multi - Road Runner 115 kV Loop Rebuild</v>
          </cell>
          <cell r="AB848">
            <v>200324</v>
          </cell>
          <cell r="AC848">
            <v>30914</v>
          </cell>
        </row>
        <row r="849">
          <cell r="C849">
            <v>50958</v>
          </cell>
          <cell r="F849">
            <v>12173266</v>
          </cell>
          <cell r="G849">
            <v>155</v>
          </cell>
          <cell r="H849" t="str">
            <v>OPIE Intrepid IMC Term UprdSub</v>
          </cell>
          <cell r="L849">
            <v>0</v>
          </cell>
          <cell r="O849">
            <v>0</v>
          </cell>
          <cell r="V849">
            <v>0</v>
          </cell>
          <cell r="X849">
            <v>50958</v>
          </cell>
          <cell r="Y849" t="str">
            <v>Multi - Road Runner 115 kV Loop Rebuild</v>
          </cell>
          <cell r="AB849">
            <v>200324</v>
          </cell>
          <cell r="AC849">
            <v>30914</v>
          </cell>
        </row>
        <row r="850">
          <cell r="C850">
            <v>50958</v>
          </cell>
          <cell r="F850">
            <v>12173269</v>
          </cell>
          <cell r="G850">
            <v>155</v>
          </cell>
          <cell r="H850" t="str">
            <v>OPIE Intrepid IMC Term UprdSub</v>
          </cell>
          <cell r="L850">
            <v>0</v>
          </cell>
          <cell r="O850">
            <v>0</v>
          </cell>
          <cell r="V850">
            <v>0</v>
          </cell>
          <cell r="X850">
            <v>50958</v>
          </cell>
          <cell r="Y850" t="str">
            <v>Multi - Road Runner 115 kV Loop Rebuild</v>
          </cell>
          <cell r="AB850">
            <v>200324</v>
          </cell>
          <cell r="AC850">
            <v>30914</v>
          </cell>
        </row>
        <row r="851">
          <cell r="C851">
            <v>50954</v>
          </cell>
          <cell r="F851">
            <v>34001459</v>
          </cell>
          <cell r="G851">
            <v>156</v>
          </cell>
          <cell r="H851" t="str">
            <v>Custer Mountain-Och</v>
          </cell>
          <cell r="R851">
            <v>0</v>
          </cell>
          <cell r="T851">
            <v>0</v>
          </cell>
          <cell r="V851">
            <v>0</v>
          </cell>
          <cell r="X851">
            <v>50954</v>
          </cell>
          <cell r="Y851" t="str">
            <v>Line - Ochoa - Ponderosa Tap 115 kV Ckt 1 Rebuild</v>
          </cell>
          <cell r="AB851">
            <v>200365</v>
          </cell>
          <cell r="AC851">
            <v>30708</v>
          </cell>
        </row>
        <row r="852">
          <cell r="C852">
            <v>50988</v>
          </cell>
          <cell r="F852">
            <v>12015837</v>
          </cell>
          <cell r="G852">
            <v>157</v>
          </cell>
          <cell r="H852" t="str">
            <v>Yeso Hills 115kV Sub Land_UID 50988</v>
          </cell>
          <cell r="L852">
            <v>0</v>
          </cell>
          <cell r="O852">
            <v>0</v>
          </cell>
          <cell r="V852">
            <v>0</v>
          </cell>
          <cell r="X852">
            <v>50988</v>
          </cell>
          <cell r="Y852" t="str">
            <v>Multi - Yeso Hills  - China Draw - Wood Draw 115 kV</v>
          </cell>
          <cell r="AB852">
            <v>200282</v>
          </cell>
          <cell r="AC852">
            <v>30675</v>
          </cell>
        </row>
        <row r="853">
          <cell r="C853">
            <v>50988</v>
          </cell>
          <cell r="F853">
            <v>12015847</v>
          </cell>
          <cell r="G853">
            <v>157</v>
          </cell>
          <cell r="H853" t="str">
            <v>Yeso Hills 115kV Sub China Draw Term_UID</v>
          </cell>
          <cell r="L853">
            <v>0</v>
          </cell>
          <cell r="O853">
            <v>0</v>
          </cell>
          <cell r="V853">
            <v>0</v>
          </cell>
          <cell r="X853">
            <v>50988</v>
          </cell>
          <cell r="Y853" t="str">
            <v>Multi - Yeso Hills  - China Draw - Wood Draw 115 kV</v>
          </cell>
          <cell r="AB853">
            <v>200282</v>
          </cell>
          <cell r="AC853">
            <v>30675</v>
          </cell>
        </row>
        <row r="854">
          <cell r="C854">
            <v>50992</v>
          </cell>
          <cell r="F854">
            <v>12173081</v>
          </cell>
          <cell r="G854">
            <v>158</v>
          </cell>
          <cell r="H854" t="str">
            <v>TUCO S 230 115 Xfmr Upgrade</v>
          </cell>
          <cell r="L854">
            <v>0</v>
          </cell>
          <cell r="O854">
            <v>0</v>
          </cell>
          <cell r="V854">
            <v>0</v>
          </cell>
          <cell r="X854">
            <v>50992</v>
          </cell>
          <cell r="Y854" t="str">
            <v>XFR - Tuco 230/115 kV Ckt 1</v>
          </cell>
          <cell r="AB854">
            <v>200297</v>
          </cell>
          <cell r="AC854">
            <v>30755</v>
          </cell>
        </row>
        <row r="855">
          <cell r="C855">
            <v>50992</v>
          </cell>
          <cell r="F855">
            <v>34001456</v>
          </cell>
          <cell r="G855">
            <v>158</v>
          </cell>
          <cell r="H855" t="str">
            <v>Tuco 230/115 Xfmr #</v>
          </cell>
          <cell r="R855">
            <v>0</v>
          </cell>
          <cell r="T855">
            <v>0</v>
          </cell>
          <cell r="V855">
            <v>0</v>
          </cell>
          <cell r="X855">
            <v>50992</v>
          </cell>
          <cell r="Y855" t="str">
            <v>XFR - Tuco 230/115 kV Ckt 1</v>
          </cell>
          <cell r="AB855">
            <v>200297</v>
          </cell>
          <cell r="AC855">
            <v>30755</v>
          </cell>
        </row>
        <row r="856">
          <cell r="C856">
            <v>51039</v>
          </cell>
          <cell r="F856">
            <v>12173132</v>
          </cell>
          <cell r="G856">
            <v>159</v>
          </cell>
          <cell r="H856" t="str">
            <v>Yoakum County Interchange 230/115 kV Ckt 1 Transformer</v>
          </cell>
          <cell r="L856">
            <v>0</v>
          </cell>
          <cell r="O856">
            <v>0</v>
          </cell>
          <cell r="V856">
            <v>0</v>
          </cell>
          <cell r="X856">
            <v>51039</v>
          </cell>
          <cell r="Y856" t="str">
            <v>XFR - Yoakum County Interchange 230/115 kV Ckts 1 and 2</v>
          </cell>
          <cell r="AB856">
            <v>200262</v>
          </cell>
          <cell r="AC856">
            <v>30766</v>
          </cell>
        </row>
        <row r="857">
          <cell r="C857">
            <v>51050</v>
          </cell>
          <cell r="F857">
            <v>12173133</v>
          </cell>
          <cell r="G857">
            <v>160</v>
          </cell>
          <cell r="H857" t="str">
            <v>Yoakum County Interchange 230/115 kV Ckt 2 Transformer</v>
          </cell>
          <cell r="L857">
            <v>0</v>
          </cell>
          <cell r="O857">
            <v>0</v>
          </cell>
          <cell r="V857">
            <v>0</v>
          </cell>
          <cell r="X857">
            <v>51050</v>
          </cell>
          <cell r="Y857" t="str">
            <v>XFR - Yoakum County Interchange 230/115 kV Ckts 1 and 2</v>
          </cell>
          <cell r="AB857">
            <v>200262</v>
          </cell>
          <cell r="AC857">
            <v>30766</v>
          </cell>
        </row>
        <row r="858">
          <cell r="C858">
            <v>51059</v>
          </cell>
          <cell r="F858">
            <v>11786288</v>
          </cell>
          <cell r="G858">
            <v>161</v>
          </cell>
          <cell r="H858" t="str">
            <v>Oxy S Hobbs CO2, NEF Terminal</v>
          </cell>
          <cell r="I858">
            <v>2015</v>
          </cell>
          <cell r="J858" t="str">
            <v xml:space="preserve">                        -  </v>
          </cell>
          <cell r="K858" t="str">
            <v xml:space="preserve">                           -  </v>
          </cell>
          <cell r="L858" t="str">
            <v xml:space="preserve">                        -  </v>
          </cell>
          <cell r="M858">
            <v>-326906</v>
          </cell>
          <cell r="N858">
            <v>-82586</v>
          </cell>
          <cell r="O858">
            <v>-2605</v>
          </cell>
          <cell r="P858">
            <v>-11793</v>
          </cell>
          <cell r="Q858">
            <v>-11001</v>
          </cell>
          <cell r="R858">
            <v>37</v>
          </cell>
          <cell r="S858">
            <v>-321</v>
          </cell>
          <cell r="T858">
            <v>10</v>
          </cell>
          <cell r="U858">
            <v>-757</v>
          </cell>
          <cell r="V858">
            <v>-435922</v>
          </cell>
          <cell r="W858">
            <v>11786295</v>
          </cell>
          <cell r="X858">
            <v>51059</v>
          </cell>
          <cell r="Y858" t="str">
            <v>Sub - Oxy South Hobbs 115 kV</v>
          </cell>
          <cell r="AB858">
            <v>200282</v>
          </cell>
          <cell r="AC858">
            <v>30777</v>
          </cell>
        </row>
        <row r="859">
          <cell r="C859">
            <v>51059</v>
          </cell>
          <cell r="F859">
            <v>11786295</v>
          </cell>
          <cell r="G859">
            <v>161</v>
          </cell>
          <cell r="H859" t="str">
            <v>Oxy S Hobbs CO2 T-13 Tap Line</v>
          </cell>
          <cell r="I859">
            <v>2015</v>
          </cell>
          <cell r="J859" t="str">
            <v xml:space="preserve">                        -  </v>
          </cell>
          <cell r="K859" t="str">
            <v xml:space="preserve">                           -  </v>
          </cell>
          <cell r="L859" t="str">
            <v xml:space="preserve">                        -  </v>
          </cell>
          <cell r="M859">
            <v>-326906</v>
          </cell>
          <cell r="N859">
            <v>-82586</v>
          </cell>
          <cell r="O859">
            <v>-2605</v>
          </cell>
          <cell r="P859">
            <v>-11793</v>
          </cell>
          <cell r="Q859">
            <v>-11001</v>
          </cell>
          <cell r="R859">
            <v>37</v>
          </cell>
          <cell r="S859">
            <v>-321</v>
          </cell>
          <cell r="T859">
            <v>10</v>
          </cell>
          <cell r="U859">
            <v>-757</v>
          </cell>
          <cell r="V859">
            <v>-435922</v>
          </cell>
          <cell r="W859">
            <v>11786295</v>
          </cell>
          <cell r="X859">
            <v>51059</v>
          </cell>
          <cell r="Y859" t="str">
            <v>Sub - Oxy South Hobbs 115 kV</v>
          </cell>
          <cell r="AB859">
            <v>200282</v>
          </cell>
          <cell r="AC859">
            <v>30777</v>
          </cell>
        </row>
        <row r="860">
          <cell r="C860">
            <v>51059</v>
          </cell>
          <cell r="F860">
            <v>11786300</v>
          </cell>
          <cell r="G860">
            <v>161</v>
          </cell>
          <cell r="H860" t="str">
            <v>Oxy S Hobbs CO2, K71, Line</v>
          </cell>
          <cell r="M860">
            <v>0</v>
          </cell>
          <cell r="N860">
            <v>0</v>
          </cell>
          <cell r="O860">
            <v>0</v>
          </cell>
          <cell r="P860">
            <v>0</v>
          </cell>
          <cell r="Q860">
            <v>0</v>
          </cell>
          <cell r="V860">
            <v>0</v>
          </cell>
          <cell r="X860">
            <v>51059</v>
          </cell>
          <cell r="Y860" t="str">
            <v>Sub - Oxy South Hobbs 115 kV</v>
          </cell>
          <cell r="AB860">
            <v>200282</v>
          </cell>
          <cell r="AC860">
            <v>30777</v>
          </cell>
        </row>
        <row r="861">
          <cell r="C861">
            <v>51059</v>
          </cell>
          <cell r="F861">
            <v>11786302</v>
          </cell>
          <cell r="G861">
            <v>161</v>
          </cell>
          <cell r="H861" t="str">
            <v>Oxy S Hobbs CO2, NEF line</v>
          </cell>
          <cell r="M861">
            <v>0</v>
          </cell>
          <cell r="N861">
            <v>0</v>
          </cell>
          <cell r="O861">
            <v>0</v>
          </cell>
          <cell r="P861">
            <v>0</v>
          </cell>
          <cell r="Q861">
            <v>0</v>
          </cell>
          <cell r="V861">
            <v>0</v>
          </cell>
          <cell r="X861">
            <v>51059</v>
          </cell>
          <cell r="Y861" t="str">
            <v>Sub - Oxy South Hobbs 115 kV</v>
          </cell>
          <cell r="AB861">
            <v>200282</v>
          </cell>
          <cell r="AC861">
            <v>30777</v>
          </cell>
        </row>
        <row r="862">
          <cell r="C862">
            <v>51059</v>
          </cell>
          <cell r="F862">
            <v>11786329</v>
          </cell>
          <cell r="G862">
            <v>161</v>
          </cell>
          <cell r="H862" t="str">
            <v>Oxy S Hobbs CO2, Midland Substation</v>
          </cell>
          <cell r="M862">
            <v>0</v>
          </cell>
          <cell r="N862">
            <v>0</v>
          </cell>
          <cell r="O862">
            <v>0</v>
          </cell>
          <cell r="P862">
            <v>0</v>
          </cell>
          <cell r="Q862">
            <v>0</v>
          </cell>
          <cell r="V862">
            <v>0</v>
          </cell>
          <cell r="X862">
            <v>51059</v>
          </cell>
          <cell r="Y862" t="str">
            <v>Sub - Oxy South Hobbs 115 kV</v>
          </cell>
          <cell r="AB862">
            <v>200282</v>
          </cell>
          <cell r="AC862">
            <v>30777</v>
          </cell>
        </row>
        <row r="863">
          <cell r="C863">
            <v>51059</v>
          </cell>
          <cell r="F863">
            <v>11786338</v>
          </cell>
          <cell r="G863">
            <v>161</v>
          </cell>
          <cell r="H863" t="str">
            <v>Oxy S Hobbs CO2, NEF Substation</v>
          </cell>
          <cell r="M863">
            <v>0</v>
          </cell>
          <cell r="N863">
            <v>0</v>
          </cell>
          <cell r="O863">
            <v>0</v>
          </cell>
          <cell r="P863">
            <v>0</v>
          </cell>
          <cell r="Q863">
            <v>0</v>
          </cell>
          <cell r="V863">
            <v>0</v>
          </cell>
          <cell r="X863">
            <v>51059</v>
          </cell>
          <cell r="Y863" t="str">
            <v>Sub - Oxy South Hobbs 115 kV</v>
          </cell>
          <cell r="AB863">
            <v>200282</v>
          </cell>
          <cell r="AC863">
            <v>30777</v>
          </cell>
        </row>
        <row r="864">
          <cell r="C864">
            <v>51059</v>
          </cell>
          <cell r="F864">
            <v>11786343</v>
          </cell>
          <cell r="G864">
            <v>161</v>
          </cell>
          <cell r="H864" t="str">
            <v>Oxy S Hobbs CO2, ROW</v>
          </cell>
          <cell r="M864">
            <v>0</v>
          </cell>
          <cell r="N864">
            <v>0</v>
          </cell>
          <cell r="O864">
            <v>0</v>
          </cell>
          <cell r="P864">
            <v>0</v>
          </cell>
          <cell r="Q864">
            <v>0</v>
          </cell>
          <cell r="V864">
            <v>0</v>
          </cell>
          <cell r="X864">
            <v>51059</v>
          </cell>
          <cell r="Y864" t="str">
            <v>Sub - Oxy South Hobbs 115 kV</v>
          </cell>
          <cell r="AB864">
            <v>200282</v>
          </cell>
          <cell r="AC864">
            <v>30777</v>
          </cell>
        </row>
        <row r="865">
          <cell r="C865">
            <v>51059</v>
          </cell>
          <cell r="F865">
            <v>12076077</v>
          </cell>
          <cell r="G865">
            <v>161</v>
          </cell>
          <cell r="H865" t="str">
            <v xml:space="preserve">Oxy S Hobbs CO2, T-13 Tap,Line </v>
          </cell>
          <cell r="M865">
            <v>0</v>
          </cell>
          <cell r="N865">
            <v>0</v>
          </cell>
          <cell r="O865">
            <v>0</v>
          </cell>
          <cell r="P865">
            <v>0</v>
          </cell>
          <cell r="Q865">
            <v>0</v>
          </cell>
          <cell r="V865">
            <v>0</v>
          </cell>
          <cell r="X865">
            <v>51059</v>
          </cell>
          <cell r="Y865" t="str">
            <v>Sub - Oxy South Hobbs 115 kV</v>
          </cell>
          <cell r="AB865">
            <v>200282</v>
          </cell>
          <cell r="AC865">
            <v>30777</v>
          </cell>
        </row>
        <row r="866">
          <cell r="C866">
            <v>51059</v>
          </cell>
          <cell r="F866">
            <v>12172804</v>
          </cell>
          <cell r="G866">
            <v>161</v>
          </cell>
          <cell r="H866" t="str">
            <v>Reterm 345KV Line O</v>
          </cell>
          <cell r="R866">
            <v>0</v>
          </cell>
          <cell r="T866">
            <v>0</v>
          </cell>
          <cell r="V866">
            <v>0</v>
          </cell>
          <cell r="X866">
            <v>51059</v>
          </cell>
          <cell r="Y866" t="str">
            <v>Sub - Oxy South Hobbs 115 kV</v>
          </cell>
          <cell r="AB866">
            <v>200282</v>
          </cell>
          <cell r="AC866">
            <v>30777</v>
          </cell>
        </row>
        <row r="867">
          <cell r="C867">
            <v>51109</v>
          </cell>
          <cell r="F867">
            <v>12173070</v>
          </cell>
          <cell r="G867">
            <v>162</v>
          </cell>
          <cell r="H867" t="str">
            <v>Canyon West W40 Terminal Upgrade</v>
          </cell>
          <cell r="M867">
            <v>0</v>
          </cell>
          <cell r="N867">
            <v>0</v>
          </cell>
          <cell r="O867">
            <v>0</v>
          </cell>
          <cell r="P867">
            <v>0</v>
          </cell>
          <cell r="Q867">
            <v>0</v>
          </cell>
          <cell r="V867">
            <v>0</v>
          </cell>
          <cell r="X867">
            <v>51109</v>
          </cell>
          <cell r="Y867" t="str">
            <v>Line - Canyon West - Dawn - Panda - Deaf Smith 115 kV Ckt 1 Rebuild</v>
          </cell>
          <cell r="AB867">
            <v>200326</v>
          </cell>
          <cell r="AC867">
            <v>30817</v>
          </cell>
        </row>
        <row r="868">
          <cell r="C868">
            <v>51110</v>
          </cell>
          <cell r="F868">
            <v>12173071</v>
          </cell>
          <cell r="G868">
            <v>163</v>
          </cell>
          <cell r="H868" t="str">
            <v>Dawn Terminal Upgrades</v>
          </cell>
          <cell r="M868">
            <v>0</v>
          </cell>
          <cell r="N868">
            <v>0</v>
          </cell>
          <cell r="O868">
            <v>0</v>
          </cell>
          <cell r="P868">
            <v>0</v>
          </cell>
          <cell r="Q868">
            <v>0</v>
          </cell>
          <cell r="V868">
            <v>0</v>
          </cell>
          <cell r="X868">
            <v>51110</v>
          </cell>
          <cell r="Y868" t="str">
            <v>Line - Canyon West - Dawn - Panda - Deaf Smith 115 kV Ckt 1 Rebuild</v>
          </cell>
          <cell r="AB868">
            <v>200326</v>
          </cell>
          <cell r="AC868">
            <v>30817</v>
          </cell>
        </row>
        <row r="869">
          <cell r="C869">
            <v>51111</v>
          </cell>
          <cell r="F869">
            <v>12173072</v>
          </cell>
          <cell r="G869">
            <v>164</v>
          </cell>
          <cell r="H869" t="str">
            <v>Deaf Smith W40 Terminal Upgrade</v>
          </cell>
          <cell r="M869">
            <v>0</v>
          </cell>
          <cell r="N869">
            <v>0</v>
          </cell>
          <cell r="O869">
            <v>0</v>
          </cell>
          <cell r="P869">
            <v>0</v>
          </cell>
          <cell r="Q869">
            <v>0</v>
          </cell>
          <cell r="V869">
            <v>0</v>
          </cell>
          <cell r="X869">
            <v>51111</v>
          </cell>
          <cell r="Y869" t="str">
            <v>Line - Canyon West - Dawn - Panda - Deaf Smith 115 kV Ckt 1 Rebuild</v>
          </cell>
          <cell r="AB869">
            <v>200326</v>
          </cell>
          <cell r="AC869">
            <v>30817</v>
          </cell>
        </row>
        <row r="870">
          <cell r="C870">
            <v>51111</v>
          </cell>
          <cell r="F870">
            <v>12173077</v>
          </cell>
          <cell r="G870">
            <v>164</v>
          </cell>
          <cell r="H870" t="str">
            <v>Panda terminal Upgrade</v>
          </cell>
          <cell r="M870">
            <v>0</v>
          </cell>
          <cell r="N870">
            <v>0</v>
          </cell>
          <cell r="O870">
            <v>0</v>
          </cell>
          <cell r="P870">
            <v>0</v>
          </cell>
          <cell r="Q870">
            <v>0</v>
          </cell>
          <cell r="V870">
            <v>0</v>
          </cell>
          <cell r="X870">
            <v>51111</v>
          </cell>
          <cell r="Y870" t="str">
            <v>Line - Canyon West - Dawn - Panda - Deaf Smith 115 kV Ckt 1 Rebuild</v>
          </cell>
          <cell r="AB870">
            <v>200326</v>
          </cell>
          <cell r="AC870">
            <v>30817</v>
          </cell>
        </row>
        <row r="871">
          <cell r="C871">
            <v>51111</v>
          </cell>
          <cell r="F871">
            <v>12173092</v>
          </cell>
          <cell r="G871">
            <v>164</v>
          </cell>
          <cell r="H871" t="str">
            <v>W40 Rebuild Panda Tap to Deaf Smith</v>
          </cell>
          <cell r="M871">
            <v>0</v>
          </cell>
          <cell r="N871">
            <v>0</v>
          </cell>
          <cell r="O871">
            <v>0</v>
          </cell>
          <cell r="P871">
            <v>0</v>
          </cell>
          <cell r="Q871">
            <v>0</v>
          </cell>
          <cell r="V871">
            <v>0</v>
          </cell>
          <cell r="X871">
            <v>51111</v>
          </cell>
          <cell r="Y871" t="str">
            <v>Line - Canyon West - Dawn - Panda - Deaf Smith 115 kV Ckt 1 Rebuild</v>
          </cell>
          <cell r="AB871">
            <v>200326</v>
          </cell>
          <cell r="AC871">
            <v>30817</v>
          </cell>
        </row>
        <row r="872">
          <cell r="C872">
            <v>51111</v>
          </cell>
          <cell r="F872">
            <v>12173093</v>
          </cell>
          <cell r="G872">
            <v>164</v>
          </cell>
          <cell r="H872" t="str">
            <v>W40 Rebuild Dawn to Panda Tap</v>
          </cell>
          <cell r="M872">
            <v>0</v>
          </cell>
          <cell r="N872">
            <v>0</v>
          </cell>
          <cell r="O872">
            <v>0</v>
          </cell>
          <cell r="P872">
            <v>0</v>
          </cell>
          <cell r="Q872">
            <v>0</v>
          </cell>
          <cell r="V872">
            <v>0</v>
          </cell>
          <cell r="X872">
            <v>51111</v>
          </cell>
          <cell r="Y872" t="str">
            <v>Line - Canyon West - Dawn - Panda - Deaf Smith 115 kV Ckt 1 Rebuild</v>
          </cell>
          <cell r="AB872">
            <v>200326</v>
          </cell>
          <cell r="AC872">
            <v>30817</v>
          </cell>
        </row>
        <row r="873">
          <cell r="C873">
            <v>51111</v>
          </cell>
          <cell r="F873">
            <v>12173094</v>
          </cell>
          <cell r="G873">
            <v>164</v>
          </cell>
          <cell r="H873" t="str">
            <v>W40 Reconductor Canyon West-Deaf Smith</v>
          </cell>
          <cell r="M873">
            <v>0</v>
          </cell>
          <cell r="N873">
            <v>0</v>
          </cell>
          <cell r="O873">
            <v>0</v>
          </cell>
          <cell r="P873">
            <v>0</v>
          </cell>
          <cell r="Q873">
            <v>0</v>
          </cell>
          <cell r="V873">
            <v>0</v>
          </cell>
          <cell r="X873">
            <v>51111</v>
          </cell>
          <cell r="Y873" t="str">
            <v>Line - Canyon West - Dawn - Panda - Deaf Smith 115 kV Ckt 1 Rebuild</v>
          </cell>
          <cell r="AB873">
            <v>200326</v>
          </cell>
          <cell r="AC873">
            <v>30817</v>
          </cell>
        </row>
        <row r="874">
          <cell r="C874">
            <v>51111</v>
          </cell>
          <cell r="F874">
            <v>12173128</v>
          </cell>
          <cell r="G874">
            <v>164</v>
          </cell>
          <cell r="H874" t="str">
            <v>W40 Rebuild ROW</v>
          </cell>
          <cell r="M874">
            <v>0</v>
          </cell>
          <cell r="N874">
            <v>0</v>
          </cell>
          <cell r="O874">
            <v>0</v>
          </cell>
          <cell r="P874">
            <v>0</v>
          </cell>
          <cell r="Q874">
            <v>0</v>
          </cell>
          <cell r="V874">
            <v>0</v>
          </cell>
          <cell r="X874">
            <v>51111</v>
          </cell>
          <cell r="Y874" t="str">
            <v>Line - Canyon West - Dawn - Panda - Deaf Smith 115 kV Ckt 1 Rebuild</v>
          </cell>
          <cell r="AB874">
            <v>200326</v>
          </cell>
          <cell r="AC874">
            <v>30817</v>
          </cell>
        </row>
        <row r="875">
          <cell r="C875">
            <v>51112</v>
          </cell>
          <cell r="F875">
            <v>12174456</v>
          </cell>
          <cell r="G875">
            <v>165</v>
          </cell>
          <cell r="H875" t="str">
            <v>Carlisle K24 Wave T</v>
          </cell>
          <cell r="R875">
            <v>0</v>
          </cell>
          <cell r="T875">
            <v>0</v>
          </cell>
          <cell r="V875">
            <v>0</v>
          </cell>
          <cell r="X875">
            <v>51112</v>
          </cell>
          <cell r="Y875" t="str">
            <v>Carlisle Interchange - Tuco Interchange 230 kV Ckt 1</v>
          </cell>
          <cell r="AB875">
            <v>200297</v>
          </cell>
          <cell r="AC875">
            <v>30820</v>
          </cell>
        </row>
        <row r="876">
          <cell r="C876">
            <v>51112</v>
          </cell>
          <cell r="F876">
            <v>12174457</v>
          </cell>
          <cell r="G876">
            <v>165</v>
          </cell>
          <cell r="H876" t="str">
            <v xml:space="preserve">TUCO K24 Wave Trap </v>
          </cell>
          <cell r="R876">
            <v>0</v>
          </cell>
          <cell r="T876">
            <v>0</v>
          </cell>
          <cell r="V876">
            <v>0</v>
          </cell>
          <cell r="X876">
            <v>51112</v>
          </cell>
          <cell r="Y876" t="str">
            <v>Carlisle Interchange - Tuco Interchange 230 kV Ckt 1</v>
          </cell>
          <cell r="AB876">
            <v>200297</v>
          </cell>
          <cell r="AC876">
            <v>30820</v>
          </cell>
        </row>
        <row r="877">
          <cell r="C877">
            <v>51112</v>
          </cell>
          <cell r="D877">
            <v>0</v>
          </cell>
          <cell r="E877">
            <v>0</v>
          </cell>
          <cell r="F877">
            <v>12051225</v>
          </cell>
          <cell r="G877">
            <v>165</v>
          </cell>
          <cell r="H877" t="str">
            <v>LP&amp;L Line Relay Upg</v>
          </cell>
          <cell r="R877">
            <v>0</v>
          </cell>
          <cell r="T877">
            <v>0</v>
          </cell>
          <cell r="V877">
            <v>0</v>
          </cell>
          <cell r="X877">
            <v>30820</v>
          </cell>
          <cell r="AB877">
            <v>200297</v>
          </cell>
          <cell r="AC877">
            <v>30820</v>
          </cell>
        </row>
        <row r="878">
          <cell r="C878">
            <v>51131</v>
          </cell>
          <cell r="F878">
            <v>12172918</v>
          </cell>
          <cell r="G878">
            <v>166</v>
          </cell>
          <cell r="H878" t="str">
            <v>Monument-Byrd ROW</v>
          </cell>
          <cell r="M878">
            <v>0</v>
          </cell>
          <cell r="N878">
            <v>0</v>
          </cell>
          <cell r="O878">
            <v>0</v>
          </cell>
          <cell r="P878">
            <v>0</v>
          </cell>
          <cell r="Q878">
            <v>0</v>
          </cell>
          <cell r="V878">
            <v>0</v>
          </cell>
          <cell r="X878">
            <v>51131</v>
          </cell>
          <cell r="Y878" t="str">
            <v>Multi - Road Runner 115 kV Loop Rebuild</v>
          </cell>
          <cell r="AB878">
            <v>200324</v>
          </cell>
          <cell r="AC878">
            <v>30914</v>
          </cell>
        </row>
        <row r="879">
          <cell r="C879">
            <v>51131</v>
          </cell>
          <cell r="F879">
            <v>12172916</v>
          </cell>
          <cell r="G879">
            <v>166</v>
          </cell>
          <cell r="H879" t="str">
            <v>Monument 115kv Terminal Upgrade, Sub</v>
          </cell>
          <cell r="M879">
            <v>0</v>
          </cell>
          <cell r="N879">
            <v>0</v>
          </cell>
          <cell r="O879">
            <v>0</v>
          </cell>
          <cell r="P879">
            <v>0</v>
          </cell>
          <cell r="Q879">
            <v>0</v>
          </cell>
          <cell r="V879">
            <v>0</v>
          </cell>
          <cell r="X879">
            <v>51131</v>
          </cell>
          <cell r="Y879" t="str">
            <v>Multi - Road Runner 115 kV Loop Rebuild</v>
          </cell>
          <cell r="AB879">
            <v>200324</v>
          </cell>
          <cell r="AC879">
            <v>30914</v>
          </cell>
        </row>
        <row r="880">
          <cell r="C880">
            <v>51131</v>
          </cell>
          <cell r="F880">
            <v>12172917</v>
          </cell>
          <cell r="G880">
            <v>166</v>
          </cell>
          <cell r="H880" t="str">
            <v>Monument-Byrd 115kv Reconductor, Line</v>
          </cell>
          <cell r="M880">
            <v>0</v>
          </cell>
          <cell r="N880">
            <v>0</v>
          </cell>
          <cell r="O880">
            <v>0</v>
          </cell>
          <cell r="P880">
            <v>0</v>
          </cell>
          <cell r="Q880">
            <v>0</v>
          </cell>
          <cell r="V880">
            <v>0</v>
          </cell>
          <cell r="X880">
            <v>51131</v>
          </cell>
          <cell r="Y880" t="str">
            <v>Multi - Road Runner 115 kV Loop Rebuild</v>
          </cell>
          <cell r="AB880">
            <v>200324</v>
          </cell>
          <cell r="AC880">
            <v>30914</v>
          </cell>
        </row>
        <row r="881">
          <cell r="C881">
            <v>51131</v>
          </cell>
          <cell r="F881">
            <v>12172919</v>
          </cell>
          <cell r="G881">
            <v>166</v>
          </cell>
          <cell r="H881" t="str">
            <v>Monument-Cunningham Relay Upgrade, Prote</v>
          </cell>
          <cell r="M881">
            <v>0</v>
          </cell>
          <cell r="N881">
            <v>0</v>
          </cell>
          <cell r="O881">
            <v>0</v>
          </cell>
          <cell r="P881">
            <v>0</v>
          </cell>
          <cell r="Q881">
            <v>0</v>
          </cell>
          <cell r="V881">
            <v>0</v>
          </cell>
          <cell r="X881">
            <v>51131</v>
          </cell>
          <cell r="Y881" t="str">
            <v>Multi - Road Runner 115 kV Loop Rebuild</v>
          </cell>
          <cell r="AB881">
            <v>200324</v>
          </cell>
          <cell r="AC881">
            <v>30914</v>
          </cell>
        </row>
        <row r="882">
          <cell r="C882">
            <v>51131</v>
          </cell>
          <cell r="F882">
            <v>12172921</v>
          </cell>
          <cell r="G882">
            <v>166</v>
          </cell>
          <cell r="H882" t="str">
            <v>OPIE Monument-Byrd Reconductor</v>
          </cell>
          <cell r="M882">
            <v>0</v>
          </cell>
          <cell r="N882">
            <v>0</v>
          </cell>
          <cell r="O882">
            <v>0</v>
          </cell>
          <cell r="P882">
            <v>0</v>
          </cell>
          <cell r="Q882">
            <v>0</v>
          </cell>
          <cell r="V882">
            <v>0</v>
          </cell>
          <cell r="X882">
            <v>51131</v>
          </cell>
          <cell r="Y882" t="str">
            <v>Multi - Road Runner 115 kV Loop Rebuild</v>
          </cell>
          <cell r="AB882">
            <v>200324</v>
          </cell>
          <cell r="AC882">
            <v>30914</v>
          </cell>
        </row>
        <row r="883">
          <cell r="C883">
            <v>51131</v>
          </cell>
          <cell r="F883">
            <v>12172927</v>
          </cell>
          <cell r="G883">
            <v>166</v>
          </cell>
          <cell r="H883" t="str">
            <v>Oil Center-Byrd Relay Upgrade, Protectio</v>
          </cell>
          <cell r="M883">
            <v>0</v>
          </cell>
          <cell r="N883">
            <v>0</v>
          </cell>
          <cell r="O883">
            <v>0</v>
          </cell>
          <cell r="P883">
            <v>0</v>
          </cell>
          <cell r="Q883">
            <v>0</v>
          </cell>
          <cell r="V883">
            <v>0</v>
          </cell>
          <cell r="X883">
            <v>51131</v>
          </cell>
          <cell r="Y883" t="str">
            <v>Multi - Road Runner 115 kV Loop Rebuild</v>
          </cell>
          <cell r="AB883">
            <v>200324</v>
          </cell>
          <cell r="AC883">
            <v>30914</v>
          </cell>
        </row>
        <row r="884">
          <cell r="C884">
            <v>51131</v>
          </cell>
          <cell r="F884">
            <v>34001519</v>
          </cell>
          <cell r="G884">
            <v>166</v>
          </cell>
          <cell r="H884" t="str">
            <v>A.0000635.003 - Oil Center W-26 lin</v>
          </cell>
          <cell r="R884">
            <v>0</v>
          </cell>
          <cell r="T884">
            <v>0</v>
          </cell>
          <cell r="V884">
            <v>0</v>
          </cell>
          <cell r="X884">
            <v>51131</v>
          </cell>
          <cell r="Y884" t="str">
            <v>Multi - Road Runner 115 kV Loop Rebuild</v>
          </cell>
          <cell r="AB884">
            <v>200324</v>
          </cell>
          <cell r="AC884">
            <v>30914</v>
          </cell>
        </row>
        <row r="885">
          <cell r="C885">
            <v>51132</v>
          </cell>
          <cell r="F885">
            <v>12055606</v>
          </cell>
          <cell r="G885">
            <v>167</v>
          </cell>
          <cell r="H885" t="str">
            <v>Road Runner Sub SVC</v>
          </cell>
          <cell r="M885">
            <v>0</v>
          </cell>
          <cell r="N885">
            <v>0</v>
          </cell>
          <cell r="O885">
            <v>0</v>
          </cell>
          <cell r="P885">
            <v>0</v>
          </cell>
          <cell r="Q885">
            <v>0</v>
          </cell>
          <cell r="V885">
            <v>0</v>
          </cell>
          <cell r="X885">
            <v>51132</v>
          </cell>
          <cell r="Y885" t="str">
            <v>Device - China Draw and Road Runner 115 kV SVC</v>
          </cell>
          <cell r="AB885">
            <v>200324</v>
          </cell>
          <cell r="AC885">
            <v>30666</v>
          </cell>
        </row>
        <row r="886">
          <cell r="C886">
            <v>51138</v>
          </cell>
          <cell r="F886">
            <v>12172892</v>
          </cell>
          <cell r="G886">
            <v>168</v>
          </cell>
          <cell r="H886" t="str">
            <v>Pantex N Sub V93 Terminal Sub</v>
          </cell>
          <cell r="M886">
            <v>0</v>
          </cell>
          <cell r="N886">
            <v>0</v>
          </cell>
          <cell r="O886">
            <v>0</v>
          </cell>
          <cell r="P886">
            <v>0</v>
          </cell>
          <cell r="Q886">
            <v>0</v>
          </cell>
          <cell r="V886">
            <v>0</v>
          </cell>
          <cell r="X886">
            <v>51138</v>
          </cell>
          <cell r="Y886" t="str">
            <v>Line - Martin - Pantex North - Pantex South - Highland Park 115 kV Ckt 1</v>
          </cell>
          <cell r="AB886">
            <v>200332</v>
          </cell>
          <cell r="AC886">
            <v>30842</v>
          </cell>
        </row>
        <row r="887">
          <cell r="C887">
            <v>51138</v>
          </cell>
          <cell r="F887">
            <v>12172893</v>
          </cell>
          <cell r="G887">
            <v>168</v>
          </cell>
          <cell r="H887" t="str">
            <v>Pantex N Sub V93 Terminal Sub</v>
          </cell>
          <cell r="M887">
            <v>0</v>
          </cell>
          <cell r="N887">
            <v>0</v>
          </cell>
          <cell r="O887">
            <v>0</v>
          </cell>
          <cell r="P887">
            <v>0</v>
          </cell>
          <cell r="Q887">
            <v>0</v>
          </cell>
          <cell r="V887">
            <v>0</v>
          </cell>
          <cell r="X887">
            <v>51138</v>
          </cell>
          <cell r="Y887" t="str">
            <v>Line - Martin - Pantex North - Pantex South - Highland Park 115 kV Ckt 1</v>
          </cell>
          <cell r="AB887">
            <v>200332</v>
          </cell>
          <cell r="AC887">
            <v>30842</v>
          </cell>
        </row>
        <row r="888">
          <cell r="C888">
            <v>51138</v>
          </cell>
          <cell r="F888">
            <v>12172894</v>
          </cell>
          <cell r="G888">
            <v>168</v>
          </cell>
          <cell r="H888" t="str">
            <v>Pantex N Sub V93 Terminal Sub</v>
          </cell>
          <cell r="M888">
            <v>0</v>
          </cell>
          <cell r="N888">
            <v>0</v>
          </cell>
          <cell r="O888">
            <v>0</v>
          </cell>
          <cell r="P888">
            <v>0</v>
          </cell>
          <cell r="Q888">
            <v>0</v>
          </cell>
          <cell r="V888">
            <v>0</v>
          </cell>
          <cell r="X888">
            <v>51138</v>
          </cell>
          <cell r="Y888" t="str">
            <v>Line - Martin - Pantex North - Pantex South - Highland Park 115 kV Ckt 1</v>
          </cell>
          <cell r="AB888">
            <v>200332</v>
          </cell>
          <cell r="AC888">
            <v>30842</v>
          </cell>
        </row>
        <row r="889">
          <cell r="C889">
            <v>51138</v>
          </cell>
          <cell r="F889">
            <v>12172895</v>
          </cell>
          <cell r="G889">
            <v>168</v>
          </cell>
          <cell r="H889" t="str">
            <v>Pantex N Sub V93 Terminal Sub</v>
          </cell>
          <cell r="M889">
            <v>0</v>
          </cell>
          <cell r="N889">
            <v>0</v>
          </cell>
          <cell r="O889">
            <v>0</v>
          </cell>
          <cell r="P889">
            <v>0</v>
          </cell>
          <cell r="Q889">
            <v>0</v>
          </cell>
          <cell r="V889">
            <v>0</v>
          </cell>
          <cell r="X889">
            <v>51138</v>
          </cell>
          <cell r="Y889" t="str">
            <v>Line - Martin - Pantex North - Pantex South - Highland Park 115 kV Ckt 1</v>
          </cell>
          <cell r="AB889">
            <v>200332</v>
          </cell>
          <cell r="AC889">
            <v>30842</v>
          </cell>
        </row>
        <row r="890">
          <cell r="C890">
            <v>51138</v>
          </cell>
          <cell r="F890">
            <v>12172902</v>
          </cell>
          <cell r="G890">
            <v>168</v>
          </cell>
          <cell r="H890" t="str">
            <v>V93 Pantex S - Pantex N Line</v>
          </cell>
          <cell r="M890">
            <v>0</v>
          </cell>
          <cell r="N890">
            <v>0</v>
          </cell>
          <cell r="O890">
            <v>0</v>
          </cell>
          <cell r="P890">
            <v>0</v>
          </cell>
          <cell r="Q890">
            <v>0</v>
          </cell>
          <cell r="V890">
            <v>0</v>
          </cell>
          <cell r="X890">
            <v>51138</v>
          </cell>
          <cell r="Y890" t="str">
            <v>Line - Martin - Pantex North - Pantex South - Highland Park 115 kV Ckt 1</v>
          </cell>
          <cell r="AB890">
            <v>200332</v>
          </cell>
          <cell r="AC890">
            <v>30842</v>
          </cell>
        </row>
        <row r="891">
          <cell r="C891">
            <v>51138</v>
          </cell>
          <cell r="F891">
            <v>12172903</v>
          </cell>
          <cell r="G891">
            <v>168</v>
          </cell>
          <cell r="H891" t="str">
            <v>V93 Pantex S - Pantex N ROW</v>
          </cell>
          <cell r="M891">
            <v>0</v>
          </cell>
          <cell r="N891">
            <v>0</v>
          </cell>
          <cell r="O891">
            <v>0</v>
          </cell>
          <cell r="P891">
            <v>0</v>
          </cell>
          <cell r="Q891">
            <v>0</v>
          </cell>
          <cell r="V891">
            <v>0</v>
          </cell>
          <cell r="X891">
            <v>51138</v>
          </cell>
          <cell r="Y891" t="str">
            <v>Line - Martin - Pantex North - Pantex South - Highland Park 115 kV Ckt 1</v>
          </cell>
          <cell r="AB891">
            <v>200332</v>
          </cell>
          <cell r="AC891">
            <v>30842</v>
          </cell>
        </row>
        <row r="892">
          <cell r="C892">
            <v>51138</v>
          </cell>
          <cell r="F892">
            <v>22222430</v>
          </cell>
          <cell r="G892">
            <v>168</v>
          </cell>
          <cell r="H892" t="str">
            <v>Pantex S Sub V02 Terminal Comm</v>
          </cell>
          <cell r="M892">
            <v>0</v>
          </cell>
          <cell r="N892">
            <v>0</v>
          </cell>
          <cell r="O892">
            <v>0</v>
          </cell>
          <cell r="P892">
            <v>0</v>
          </cell>
          <cell r="Q892">
            <v>0</v>
          </cell>
          <cell r="V892">
            <v>0</v>
          </cell>
          <cell r="X892">
            <v>51138</v>
          </cell>
          <cell r="Y892" t="str">
            <v>Line - Martin - Pantex North - Pantex South - Highland Park 115 kV Ckt 1</v>
          </cell>
          <cell r="AB892">
            <v>200332</v>
          </cell>
          <cell r="AC892">
            <v>30842</v>
          </cell>
        </row>
        <row r="893">
          <cell r="C893">
            <v>51138</v>
          </cell>
          <cell r="F893">
            <v>22222432</v>
          </cell>
          <cell r="G893">
            <v>168</v>
          </cell>
          <cell r="H893" t="str">
            <v>Pantex S Sub V93 Terminal Comm</v>
          </cell>
          <cell r="M893">
            <v>0</v>
          </cell>
          <cell r="N893">
            <v>0</v>
          </cell>
          <cell r="O893">
            <v>0</v>
          </cell>
          <cell r="P893">
            <v>0</v>
          </cell>
          <cell r="Q893">
            <v>0</v>
          </cell>
          <cell r="V893">
            <v>0</v>
          </cell>
          <cell r="X893">
            <v>51138</v>
          </cell>
          <cell r="Y893" t="str">
            <v>Line - Martin - Pantex North - Pantex South - Highland Park 115 kV Ckt 1</v>
          </cell>
          <cell r="AB893">
            <v>200332</v>
          </cell>
          <cell r="AC893">
            <v>30842</v>
          </cell>
        </row>
        <row r="894">
          <cell r="C894">
            <v>51138</v>
          </cell>
          <cell r="F894">
            <v>22222438</v>
          </cell>
          <cell r="G894">
            <v>168</v>
          </cell>
          <cell r="H894" t="str">
            <v>rtin Sub W02 Terminal Comm</v>
          </cell>
          <cell r="M894">
            <v>0</v>
          </cell>
          <cell r="N894">
            <v>0</v>
          </cell>
          <cell r="O894">
            <v>0</v>
          </cell>
          <cell r="P894">
            <v>0</v>
          </cell>
          <cell r="Q894">
            <v>0</v>
          </cell>
          <cell r="V894">
            <v>0</v>
          </cell>
          <cell r="X894">
            <v>51138</v>
          </cell>
          <cell r="Y894" t="str">
            <v>Line - Martin - Pantex North - Pantex South - Highland Park 115 kV Ckt 1</v>
          </cell>
          <cell r="AB894">
            <v>200332</v>
          </cell>
          <cell r="AC894">
            <v>30842</v>
          </cell>
        </row>
        <row r="895">
          <cell r="C895">
            <v>51138</v>
          </cell>
          <cell r="F895">
            <v>22222436</v>
          </cell>
          <cell r="G895">
            <v>168</v>
          </cell>
          <cell r="H895" t="str">
            <v>Pantex N Sub W02 Terminal Comm</v>
          </cell>
          <cell r="M895">
            <v>0</v>
          </cell>
          <cell r="N895">
            <v>0</v>
          </cell>
          <cell r="O895">
            <v>0</v>
          </cell>
          <cell r="P895">
            <v>0</v>
          </cell>
          <cell r="Q895">
            <v>0</v>
          </cell>
          <cell r="V895">
            <v>0</v>
          </cell>
          <cell r="X895">
            <v>51138</v>
          </cell>
          <cell r="Y895" t="str">
            <v>Line - Martin - Pantex North - Pantex South - Highland Park 115 kV Ckt 1</v>
          </cell>
          <cell r="AB895">
            <v>200332</v>
          </cell>
          <cell r="AC895">
            <v>30842</v>
          </cell>
        </row>
        <row r="896">
          <cell r="C896">
            <v>51138</v>
          </cell>
          <cell r="F896">
            <v>22222434</v>
          </cell>
          <cell r="G896">
            <v>168</v>
          </cell>
          <cell r="H896" t="str">
            <v>Pantex N Sub V93 Terminal Comm</v>
          </cell>
          <cell r="M896">
            <v>0</v>
          </cell>
          <cell r="N896">
            <v>0</v>
          </cell>
          <cell r="O896">
            <v>0</v>
          </cell>
          <cell r="P896">
            <v>0</v>
          </cell>
          <cell r="Q896">
            <v>0</v>
          </cell>
          <cell r="V896">
            <v>0</v>
          </cell>
          <cell r="X896">
            <v>51138</v>
          </cell>
          <cell r="Y896" t="str">
            <v>Line - Martin - Pantex North - Pantex South - Highland Park 115 kV Ckt 1</v>
          </cell>
          <cell r="AB896">
            <v>200332</v>
          </cell>
          <cell r="AC896">
            <v>30842</v>
          </cell>
        </row>
        <row r="897">
          <cell r="C897">
            <v>51140</v>
          </cell>
          <cell r="F897">
            <v>12172864</v>
          </cell>
          <cell r="G897">
            <v>169</v>
          </cell>
          <cell r="H897" t="str">
            <v>K03 Sundown-Amoco Wave Trap, Land</v>
          </cell>
          <cell r="M897">
            <v>0</v>
          </cell>
          <cell r="N897">
            <v>0</v>
          </cell>
          <cell r="O897">
            <v>0</v>
          </cell>
          <cell r="P897">
            <v>0</v>
          </cell>
          <cell r="Q897">
            <v>0</v>
          </cell>
          <cell r="V897">
            <v>0</v>
          </cell>
          <cell r="X897">
            <v>51140</v>
          </cell>
          <cell r="Y897" t="str">
            <v>Sub - Amoco - Sundown 230 kV Terminal Upgrades</v>
          </cell>
          <cell r="AB897">
            <v>200332</v>
          </cell>
          <cell r="AC897">
            <v>30844</v>
          </cell>
        </row>
        <row r="898">
          <cell r="C898">
            <v>51140</v>
          </cell>
          <cell r="F898">
            <v>12172863</v>
          </cell>
          <cell r="G898">
            <v>169</v>
          </cell>
          <cell r="H898" t="str">
            <v>K03 Sundown Wave Trap, Sub</v>
          </cell>
          <cell r="M898">
            <v>0</v>
          </cell>
          <cell r="N898">
            <v>0</v>
          </cell>
          <cell r="O898">
            <v>0</v>
          </cell>
          <cell r="P898">
            <v>0</v>
          </cell>
          <cell r="Q898">
            <v>0</v>
          </cell>
          <cell r="V898">
            <v>0</v>
          </cell>
          <cell r="X898">
            <v>51140</v>
          </cell>
          <cell r="Y898" t="str">
            <v>Sub - Amoco - Sundown 230 kV Terminal Upgrades</v>
          </cell>
          <cell r="AB898">
            <v>200332</v>
          </cell>
          <cell r="AC898">
            <v>30844</v>
          </cell>
        </row>
        <row r="899">
          <cell r="C899">
            <v>51140</v>
          </cell>
          <cell r="F899">
            <v>12172865</v>
          </cell>
          <cell r="G899">
            <v>169</v>
          </cell>
          <cell r="H899" t="str">
            <v>K03 Wave Trap Sundown/Amoco Switch</v>
          </cell>
          <cell r="M899">
            <v>0</v>
          </cell>
          <cell r="N899">
            <v>0</v>
          </cell>
          <cell r="O899">
            <v>0</v>
          </cell>
          <cell r="P899">
            <v>0</v>
          </cell>
          <cell r="Q899">
            <v>0</v>
          </cell>
          <cell r="V899">
            <v>0</v>
          </cell>
          <cell r="X899">
            <v>51140</v>
          </cell>
          <cell r="Y899" t="str">
            <v>Sub - Amoco - Sundown 230 kV Terminal Upgrades</v>
          </cell>
          <cell r="AB899">
            <v>200332</v>
          </cell>
          <cell r="AC899">
            <v>30844</v>
          </cell>
        </row>
        <row r="900">
          <cell r="C900">
            <v>51140</v>
          </cell>
          <cell r="F900">
            <v>34001668</v>
          </cell>
          <cell r="G900">
            <v>169</v>
          </cell>
          <cell r="H900" t="str">
            <v xml:space="preserve">Amoco Sub, Sundown </v>
          </cell>
          <cell r="R900">
            <v>0</v>
          </cell>
          <cell r="T900">
            <v>0</v>
          </cell>
          <cell r="V900">
            <v>0</v>
          </cell>
          <cell r="X900">
            <v>51140</v>
          </cell>
          <cell r="Y900" t="str">
            <v>Sub - Amoco - Sundown 230 kV Terminal Upgrades</v>
          </cell>
          <cell r="AB900">
            <v>200332</v>
          </cell>
          <cell r="AC900">
            <v>30844</v>
          </cell>
        </row>
        <row r="901">
          <cell r="C901">
            <v>51140</v>
          </cell>
          <cell r="F901">
            <v>34001591</v>
          </cell>
          <cell r="G901">
            <v>169</v>
          </cell>
          <cell r="H901" t="str">
            <v>Amoco Sub, Land</v>
          </cell>
          <cell r="R901">
            <v>0</v>
          </cell>
          <cell r="T901">
            <v>0</v>
          </cell>
          <cell r="V901">
            <v>0</v>
          </cell>
          <cell r="X901">
            <v>51140</v>
          </cell>
          <cell r="Y901" t="str">
            <v>Sub - Amoco - Sundown 230 kV Terminal Upgrades</v>
          </cell>
          <cell r="AB901">
            <v>200332</v>
          </cell>
          <cell r="AC901">
            <v>30844</v>
          </cell>
        </row>
        <row r="902">
          <cell r="C902">
            <v>51140</v>
          </cell>
          <cell r="F902">
            <v>34001542</v>
          </cell>
          <cell r="G902">
            <v>169</v>
          </cell>
          <cell r="H902" t="str">
            <v>Sundown T31 Retermi</v>
          </cell>
          <cell r="R902">
            <v>0</v>
          </cell>
          <cell r="T902">
            <v>0</v>
          </cell>
          <cell r="V902">
            <v>0</v>
          </cell>
          <cell r="X902">
            <v>51140</v>
          </cell>
          <cell r="Y902" t="str">
            <v>Sub - Amoco - Sundown 230 kV Terminal Upgrades</v>
          </cell>
          <cell r="AB902">
            <v>200332</v>
          </cell>
          <cell r="AC902">
            <v>30844</v>
          </cell>
        </row>
        <row r="903">
          <cell r="C903">
            <v>51140</v>
          </cell>
          <cell r="F903">
            <v>34001559</v>
          </cell>
          <cell r="G903">
            <v>169</v>
          </cell>
          <cell r="H903" t="str">
            <v>Sundown K46 Retermi</v>
          </cell>
          <cell r="R903">
            <v>0</v>
          </cell>
          <cell r="T903">
            <v>0</v>
          </cell>
          <cell r="V903">
            <v>0</v>
          </cell>
          <cell r="X903">
            <v>51140</v>
          </cell>
          <cell r="Y903" t="str">
            <v>Sub - Amoco - Sundown 230 kV Terminal Upgrades</v>
          </cell>
          <cell r="AB903">
            <v>200332</v>
          </cell>
          <cell r="AC903">
            <v>30844</v>
          </cell>
        </row>
        <row r="904">
          <cell r="C904">
            <v>51140</v>
          </cell>
          <cell r="F904">
            <v>34001646</v>
          </cell>
          <cell r="G904">
            <v>169</v>
          </cell>
          <cell r="H904" t="str">
            <v>sundown 230/115kV x</v>
          </cell>
          <cell r="R904">
            <v>0</v>
          </cell>
          <cell r="T904">
            <v>0</v>
          </cell>
          <cell r="V904">
            <v>0</v>
          </cell>
          <cell r="X904">
            <v>51140</v>
          </cell>
          <cell r="Y904" t="str">
            <v>Sub - Amoco - Sundown 230 kV Terminal Upgrades</v>
          </cell>
          <cell r="AB904">
            <v>200332</v>
          </cell>
          <cell r="AC904">
            <v>30844</v>
          </cell>
        </row>
        <row r="905">
          <cell r="C905">
            <v>51140</v>
          </cell>
          <cell r="F905">
            <v>34001543</v>
          </cell>
          <cell r="G905">
            <v>169</v>
          </cell>
          <cell r="H905" t="str">
            <v>Sundown V55 Retermi</v>
          </cell>
          <cell r="R905">
            <v>0</v>
          </cell>
          <cell r="T905">
            <v>0</v>
          </cell>
          <cell r="V905">
            <v>0</v>
          </cell>
          <cell r="X905">
            <v>51140</v>
          </cell>
          <cell r="Y905" t="str">
            <v>Sub - Amoco - Sundown 230 kV Terminal Upgrades</v>
          </cell>
          <cell r="AB905">
            <v>200332</v>
          </cell>
          <cell r="AC905">
            <v>30844</v>
          </cell>
        </row>
        <row r="906">
          <cell r="C906">
            <v>51140</v>
          </cell>
          <cell r="F906">
            <v>34001560</v>
          </cell>
          <cell r="G906">
            <v>169</v>
          </cell>
          <cell r="H906" t="str">
            <v>Sundown V56 Retermi</v>
          </cell>
          <cell r="R906">
            <v>0</v>
          </cell>
          <cell r="T906">
            <v>0</v>
          </cell>
          <cell r="V906">
            <v>0</v>
          </cell>
          <cell r="X906">
            <v>51140</v>
          </cell>
          <cell r="Y906" t="str">
            <v>Sub - Amoco - Sundown 230 kV Terminal Upgrades</v>
          </cell>
          <cell r="AB906">
            <v>200332</v>
          </cell>
          <cell r="AC906">
            <v>30844</v>
          </cell>
        </row>
        <row r="907">
          <cell r="C907">
            <v>51140</v>
          </cell>
          <cell r="F907">
            <v>34001505</v>
          </cell>
          <cell r="G907">
            <v>169</v>
          </cell>
          <cell r="H907" t="str">
            <v>Atoka 115kV Substat</v>
          </cell>
          <cell r="R907">
            <v>0</v>
          </cell>
          <cell r="T907">
            <v>0</v>
          </cell>
          <cell r="V907">
            <v>0</v>
          </cell>
          <cell r="X907">
            <v>51140</v>
          </cell>
          <cell r="Y907" t="str">
            <v>Sub - Amoco - Sundown 230 kV Terminal Upgrades</v>
          </cell>
          <cell r="AB907">
            <v>200332</v>
          </cell>
          <cell r="AC907">
            <v>30844</v>
          </cell>
        </row>
        <row r="908">
          <cell r="C908">
            <v>51140</v>
          </cell>
          <cell r="F908">
            <v>34001548</v>
          </cell>
          <cell r="G908">
            <v>169</v>
          </cell>
          <cell r="H908" t="str">
            <v>Sundown Retermintio</v>
          </cell>
          <cell r="R908">
            <v>0</v>
          </cell>
          <cell r="T908">
            <v>0</v>
          </cell>
          <cell r="V908">
            <v>0</v>
          </cell>
          <cell r="X908">
            <v>51140</v>
          </cell>
          <cell r="Y908" t="str">
            <v>Sub - Amoco - Sundown 230 kV Terminal Upgrades</v>
          </cell>
          <cell r="AB908">
            <v>200332</v>
          </cell>
          <cell r="AC908">
            <v>30844</v>
          </cell>
        </row>
        <row r="909">
          <cell r="C909">
            <v>51141</v>
          </cell>
          <cell r="F909">
            <v>12172873</v>
          </cell>
          <cell r="G909">
            <v>170</v>
          </cell>
          <cell r="H909" t="str">
            <v>Martin Sub W02 Terminal Sub</v>
          </cell>
          <cell r="M909">
            <v>0</v>
          </cell>
          <cell r="N909">
            <v>0</v>
          </cell>
          <cell r="O909">
            <v>0</v>
          </cell>
          <cell r="P909">
            <v>0</v>
          </cell>
          <cell r="Q909">
            <v>0</v>
          </cell>
          <cell r="V909">
            <v>0</v>
          </cell>
          <cell r="X909">
            <v>51141</v>
          </cell>
          <cell r="Y909" t="str">
            <v>Line - Martin - Pantex North - Pantex South - Highland Park 115 kV Ckt 1</v>
          </cell>
          <cell r="AB909">
            <v>200332</v>
          </cell>
          <cell r="AC909">
            <v>30842</v>
          </cell>
        </row>
        <row r="910">
          <cell r="C910">
            <v>51141</v>
          </cell>
          <cell r="F910">
            <v>12172890</v>
          </cell>
          <cell r="G910">
            <v>170</v>
          </cell>
          <cell r="H910" t="str">
            <v>Martin Sub W02 Terminal Sub</v>
          </cell>
          <cell r="M910">
            <v>0</v>
          </cell>
          <cell r="N910">
            <v>0</v>
          </cell>
          <cell r="O910">
            <v>0</v>
          </cell>
          <cell r="P910">
            <v>0</v>
          </cell>
          <cell r="Q910">
            <v>0</v>
          </cell>
          <cell r="V910">
            <v>0</v>
          </cell>
          <cell r="X910">
            <v>51141</v>
          </cell>
          <cell r="Y910" t="str">
            <v>Line - Martin - Pantex North - Pantex South - Highland Park 115 kV Ckt 1</v>
          </cell>
          <cell r="AB910">
            <v>200332</v>
          </cell>
          <cell r="AC910">
            <v>30842</v>
          </cell>
        </row>
        <row r="911">
          <cell r="C911">
            <v>51141</v>
          </cell>
          <cell r="F911">
            <v>12172900</v>
          </cell>
          <cell r="G911">
            <v>170</v>
          </cell>
          <cell r="H911" t="str">
            <v>V02 Highland-Pantex S Line</v>
          </cell>
          <cell r="M911">
            <v>0</v>
          </cell>
          <cell r="N911">
            <v>0</v>
          </cell>
          <cell r="O911">
            <v>0</v>
          </cell>
          <cell r="P911">
            <v>0</v>
          </cell>
          <cell r="Q911">
            <v>0</v>
          </cell>
          <cell r="V911">
            <v>0</v>
          </cell>
          <cell r="X911">
            <v>51141</v>
          </cell>
          <cell r="Y911" t="str">
            <v>Line - Martin - Pantex North - Pantex South - Highland Park 115 kV Ckt 1</v>
          </cell>
          <cell r="AB911">
            <v>200332</v>
          </cell>
          <cell r="AC911">
            <v>30842</v>
          </cell>
        </row>
        <row r="912">
          <cell r="C912">
            <v>51141</v>
          </cell>
          <cell r="F912">
            <v>12172901</v>
          </cell>
          <cell r="G912">
            <v>170</v>
          </cell>
          <cell r="H912" t="str">
            <v>V02 Highland-Pantex S ROW</v>
          </cell>
          <cell r="M912">
            <v>0</v>
          </cell>
          <cell r="N912">
            <v>0</v>
          </cell>
          <cell r="O912">
            <v>0</v>
          </cell>
          <cell r="P912">
            <v>0</v>
          </cell>
          <cell r="Q912">
            <v>0</v>
          </cell>
          <cell r="V912">
            <v>0</v>
          </cell>
          <cell r="X912">
            <v>51141</v>
          </cell>
          <cell r="Y912" t="str">
            <v>Line - Martin - Pantex North - Pantex South - Highland Park 115 kV Ckt 1</v>
          </cell>
          <cell r="AB912">
            <v>200332</v>
          </cell>
          <cell r="AC912">
            <v>30842</v>
          </cell>
        </row>
        <row r="913">
          <cell r="C913">
            <v>51142</v>
          </cell>
          <cell r="F913">
            <v>12172904</v>
          </cell>
          <cell r="G913">
            <v>171</v>
          </cell>
          <cell r="H913" t="str">
            <v>W02 Pantex N - Martin Line</v>
          </cell>
          <cell r="M913">
            <v>0</v>
          </cell>
          <cell r="N913">
            <v>0</v>
          </cell>
          <cell r="O913">
            <v>0</v>
          </cell>
          <cell r="P913">
            <v>0</v>
          </cell>
          <cell r="Q913">
            <v>0</v>
          </cell>
          <cell r="V913">
            <v>0</v>
          </cell>
          <cell r="X913">
            <v>51142</v>
          </cell>
          <cell r="Y913" t="str">
            <v>Line - Martin - Pantex North - Pantex South - Highland Park 115 kV Ckt 1</v>
          </cell>
          <cell r="AB913">
            <v>200332</v>
          </cell>
          <cell r="AC913">
            <v>30842</v>
          </cell>
        </row>
        <row r="914">
          <cell r="C914">
            <v>51142</v>
          </cell>
          <cell r="F914">
            <v>12172905</v>
          </cell>
          <cell r="G914">
            <v>171</v>
          </cell>
          <cell r="H914" t="str">
            <v>W02 Pantex N - Martin ROW</v>
          </cell>
          <cell r="M914">
            <v>0</v>
          </cell>
          <cell r="N914">
            <v>0</v>
          </cell>
          <cell r="O914">
            <v>0</v>
          </cell>
          <cell r="P914">
            <v>0</v>
          </cell>
          <cell r="Q914">
            <v>0</v>
          </cell>
          <cell r="V914">
            <v>0</v>
          </cell>
          <cell r="X914">
            <v>51142</v>
          </cell>
          <cell r="Y914" t="str">
            <v>Line - Martin - Pantex North - Pantex South - Highland Park 115 kV Ckt 1</v>
          </cell>
          <cell r="AB914">
            <v>200332</v>
          </cell>
          <cell r="AC914">
            <v>30842</v>
          </cell>
        </row>
        <row r="915">
          <cell r="C915">
            <v>51142</v>
          </cell>
          <cell r="F915">
            <v>22222428</v>
          </cell>
          <cell r="G915">
            <v>171</v>
          </cell>
          <cell r="H915" t="str">
            <v>Nichols Sub V02 Terminal Comm</v>
          </cell>
          <cell r="M915">
            <v>0</v>
          </cell>
          <cell r="N915">
            <v>0</v>
          </cell>
          <cell r="O915">
            <v>0</v>
          </cell>
          <cell r="P915">
            <v>0</v>
          </cell>
          <cell r="Q915">
            <v>0</v>
          </cell>
          <cell r="V915">
            <v>0</v>
          </cell>
          <cell r="X915">
            <v>51142</v>
          </cell>
          <cell r="Y915" t="str">
            <v>Line - Martin - Pantex North - Pantex South - Highland Park 115 kV Ckt 1</v>
          </cell>
          <cell r="AB915">
            <v>200332</v>
          </cell>
          <cell r="AC915">
            <v>30842</v>
          </cell>
        </row>
        <row r="916">
          <cell r="C916">
            <v>51163</v>
          </cell>
          <cell r="F916">
            <v>12172897</v>
          </cell>
          <cell r="G916">
            <v>172</v>
          </cell>
          <cell r="H916" t="str">
            <v>Plains Switching Station Cap Bank,Land</v>
          </cell>
          <cell r="M916">
            <v>0</v>
          </cell>
          <cell r="N916">
            <v>0</v>
          </cell>
          <cell r="O916">
            <v>0</v>
          </cell>
          <cell r="P916">
            <v>0</v>
          </cell>
          <cell r="Q916">
            <v>0</v>
          </cell>
          <cell r="V916">
            <v>0</v>
          </cell>
          <cell r="X916">
            <v>51163</v>
          </cell>
          <cell r="Y916" t="str">
            <v>Device - Plains Interchange 115 kV Cap Bank</v>
          </cell>
          <cell r="AB916">
            <v>200336</v>
          </cell>
          <cell r="AC916">
            <v>30859</v>
          </cell>
        </row>
        <row r="917">
          <cell r="C917">
            <v>51163</v>
          </cell>
          <cell r="F917">
            <v>12172868</v>
          </cell>
          <cell r="G917">
            <v>172</v>
          </cell>
          <cell r="H917" t="str">
            <v>Lea Co. Plains Sw. Cap Bank</v>
          </cell>
          <cell r="M917">
            <v>0</v>
          </cell>
          <cell r="N917">
            <v>0</v>
          </cell>
          <cell r="O917">
            <v>0</v>
          </cell>
          <cell r="P917">
            <v>0</v>
          </cell>
          <cell r="Q917">
            <v>0</v>
          </cell>
          <cell r="V917">
            <v>0</v>
          </cell>
          <cell r="X917">
            <v>51163</v>
          </cell>
          <cell r="Y917" t="str">
            <v>Device - Plains Interchange 115 kV Cap Bank</v>
          </cell>
          <cell r="AB917">
            <v>200336</v>
          </cell>
          <cell r="AC917">
            <v>30859</v>
          </cell>
        </row>
        <row r="918">
          <cell r="C918">
            <v>51166</v>
          </cell>
          <cell r="F918">
            <v>12172924</v>
          </cell>
          <cell r="G918">
            <v>173</v>
          </cell>
          <cell r="H918" t="str">
            <v>Ochoa 115kV Cap Banks, Comm</v>
          </cell>
          <cell r="M918">
            <v>0</v>
          </cell>
          <cell r="N918">
            <v>0</v>
          </cell>
          <cell r="O918">
            <v>0</v>
          </cell>
          <cell r="P918">
            <v>0</v>
          </cell>
          <cell r="Q918">
            <v>0</v>
          </cell>
          <cell r="V918">
            <v>0</v>
          </cell>
          <cell r="X918">
            <v>51166</v>
          </cell>
          <cell r="Y918" t="str">
            <v>Multi - Road Runner 115 kV Loop Rebuild</v>
          </cell>
          <cell r="AB918">
            <v>200324</v>
          </cell>
          <cell r="AC918">
            <v>30914</v>
          </cell>
        </row>
        <row r="919">
          <cell r="C919">
            <v>51166</v>
          </cell>
          <cell r="F919">
            <v>12172923</v>
          </cell>
          <cell r="G919">
            <v>173</v>
          </cell>
          <cell r="H919" t="str">
            <v>Ochoa 115kV Cap Bank</v>
          </cell>
          <cell r="M919">
            <v>0</v>
          </cell>
          <cell r="N919">
            <v>0</v>
          </cell>
          <cell r="O919">
            <v>0</v>
          </cell>
          <cell r="P919">
            <v>0</v>
          </cell>
          <cell r="Q919">
            <v>0</v>
          </cell>
          <cell r="V919">
            <v>0</v>
          </cell>
          <cell r="X919">
            <v>51166</v>
          </cell>
          <cell r="Y919" t="str">
            <v>Multi - Road Runner 115 kV Loop Rebuild</v>
          </cell>
          <cell r="AB919">
            <v>200324</v>
          </cell>
          <cell r="AC919">
            <v>30914</v>
          </cell>
        </row>
        <row r="920">
          <cell r="C920">
            <v>51166</v>
          </cell>
          <cell r="F920">
            <v>12172926</v>
          </cell>
          <cell r="G920">
            <v>173</v>
          </cell>
          <cell r="H920" t="str">
            <v>Ochoa 115kV Cap Banks, Line</v>
          </cell>
          <cell r="M920">
            <v>0</v>
          </cell>
          <cell r="N920">
            <v>0</v>
          </cell>
          <cell r="O920">
            <v>0</v>
          </cell>
          <cell r="P920">
            <v>0</v>
          </cell>
          <cell r="Q920">
            <v>0</v>
          </cell>
          <cell r="V920">
            <v>0</v>
          </cell>
          <cell r="X920">
            <v>51166</v>
          </cell>
          <cell r="Y920" t="str">
            <v>Multi - Road Runner 115 kV Loop Rebuild</v>
          </cell>
          <cell r="AB920">
            <v>200324</v>
          </cell>
          <cell r="AC920">
            <v>30914</v>
          </cell>
        </row>
        <row r="921">
          <cell r="C921">
            <v>51166</v>
          </cell>
          <cell r="F921">
            <v>12172925</v>
          </cell>
          <cell r="G921">
            <v>173</v>
          </cell>
          <cell r="H921" t="str">
            <v>Ochoa 115kV Cap Banks, Land</v>
          </cell>
          <cell r="M921">
            <v>0</v>
          </cell>
          <cell r="N921">
            <v>0</v>
          </cell>
          <cell r="O921">
            <v>0</v>
          </cell>
          <cell r="P921">
            <v>0</v>
          </cell>
          <cell r="Q921">
            <v>0</v>
          </cell>
          <cell r="V921">
            <v>0</v>
          </cell>
          <cell r="X921">
            <v>51166</v>
          </cell>
          <cell r="Y921" t="str">
            <v>Multi - Road Runner 115 kV Loop Rebuild</v>
          </cell>
          <cell r="AB921">
            <v>200324</v>
          </cell>
          <cell r="AC921">
            <v>30914</v>
          </cell>
        </row>
        <row r="922">
          <cell r="C922">
            <v>51170</v>
          </cell>
          <cell r="F922">
            <v>12173123</v>
          </cell>
          <cell r="G922">
            <v>174</v>
          </cell>
          <cell r="H922" t="str">
            <v>Amarillo S T75 Term</v>
          </cell>
          <cell r="R922">
            <v>0</v>
          </cell>
          <cell r="T922">
            <v>0</v>
          </cell>
          <cell r="V922">
            <v>0</v>
          </cell>
          <cell r="X922">
            <v>51170</v>
          </cell>
          <cell r="Y922" t="str">
            <v>Sub - Amarillo South 230 kV Terminal Upgrades</v>
          </cell>
          <cell r="AB922">
            <v>200326</v>
          </cell>
          <cell r="AC922">
            <v>30866</v>
          </cell>
        </row>
        <row r="923">
          <cell r="C923">
            <v>51170</v>
          </cell>
          <cell r="F923">
            <v>12173124</v>
          </cell>
          <cell r="G923">
            <v>174</v>
          </cell>
          <cell r="H923" t="str">
            <v>Canyon W W77 Termin</v>
          </cell>
          <cell r="R923">
            <v>0</v>
          </cell>
          <cell r="T923">
            <v>0</v>
          </cell>
          <cell r="V923">
            <v>0</v>
          </cell>
          <cell r="X923">
            <v>51170</v>
          </cell>
          <cell r="Y923" t="str">
            <v>Sub - Amarillo South 230 kV Terminal Upgrades</v>
          </cell>
          <cell r="AB923">
            <v>200326</v>
          </cell>
          <cell r="AC923">
            <v>30866</v>
          </cell>
        </row>
        <row r="924">
          <cell r="C924">
            <v>51170</v>
          </cell>
          <cell r="F924">
            <v>12173125</v>
          </cell>
          <cell r="G924">
            <v>174</v>
          </cell>
          <cell r="H924" t="str">
            <v xml:space="preserve">Osage T75 Terminal </v>
          </cell>
          <cell r="R924">
            <v>0</v>
          </cell>
          <cell r="T924">
            <v>0</v>
          </cell>
          <cell r="V924">
            <v>0</v>
          </cell>
          <cell r="X924">
            <v>51170</v>
          </cell>
          <cell r="Y924" t="str">
            <v>Sub - Amarillo South 230 kV Terminal Upgrades</v>
          </cell>
          <cell r="AB924">
            <v>200326</v>
          </cell>
          <cell r="AC924">
            <v>30866</v>
          </cell>
        </row>
        <row r="925">
          <cell r="C925">
            <v>51170</v>
          </cell>
          <cell r="F925">
            <v>12173126</v>
          </cell>
          <cell r="G925">
            <v>174</v>
          </cell>
          <cell r="H925" t="str">
            <v>ROW W77/T75</v>
          </cell>
          <cell r="R925">
            <v>0</v>
          </cell>
          <cell r="T925">
            <v>0</v>
          </cell>
          <cell r="V925">
            <v>0</v>
          </cell>
          <cell r="X925">
            <v>51170</v>
          </cell>
          <cell r="Y925" t="str">
            <v>Sub - Amarillo South 230 kV Terminal Upgrades</v>
          </cell>
          <cell r="AB925">
            <v>200326</v>
          </cell>
          <cell r="AC925">
            <v>30866</v>
          </cell>
        </row>
        <row r="926">
          <cell r="C926">
            <v>51170</v>
          </cell>
          <cell r="F926">
            <v>12173127</v>
          </cell>
          <cell r="G926">
            <v>174</v>
          </cell>
          <cell r="H926" t="str">
            <v>Randall Cty W77 Ter</v>
          </cell>
          <cell r="R926">
            <v>0</v>
          </cell>
          <cell r="T926">
            <v>0</v>
          </cell>
          <cell r="V926">
            <v>0</v>
          </cell>
          <cell r="X926">
            <v>51170</v>
          </cell>
          <cell r="Y926" t="str">
            <v>Sub - Amarillo South 230 kV Terminal Upgrades</v>
          </cell>
          <cell r="AB926">
            <v>200326</v>
          </cell>
          <cell r="AC926">
            <v>30866</v>
          </cell>
        </row>
        <row r="927">
          <cell r="C927">
            <v>51170</v>
          </cell>
          <cell r="F927">
            <v>12173129</v>
          </cell>
          <cell r="G927">
            <v>174</v>
          </cell>
          <cell r="H927" t="str">
            <v>W77-T75Recond Arrow</v>
          </cell>
          <cell r="R927">
            <v>0</v>
          </cell>
          <cell r="T927">
            <v>0</v>
          </cell>
          <cell r="V927">
            <v>0</v>
          </cell>
          <cell r="X927">
            <v>51170</v>
          </cell>
          <cell r="Y927" t="str">
            <v>Sub - Amarillo South 230 kV Terminal Upgrades</v>
          </cell>
          <cell r="AB927">
            <v>200326</v>
          </cell>
          <cell r="AC927">
            <v>30866</v>
          </cell>
        </row>
        <row r="928">
          <cell r="C928">
            <v>51189</v>
          </cell>
          <cell r="F928">
            <v>11987332</v>
          </cell>
          <cell r="G928">
            <v>175</v>
          </cell>
          <cell r="H928" t="str">
            <v>PCA_115KV ROW</v>
          </cell>
          <cell r="M928">
            <v>0</v>
          </cell>
          <cell r="N928">
            <v>0</v>
          </cell>
          <cell r="O928">
            <v>0</v>
          </cell>
          <cell r="P928">
            <v>0</v>
          </cell>
          <cell r="Q928">
            <v>0</v>
          </cell>
          <cell r="V928">
            <v>0</v>
          </cell>
          <cell r="X928">
            <v>51189</v>
          </cell>
          <cell r="Y928" t="str">
            <v>Line - PCA Interchange - Quahada 115 kV Ckt 1 Rebuild</v>
          </cell>
          <cell r="AB928">
            <v>200326</v>
          </cell>
          <cell r="AC928">
            <v>30875</v>
          </cell>
        </row>
        <row r="929">
          <cell r="C929">
            <v>51189</v>
          </cell>
          <cell r="F929">
            <v>11987326</v>
          </cell>
          <cell r="G929">
            <v>175</v>
          </cell>
          <cell r="H929" t="str">
            <v>Quahada Terminal Upgrade_Sub</v>
          </cell>
          <cell r="M929">
            <v>0</v>
          </cell>
          <cell r="N929">
            <v>0</v>
          </cell>
          <cell r="O929">
            <v>0</v>
          </cell>
          <cell r="P929">
            <v>0</v>
          </cell>
          <cell r="Q929">
            <v>0</v>
          </cell>
          <cell r="V929">
            <v>0</v>
          </cell>
          <cell r="X929">
            <v>51189</v>
          </cell>
          <cell r="Y929" t="str">
            <v>Line - PCA Interchange - Quahada 115 kV Ckt 1 Rebuild</v>
          </cell>
          <cell r="AB929">
            <v>200326</v>
          </cell>
          <cell r="AC929">
            <v>30875</v>
          </cell>
        </row>
        <row r="930">
          <cell r="C930">
            <v>51189</v>
          </cell>
          <cell r="F930">
            <v>11987329</v>
          </cell>
          <cell r="G930">
            <v>175</v>
          </cell>
          <cell r="H930" t="str">
            <v>PCA Terminal Upgrad</v>
          </cell>
          <cell r="M930">
            <v>0</v>
          </cell>
          <cell r="N930">
            <v>0</v>
          </cell>
          <cell r="O930">
            <v>0</v>
          </cell>
          <cell r="P930">
            <v>0</v>
          </cell>
          <cell r="Q930">
            <v>0</v>
          </cell>
          <cell r="V930">
            <v>0</v>
          </cell>
          <cell r="X930">
            <v>51189</v>
          </cell>
          <cell r="Y930" t="str">
            <v>Line - PCA Interchange - Quahada 115 kV Ckt 1 Rebuild</v>
          </cell>
          <cell r="AB930">
            <v>200326</v>
          </cell>
          <cell r="AC930">
            <v>30875</v>
          </cell>
        </row>
        <row r="931">
          <cell r="C931">
            <v>51189</v>
          </cell>
          <cell r="F931">
            <v>11987330</v>
          </cell>
          <cell r="G931">
            <v>175</v>
          </cell>
          <cell r="H931" t="str">
            <v>V21_Quahada 115kV Reconductor, Line</v>
          </cell>
          <cell r="M931">
            <v>0</v>
          </cell>
          <cell r="N931">
            <v>0</v>
          </cell>
          <cell r="O931">
            <v>0</v>
          </cell>
          <cell r="P931">
            <v>0</v>
          </cell>
          <cell r="Q931">
            <v>0</v>
          </cell>
          <cell r="V931">
            <v>0</v>
          </cell>
          <cell r="X931">
            <v>51189</v>
          </cell>
          <cell r="Y931" t="str">
            <v>Line - PCA Interchange - Quahada 115 kV Ckt 1 Rebuild</v>
          </cell>
          <cell r="AB931">
            <v>200326</v>
          </cell>
          <cell r="AC931">
            <v>30875</v>
          </cell>
        </row>
        <row r="932">
          <cell r="C932">
            <v>51189</v>
          </cell>
          <cell r="F932">
            <v>11987332</v>
          </cell>
          <cell r="G932">
            <v>175</v>
          </cell>
          <cell r="H932" t="str">
            <v>PCA_115KV ROW</v>
          </cell>
          <cell r="M932">
            <v>0</v>
          </cell>
          <cell r="N932">
            <v>0</v>
          </cell>
          <cell r="O932">
            <v>0</v>
          </cell>
          <cell r="P932">
            <v>0</v>
          </cell>
          <cell r="Q932">
            <v>0</v>
          </cell>
          <cell r="V932">
            <v>0</v>
          </cell>
          <cell r="X932">
            <v>51189</v>
          </cell>
          <cell r="Y932" t="str">
            <v>Line - PCA Interchange - Quahada 115 kV Ckt 1 Rebuild</v>
          </cell>
          <cell r="AB932">
            <v>200326</v>
          </cell>
          <cell r="AC932">
            <v>30875</v>
          </cell>
        </row>
        <row r="933">
          <cell r="C933">
            <v>51189</v>
          </cell>
          <cell r="F933">
            <v>11987253</v>
          </cell>
          <cell r="G933">
            <v>175</v>
          </cell>
          <cell r="H933" t="str">
            <v>PCA Transformer Upg</v>
          </cell>
          <cell r="R933">
            <v>0</v>
          </cell>
          <cell r="T933">
            <v>0</v>
          </cell>
          <cell r="V933">
            <v>0</v>
          </cell>
          <cell r="X933">
            <v>51189</v>
          </cell>
          <cell r="Y933" t="str">
            <v>Line - PCA Interchange - Quahada 115 kV Ckt 1 Rebuild</v>
          </cell>
          <cell r="AB933">
            <v>200326</v>
          </cell>
          <cell r="AC933">
            <v>30875</v>
          </cell>
        </row>
        <row r="934">
          <cell r="C934">
            <v>51189</v>
          </cell>
          <cell r="F934">
            <v>12076284</v>
          </cell>
          <cell r="G934">
            <v>175</v>
          </cell>
          <cell r="H934" t="str">
            <v>PCA V-61 Wavetrap U</v>
          </cell>
          <cell r="R934">
            <v>0</v>
          </cell>
          <cell r="T934">
            <v>0</v>
          </cell>
          <cell r="V934">
            <v>0</v>
          </cell>
          <cell r="X934">
            <v>51189</v>
          </cell>
          <cell r="Y934" t="str">
            <v>Line - PCA Interchange - Quahada 115 kV Ckt 1 Rebuild</v>
          </cell>
          <cell r="AB934">
            <v>200326</v>
          </cell>
          <cell r="AC934">
            <v>30875</v>
          </cell>
        </row>
        <row r="935">
          <cell r="C935">
            <v>51194</v>
          </cell>
          <cell r="F935">
            <v>12172928</v>
          </cell>
          <cell r="G935">
            <v>176</v>
          </cell>
          <cell r="H935" t="str">
            <v>Potash Jct 230kV Cap Bank</v>
          </cell>
          <cell r="M935">
            <v>0</v>
          </cell>
          <cell r="N935">
            <v>0</v>
          </cell>
          <cell r="O935">
            <v>0</v>
          </cell>
          <cell r="P935">
            <v>0</v>
          </cell>
          <cell r="Q935">
            <v>0</v>
          </cell>
          <cell r="V935">
            <v>0</v>
          </cell>
          <cell r="X935">
            <v>51194</v>
          </cell>
          <cell r="Y935" t="str">
            <v>Multi - Road Runner 115 kV Loop Rebuild</v>
          </cell>
          <cell r="AB935">
            <v>200324</v>
          </cell>
          <cell r="AC935">
            <v>30914</v>
          </cell>
        </row>
        <row r="936">
          <cell r="C936">
            <v>51194</v>
          </cell>
          <cell r="F936">
            <v>12172929</v>
          </cell>
          <cell r="G936">
            <v>176</v>
          </cell>
          <cell r="H936" t="str">
            <v>Potash Junction 230KV Cap Bank, Land</v>
          </cell>
          <cell r="M936">
            <v>0</v>
          </cell>
          <cell r="N936">
            <v>0</v>
          </cell>
          <cell r="O936">
            <v>0</v>
          </cell>
          <cell r="P936">
            <v>0</v>
          </cell>
          <cell r="Q936">
            <v>0</v>
          </cell>
          <cell r="V936">
            <v>0</v>
          </cell>
          <cell r="X936">
            <v>51194</v>
          </cell>
          <cell r="Y936" t="str">
            <v>Multi - Road Runner 115 kV Loop Rebuild</v>
          </cell>
          <cell r="AB936">
            <v>200324</v>
          </cell>
          <cell r="AC936">
            <v>30914</v>
          </cell>
        </row>
        <row r="937">
          <cell r="C937">
            <v>51195</v>
          </cell>
          <cell r="F937">
            <v>12172946</v>
          </cell>
          <cell r="G937">
            <v>177</v>
          </cell>
          <cell r="H937" t="str">
            <v>OPIE Roadrunner 115kV Cap Bank</v>
          </cell>
          <cell r="M937">
            <v>0</v>
          </cell>
          <cell r="N937">
            <v>0</v>
          </cell>
          <cell r="O937">
            <v>0</v>
          </cell>
          <cell r="P937">
            <v>0</v>
          </cell>
          <cell r="Q937">
            <v>0</v>
          </cell>
          <cell r="V937">
            <v>0</v>
          </cell>
          <cell r="X937">
            <v>51195</v>
          </cell>
          <cell r="Y937" t="str">
            <v>Multi - Road Runner 115 kV Loop Rebuild</v>
          </cell>
          <cell r="AB937">
            <v>200324</v>
          </cell>
          <cell r="AC937">
            <v>30914</v>
          </cell>
        </row>
        <row r="938">
          <cell r="C938">
            <v>51206</v>
          </cell>
          <cell r="F938">
            <v>12172870</v>
          </cell>
          <cell r="G938">
            <v>178</v>
          </cell>
          <cell r="H938" t="str">
            <v>Lynn Co 115/69 Xfmr #1 Upgrade</v>
          </cell>
          <cell r="M938">
            <v>0</v>
          </cell>
          <cell r="N938">
            <v>0</v>
          </cell>
          <cell r="O938">
            <v>0</v>
          </cell>
          <cell r="P938">
            <v>0</v>
          </cell>
          <cell r="Q938">
            <v>0</v>
          </cell>
          <cell r="V938">
            <v>0</v>
          </cell>
          <cell r="X938">
            <v>51206</v>
          </cell>
          <cell r="Y938" t="str">
            <v>XFR - Lynn County 115/69 kV Ckt 1 Transformer</v>
          </cell>
          <cell r="AB938">
            <v>200326</v>
          </cell>
          <cell r="AC938">
            <v>30888</v>
          </cell>
        </row>
        <row r="939">
          <cell r="C939">
            <v>51213</v>
          </cell>
          <cell r="F939">
            <v>12173066</v>
          </cell>
          <cell r="G939">
            <v>179</v>
          </cell>
          <cell r="H939" t="str">
            <v>Texas Co 2nd Stage 115kV Cap Bank</v>
          </cell>
          <cell r="M939">
            <v>0</v>
          </cell>
          <cell r="N939">
            <v>0</v>
          </cell>
          <cell r="O939">
            <v>0</v>
          </cell>
          <cell r="P939">
            <v>0</v>
          </cell>
          <cell r="Q939">
            <v>0</v>
          </cell>
          <cell r="V939">
            <v>0</v>
          </cell>
          <cell r="X939">
            <v>51213</v>
          </cell>
          <cell r="Y939" t="str">
            <v>Device - Texas County 115 kV Cap Bank</v>
          </cell>
          <cell r="AB939">
            <v>200326</v>
          </cell>
          <cell r="AC939">
            <v>30893</v>
          </cell>
        </row>
        <row r="940">
          <cell r="C940">
            <v>51214</v>
          </cell>
          <cell r="F940">
            <v>12172763</v>
          </cell>
          <cell r="G940">
            <v>180</v>
          </cell>
          <cell r="H940" t="str">
            <v>Cargill 14.4 Mvar Cap Bank</v>
          </cell>
          <cell r="M940">
            <v>0</v>
          </cell>
          <cell r="N940">
            <v>0</v>
          </cell>
          <cell r="O940">
            <v>0</v>
          </cell>
          <cell r="P940">
            <v>0</v>
          </cell>
          <cell r="Q940">
            <v>0</v>
          </cell>
          <cell r="V940">
            <v>0</v>
          </cell>
          <cell r="X940">
            <v>51214</v>
          </cell>
          <cell r="Y940" t="str">
            <v>Device - Cargill 115 kV Cap Bank</v>
          </cell>
          <cell r="AB940">
            <v>200326</v>
          </cell>
          <cell r="AC940">
            <v>30894</v>
          </cell>
        </row>
        <row r="941">
          <cell r="C941">
            <v>51245</v>
          </cell>
          <cell r="F941">
            <v>12173046</v>
          </cell>
          <cell r="G941">
            <v>181</v>
          </cell>
          <cell r="H941" t="str">
            <v>Cardinal-Targa Tap Rebuild ROW</v>
          </cell>
          <cell r="M941">
            <v>0</v>
          </cell>
          <cell r="N941">
            <v>0</v>
          </cell>
          <cell r="O941">
            <v>0</v>
          </cell>
          <cell r="P941">
            <v>0</v>
          </cell>
          <cell r="Q941">
            <v>0</v>
          </cell>
          <cell r="V941">
            <v>0</v>
          </cell>
          <cell r="X941">
            <v>51245</v>
          </cell>
          <cell r="Y941" t="str">
            <v>Multi - Road Runner 115 kV Loop Rebuild</v>
          </cell>
          <cell r="AB941">
            <v>200324</v>
          </cell>
          <cell r="AC941">
            <v>30914</v>
          </cell>
        </row>
        <row r="942">
          <cell r="C942">
            <v>51245</v>
          </cell>
          <cell r="F942">
            <v>12173063</v>
          </cell>
          <cell r="G942">
            <v>181</v>
          </cell>
          <cell r="H942" t="str">
            <v>Targa Cardinal Comm</v>
          </cell>
          <cell r="M942">
            <v>0</v>
          </cell>
          <cell r="N942">
            <v>0</v>
          </cell>
          <cell r="O942">
            <v>0</v>
          </cell>
          <cell r="P942">
            <v>0</v>
          </cell>
          <cell r="Q942">
            <v>0</v>
          </cell>
          <cell r="V942">
            <v>0</v>
          </cell>
          <cell r="X942">
            <v>51245</v>
          </cell>
          <cell r="Y942" t="str">
            <v>Multi - Road Runner 115 kV Loop Rebuild</v>
          </cell>
          <cell r="AB942">
            <v>200324</v>
          </cell>
          <cell r="AC942">
            <v>30914</v>
          </cell>
        </row>
        <row r="943">
          <cell r="C943">
            <v>51245</v>
          </cell>
          <cell r="F943">
            <v>12173064</v>
          </cell>
          <cell r="G943">
            <v>181</v>
          </cell>
          <cell r="H943" t="str">
            <v>Targa Cardinal Sub</v>
          </cell>
          <cell r="M943">
            <v>0</v>
          </cell>
          <cell r="N943">
            <v>0</v>
          </cell>
          <cell r="O943">
            <v>0</v>
          </cell>
          <cell r="P943">
            <v>0</v>
          </cell>
          <cell r="Q943">
            <v>0</v>
          </cell>
          <cell r="V943">
            <v>0</v>
          </cell>
          <cell r="X943">
            <v>51245</v>
          </cell>
          <cell r="Y943" t="str">
            <v>Multi - Road Runner 115 kV Loop Rebuild</v>
          </cell>
          <cell r="AB943">
            <v>200324</v>
          </cell>
          <cell r="AC943">
            <v>30914</v>
          </cell>
        </row>
        <row r="944">
          <cell r="C944">
            <v>51245</v>
          </cell>
          <cell r="F944">
            <v>12173065</v>
          </cell>
          <cell r="G944">
            <v>181</v>
          </cell>
          <cell r="H944" t="str">
            <v>Targa-Cardinal Reconductor 115kV Line</v>
          </cell>
          <cell r="M944">
            <v>0</v>
          </cell>
          <cell r="N944">
            <v>0</v>
          </cell>
          <cell r="O944">
            <v>0</v>
          </cell>
          <cell r="P944">
            <v>0</v>
          </cell>
          <cell r="Q944">
            <v>0</v>
          </cell>
          <cell r="V944">
            <v>0</v>
          </cell>
          <cell r="X944">
            <v>51245</v>
          </cell>
          <cell r="Y944" t="str">
            <v>Multi - Road Runner 115 kV Loop Rebuild</v>
          </cell>
          <cell r="AB944">
            <v>200324</v>
          </cell>
          <cell r="AC944">
            <v>30914</v>
          </cell>
        </row>
        <row r="945">
          <cell r="C945">
            <v>51250</v>
          </cell>
          <cell r="F945">
            <v>12172876</v>
          </cell>
          <cell r="G945">
            <v>182</v>
          </cell>
          <cell r="H945" t="str">
            <v>NEF-Targa 115 Reconductor, Land</v>
          </cell>
          <cell r="M945">
            <v>0</v>
          </cell>
          <cell r="N945">
            <v>0</v>
          </cell>
          <cell r="O945">
            <v>0</v>
          </cell>
          <cell r="P945">
            <v>0</v>
          </cell>
          <cell r="Q945">
            <v>0</v>
          </cell>
          <cell r="V945">
            <v>0</v>
          </cell>
          <cell r="X945">
            <v>51250</v>
          </cell>
          <cell r="Y945" t="str">
            <v>Multi - Road Runner 115 kV Loop Rebuild</v>
          </cell>
          <cell r="AB945">
            <v>200324</v>
          </cell>
          <cell r="AC945">
            <v>30914</v>
          </cell>
        </row>
        <row r="946">
          <cell r="C946">
            <v>51250</v>
          </cell>
          <cell r="F946">
            <v>12172874</v>
          </cell>
          <cell r="G946">
            <v>182</v>
          </cell>
          <cell r="H946" t="str">
            <v>NEF-Targa Reconductor</v>
          </cell>
          <cell r="M946">
            <v>0</v>
          </cell>
          <cell r="N946">
            <v>0</v>
          </cell>
          <cell r="O946">
            <v>0</v>
          </cell>
          <cell r="P946">
            <v>0</v>
          </cell>
          <cell r="Q946">
            <v>0</v>
          </cell>
          <cell r="V946">
            <v>0</v>
          </cell>
          <cell r="X946">
            <v>51250</v>
          </cell>
          <cell r="Y946" t="str">
            <v>Multi - Road Runner 115 kV Loop Rebuild</v>
          </cell>
          <cell r="AB946">
            <v>200324</v>
          </cell>
          <cell r="AC946">
            <v>30914</v>
          </cell>
        </row>
        <row r="947">
          <cell r="C947">
            <v>51250</v>
          </cell>
          <cell r="F947">
            <v>12172875</v>
          </cell>
          <cell r="G947">
            <v>182</v>
          </cell>
          <cell r="H947" t="str">
            <v>NEF-Whitten Terminal Upgrade, Sub</v>
          </cell>
          <cell r="M947">
            <v>0</v>
          </cell>
          <cell r="N947">
            <v>0</v>
          </cell>
          <cell r="O947">
            <v>0</v>
          </cell>
          <cell r="P947">
            <v>0</v>
          </cell>
          <cell r="Q947">
            <v>0</v>
          </cell>
          <cell r="V947">
            <v>0</v>
          </cell>
          <cell r="X947">
            <v>51250</v>
          </cell>
          <cell r="Y947" t="str">
            <v>Multi - Road Runner 115 kV Loop Rebuild</v>
          </cell>
          <cell r="AB947">
            <v>200324</v>
          </cell>
          <cell r="AC947">
            <v>30914</v>
          </cell>
        </row>
        <row r="948">
          <cell r="C948">
            <v>51254</v>
          </cell>
          <cell r="F948">
            <v>12172752</v>
          </cell>
          <cell r="G948">
            <v>183</v>
          </cell>
          <cell r="H948" t="str">
            <v>Agave 115kV Cap Banks, Comm</v>
          </cell>
          <cell r="M948">
            <v>0</v>
          </cell>
          <cell r="N948">
            <v>0</v>
          </cell>
          <cell r="O948">
            <v>0</v>
          </cell>
          <cell r="P948">
            <v>0</v>
          </cell>
          <cell r="Q948">
            <v>0</v>
          </cell>
          <cell r="V948">
            <v>0</v>
          </cell>
          <cell r="X948">
            <v>51254</v>
          </cell>
          <cell r="Y948" t="str">
            <v>Multi - Road Runner 115 kV Loop Rebuild</v>
          </cell>
          <cell r="AB948">
            <v>200324</v>
          </cell>
          <cell r="AC948">
            <v>30914</v>
          </cell>
        </row>
        <row r="949">
          <cell r="C949">
            <v>51254</v>
          </cell>
          <cell r="F949">
            <v>12172753</v>
          </cell>
          <cell r="G949">
            <v>183</v>
          </cell>
          <cell r="H949" t="str">
            <v>Agave 115kV Cap Banks, Land</v>
          </cell>
          <cell r="M949">
            <v>0</v>
          </cell>
          <cell r="N949">
            <v>0</v>
          </cell>
          <cell r="O949">
            <v>0</v>
          </cell>
          <cell r="P949">
            <v>0</v>
          </cell>
          <cell r="Q949">
            <v>0</v>
          </cell>
          <cell r="V949">
            <v>0</v>
          </cell>
          <cell r="X949">
            <v>51254</v>
          </cell>
          <cell r="Y949" t="str">
            <v>Multi - Road Runner 115 kV Loop Rebuild</v>
          </cell>
          <cell r="AB949">
            <v>200324</v>
          </cell>
          <cell r="AC949">
            <v>30914</v>
          </cell>
        </row>
        <row r="950">
          <cell r="C950">
            <v>51254</v>
          </cell>
          <cell r="F950">
            <v>12172754</v>
          </cell>
          <cell r="G950">
            <v>183</v>
          </cell>
          <cell r="H950" t="str">
            <v>Agave 115kV Cap Banks, Line</v>
          </cell>
          <cell r="M950">
            <v>0</v>
          </cell>
          <cell r="N950">
            <v>0</v>
          </cell>
          <cell r="O950">
            <v>0</v>
          </cell>
          <cell r="P950">
            <v>0</v>
          </cell>
          <cell r="Q950">
            <v>0</v>
          </cell>
          <cell r="V950">
            <v>0</v>
          </cell>
          <cell r="X950">
            <v>51254</v>
          </cell>
          <cell r="Y950" t="str">
            <v>Multi - Road Runner 115 kV Loop Rebuild</v>
          </cell>
          <cell r="AB950">
            <v>200324</v>
          </cell>
          <cell r="AC950">
            <v>30914</v>
          </cell>
        </row>
        <row r="951">
          <cell r="C951">
            <v>51254</v>
          </cell>
          <cell r="F951">
            <v>12172755</v>
          </cell>
          <cell r="G951">
            <v>183</v>
          </cell>
          <cell r="H951" t="str">
            <v>Agave Red Hills 115kV Cap Bank</v>
          </cell>
          <cell r="M951">
            <v>0</v>
          </cell>
          <cell r="N951">
            <v>0</v>
          </cell>
          <cell r="O951">
            <v>0</v>
          </cell>
          <cell r="P951">
            <v>0</v>
          </cell>
          <cell r="Q951">
            <v>0</v>
          </cell>
          <cell r="V951">
            <v>0</v>
          </cell>
          <cell r="X951">
            <v>51254</v>
          </cell>
          <cell r="Y951" t="str">
            <v>Multi - Road Runner 115 kV Loop Rebuild</v>
          </cell>
          <cell r="AB951">
            <v>200324</v>
          </cell>
          <cell r="AC951">
            <v>30914</v>
          </cell>
        </row>
        <row r="952">
          <cell r="C952">
            <v>11010</v>
          </cell>
          <cell r="F952">
            <v>11987232</v>
          </cell>
          <cell r="G952">
            <v>184</v>
          </cell>
          <cell r="H952" t="str">
            <v>Newhart 230/115 kV Ckt 2 Transformer</v>
          </cell>
          <cell r="I952">
            <v>0</v>
          </cell>
          <cell r="J952">
            <v>0</v>
          </cell>
          <cell r="K952">
            <v>0</v>
          </cell>
          <cell r="L952">
            <v>0</v>
          </cell>
          <cell r="M952">
            <v>0</v>
          </cell>
          <cell r="N952">
            <v>0</v>
          </cell>
          <cell r="O952">
            <v>0</v>
          </cell>
          <cell r="P952">
            <v>0</v>
          </cell>
          <cell r="Q952">
            <v>0</v>
          </cell>
          <cell r="R952">
            <v>0</v>
          </cell>
          <cell r="S952">
            <v>0</v>
          </cell>
          <cell r="T952">
            <v>0</v>
          </cell>
          <cell r="U952">
            <v>0</v>
          </cell>
          <cell r="V952">
            <v>0</v>
          </cell>
          <cell r="W952">
            <v>0</v>
          </cell>
          <cell r="X952">
            <v>11010</v>
          </cell>
          <cell r="Y952" t="str">
            <v>XFR - Newhart 230/115 kV Ckt 2</v>
          </cell>
          <cell r="AB952">
            <v>200256</v>
          </cell>
          <cell r="AC952">
            <v>766</v>
          </cell>
        </row>
        <row r="953">
          <cell r="C953">
            <v>51481</v>
          </cell>
          <cell r="F953">
            <v>11986756</v>
          </cell>
          <cell r="G953">
            <v>185</v>
          </cell>
          <cell r="H953" t="str">
            <v>Palo Duro-Canyon Ea</v>
          </cell>
          <cell r="R953">
            <v>0</v>
          </cell>
          <cell r="T953">
            <v>0</v>
          </cell>
          <cell r="V953">
            <v>0</v>
          </cell>
          <cell r="X953">
            <v>51481</v>
          </cell>
          <cell r="Y953" t="str">
            <v>Line - Canyon East - Randall 115 kV Ckt 1 Rebuild</v>
          </cell>
          <cell r="AB953" t="str">
            <v>N/A</v>
          </cell>
          <cell r="AC953">
            <v>31022</v>
          </cell>
        </row>
        <row r="954">
          <cell r="C954">
            <v>50457</v>
          </cell>
          <cell r="F954">
            <v>11628856</v>
          </cell>
          <cell r="G954">
            <v>186</v>
          </cell>
          <cell r="H954" t="str">
            <v>NM State Line to Hobbs Gen, ROW</v>
          </cell>
          <cell r="M954">
            <v>0</v>
          </cell>
          <cell r="N954">
            <v>0</v>
          </cell>
          <cell r="O954">
            <v>0</v>
          </cell>
          <cell r="P954">
            <v>0</v>
          </cell>
          <cell r="Q954">
            <v>0</v>
          </cell>
          <cell r="V954">
            <v>0</v>
          </cell>
          <cell r="X954">
            <v>50457</v>
          </cell>
          <cell r="Y954" t="str">
            <v>Multi-Tuco-Amoco-Hobbs 345kV</v>
          </cell>
          <cell r="AB954">
            <v>200309</v>
          </cell>
          <cell r="AC954">
            <v>30376</v>
          </cell>
        </row>
        <row r="955">
          <cell r="C955">
            <v>50457</v>
          </cell>
          <cell r="F955">
            <v>11628860</v>
          </cell>
          <cell r="G955">
            <v>186</v>
          </cell>
          <cell r="H955" t="str">
            <v>NM State Line to Hobbs Gen, ROW</v>
          </cell>
          <cell r="M955">
            <v>0</v>
          </cell>
          <cell r="N955">
            <v>0</v>
          </cell>
          <cell r="O955">
            <v>0</v>
          </cell>
          <cell r="P955">
            <v>0</v>
          </cell>
          <cell r="Q955">
            <v>0</v>
          </cell>
          <cell r="V955">
            <v>0</v>
          </cell>
          <cell r="X955">
            <v>50457</v>
          </cell>
          <cell r="Y955" t="str">
            <v>Multi-Tuco-Amoco-Hobbs 345kV</v>
          </cell>
          <cell r="AB955">
            <v>200309</v>
          </cell>
          <cell r="AC955">
            <v>30376</v>
          </cell>
        </row>
        <row r="956">
          <cell r="C956">
            <v>50457</v>
          </cell>
          <cell r="F956">
            <v>12016036</v>
          </cell>
          <cell r="G956">
            <v>186</v>
          </cell>
          <cell r="H956" t="str">
            <v>Yoakum-TX/NM Border</v>
          </cell>
          <cell r="R956">
            <v>0</v>
          </cell>
          <cell r="T956">
            <v>0</v>
          </cell>
          <cell r="V956">
            <v>0</v>
          </cell>
          <cell r="X956">
            <v>50457</v>
          </cell>
          <cell r="Y956" t="str">
            <v>Multi-Tuco-Amoco-Hobbs 345kV</v>
          </cell>
          <cell r="AB956">
            <v>200309</v>
          </cell>
          <cell r="AC956">
            <v>30376</v>
          </cell>
        </row>
        <row r="957">
          <cell r="C957">
            <v>50457</v>
          </cell>
          <cell r="F957">
            <v>12016046</v>
          </cell>
          <cell r="G957">
            <v>186</v>
          </cell>
          <cell r="H957" t="str">
            <v>Yoakum-TX/NM Border</v>
          </cell>
          <cell r="R957">
            <v>0</v>
          </cell>
          <cell r="T957">
            <v>0</v>
          </cell>
          <cell r="V957">
            <v>0</v>
          </cell>
          <cell r="X957">
            <v>50457</v>
          </cell>
          <cell r="Y957" t="str">
            <v>Multi-Tuco-Amoco-Hobbs 345kV</v>
          </cell>
          <cell r="AB957">
            <v>200309</v>
          </cell>
          <cell r="AC957">
            <v>30376</v>
          </cell>
        </row>
        <row r="958">
          <cell r="C958">
            <v>50457</v>
          </cell>
          <cell r="F958">
            <v>12016051</v>
          </cell>
          <cell r="G958">
            <v>186</v>
          </cell>
          <cell r="H958" t="str">
            <v xml:space="preserve">TX/NM Border-Hobbs </v>
          </cell>
          <cell r="R958">
            <v>0</v>
          </cell>
          <cell r="T958">
            <v>0</v>
          </cell>
          <cell r="V958">
            <v>0</v>
          </cell>
          <cell r="X958">
            <v>50457</v>
          </cell>
          <cell r="Y958" t="str">
            <v>Multi-Tuco-Amoco-Hobbs 345kV</v>
          </cell>
          <cell r="AB958">
            <v>200309</v>
          </cell>
          <cell r="AC958">
            <v>30376</v>
          </cell>
        </row>
        <row r="959">
          <cell r="C959">
            <v>50457</v>
          </cell>
          <cell r="F959">
            <v>12016085</v>
          </cell>
          <cell r="G959">
            <v>186</v>
          </cell>
          <cell r="H959" t="str">
            <v>Yoakum 345kV Sub Re</v>
          </cell>
          <cell r="R959">
            <v>0</v>
          </cell>
          <cell r="T959">
            <v>0</v>
          </cell>
          <cell r="V959">
            <v>0</v>
          </cell>
          <cell r="X959">
            <v>50457</v>
          </cell>
          <cell r="Y959" t="str">
            <v>Multi-Tuco-Amoco-Hobbs 345kV</v>
          </cell>
          <cell r="AB959">
            <v>200309</v>
          </cell>
          <cell r="AC959">
            <v>30376</v>
          </cell>
        </row>
        <row r="960">
          <cell r="C960">
            <v>50457</v>
          </cell>
          <cell r="F960">
            <v>12016093</v>
          </cell>
          <cell r="G960">
            <v>186</v>
          </cell>
          <cell r="H960" t="str">
            <v>Hobbs 345kV Sub Rea</v>
          </cell>
          <cell r="R960">
            <v>0</v>
          </cell>
          <cell r="T960">
            <v>0</v>
          </cell>
          <cell r="V960">
            <v>0</v>
          </cell>
          <cell r="X960">
            <v>50457</v>
          </cell>
          <cell r="Y960" t="str">
            <v>Multi-Tuco-Amoco-Hobbs 345kV</v>
          </cell>
          <cell r="AB960">
            <v>200309</v>
          </cell>
          <cell r="AC960">
            <v>30376</v>
          </cell>
        </row>
        <row r="961">
          <cell r="C961">
            <v>50457</v>
          </cell>
          <cell r="F961">
            <v>12174292</v>
          </cell>
          <cell r="G961">
            <v>186</v>
          </cell>
          <cell r="H961" t="str">
            <v>Yoakum Breaker 6H95</v>
          </cell>
          <cell r="R961">
            <v>0</v>
          </cell>
          <cell r="T961">
            <v>0</v>
          </cell>
          <cell r="V961">
            <v>0</v>
          </cell>
          <cell r="X961">
            <v>50457</v>
          </cell>
          <cell r="Y961" t="str">
            <v>Multi-Tuco-Amoco-Hobbs 345kV</v>
          </cell>
          <cell r="AB961">
            <v>200309</v>
          </cell>
          <cell r="AC961">
            <v>30376</v>
          </cell>
        </row>
        <row r="962">
          <cell r="C962">
            <v>50503</v>
          </cell>
          <cell r="F962">
            <v>11771401</v>
          </cell>
          <cell r="G962">
            <v>187</v>
          </cell>
          <cell r="H962" t="str">
            <v>Miami Z-47 Rebuild Line</v>
          </cell>
          <cell r="I962">
            <v>2015</v>
          </cell>
          <cell r="J962" t="str">
            <v xml:space="preserve">                        -  </v>
          </cell>
          <cell r="K962">
            <v>-15696420</v>
          </cell>
          <cell r="L962">
            <v>-15505</v>
          </cell>
          <cell r="M962">
            <v>-2477</v>
          </cell>
          <cell r="N962">
            <v>-91693</v>
          </cell>
          <cell r="O962">
            <v>-34271</v>
          </cell>
          <cell r="P962">
            <v>-65952</v>
          </cell>
          <cell r="Q962">
            <v>-4862</v>
          </cell>
          <cell r="R962">
            <v>-2897</v>
          </cell>
          <cell r="S962">
            <v>-5767</v>
          </cell>
          <cell r="T962">
            <v>-8567</v>
          </cell>
          <cell r="U962">
            <v>-1642</v>
          </cell>
          <cell r="V962">
            <v>-15930052</v>
          </cell>
          <cell r="W962" t="e">
            <v>#N/A</v>
          </cell>
          <cell r="X962">
            <v>50503</v>
          </cell>
          <cell r="Y962" t="str">
            <v>Line-Bowers-Canadian 69kV Rebuild</v>
          </cell>
          <cell r="AB962">
            <v>200190</v>
          </cell>
          <cell r="AC962">
            <v>30410</v>
          </cell>
        </row>
        <row r="963">
          <cell r="C963">
            <v>50503</v>
          </cell>
          <cell r="F963">
            <v>11771406</v>
          </cell>
          <cell r="G963">
            <v>187</v>
          </cell>
          <cell r="H963" t="str">
            <v>Miami Z-70 Rebuild Line</v>
          </cell>
          <cell r="I963">
            <v>2015</v>
          </cell>
          <cell r="J963" t="str">
            <v xml:space="preserve">                        -  </v>
          </cell>
          <cell r="K963" t="str">
            <v xml:space="preserve">                           -  </v>
          </cell>
          <cell r="L963" t="str">
            <v xml:space="preserve">                        -  </v>
          </cell>
          <cell r="M963" t="str">
            <v xml:space="preserve">                        -  </v>
          </cell>
          <cell r="N963" t="str">
            <v xml:space="preserve">                        -  </v>
          </cell>
          <cell r="O963" t="str">
            <v xml:space="preserve">                        -  </v>
          </cell>
          <cell r="P963">
            <v>-9526930</v>
          </cell>
          <cell r="Q963">
            <v>-87786</v>
          </cell>
          <cell r="R963">
            <v>-67492</v>
          </cell>
          <cell r="S963">
            <v>-19057</v>
          </cell>
          <cell r="T963">
            <v>-25156</v>
          </cell>
          <cell r="U963">
            <v>-26388</v>
          </cell>
          <cell r="V963">
            <v>-9752810</v>
          </cell>
          <cell r="W963" t="e">
            <v>#N/A</v>
          </cell>
          <cell r="X963">
            <v>50503</v>
          </cell>
          <cell r="Y963" t="str">
            <v>Line-Bowers-Canadian 69kV Rebuild</v>
          </cell>
          <cell r="AB963">
            <v>200190</v>
          </cell>
          <cell r="AC963">
            <v>30410</v>
          </cell>
        </row>
        <row r="964">
          <cell r="C964">
            <v>50503</v>
          </cell>
          <cell r="F964">
            <v>11799967</v>
          </cell>
          <cell r="G964">
            <v>187</v>
          </cell>
          <cell r="H964" t="str">
            <v>Z-69 Rebuild Line</v>
          </cell>
          <cell r="I964">
            <v>2015</v>
          </cell>
          <cell r="J964" t="str">
            <v xml:space="preserve">                        -  </v>
          </cell>
          <cell r="K964" t="str">
            <v xml:space="preserve">                           -  </v>
          </cell>
          <cell r="L964" t="str">
            <v xml:space="preserve">                        -  </v>
          </cell>
          <cell r="M964" t="str">
            <v xml:space="preserve">                        -  </v>
          </cell>
          <cell r="N964" t="str">
            <v xml:space="preserve">                        -  </v>
          </cell>
          <cell r="O964" t="str">
            <v xml:space="preserve">                        -  </v>
          </cell>
          <cell r="P964">
            <v>-2773419</v>
          </cell>
          <cell r="Q964">
            <v>-37472</v>
          </cell>
          <cell r="R964">
            <v>-157281</v>
          </cell>
          <cell r="S964">
            <v>-44363</v>
          </cell>
          <cell r="T964">
            <v>-24689</v>
          </cell>
          <cell r="U964">
            <v>-117562</v>
          </cell>
          <cell r="V964">
            <v>-3154786</v>
          </cell>
          <cell r="W964" t="e">
            <v>#N/A</v>
          </cell>
          <cell r="X964">
            <v>50503</v>
          </cell>
          <cell r="Y964" t="str">
            <v>Line-Bowers-Canadian 69kV Rebuild</v>
          </cell>
          <cell r="AB964">
            <v>200190</v>
          </cell>
          <cell r="AC964">
            <v>30410</v>
          </cell>
        </row>
        <row r="965">
          <cell r="C965">
            <v>50503</v>
          </cell>
          <cell r="F965">
            <v>11800062</v>
          </cell>
          <cell r="G965">
            <v>187</v>
          </cell>
          <cell r="H965" t="str">
            <v>NE Miami Breaker Station Sub</v>
          </cell>
          <cell r="I965">
            <v>2015</v>
          </cell>
          <cell r="J965" t="str">
            <v xml:space="preserve">                        -  </v>
          </cell>
          <cell r="K965" t="str">
            <v xml:space="preserve">                           -  </v>
          </cell>
          <cell r="L965">
            <v>-88729</v>
          </cell>
          <cell r="M965">
            <v>-789</v>
          </cell>
          <cell r="N965">
            <v>-1731</v>
          </cell>
          <cell r="O965">
            <v>-2617</v>
          </cell>
          <cell r="P965">
            <v>-33</v>
          </cell>
          <cell r="Q965" t="str">
            <v xml:space="preserve">                        -  </v>
          </cell>
          <cell r="R965">
            <v>0</v>
          </cell>
          <cell r="S965" t="str">
            <v xml:space="preserve">                           -  </v>
          </cell>
          <cell r="T965">
            <v>0</v>
          </cell>
          <cell r="U965">
            <v>-16</v>
          </cell>
          <cell r="V965">
            <v>-93915</v>
          </cell>
          <cell r="W965" t="e">
            <v>#N/A</v>
          </cell>
          <cell r="X965">
            <v>50503</v>
          </cell>
          <cell r="Y965" t="str">
            <v>Line-Bowers-Canadian 69kV Rebuild</v>
          </cell>
          <cell r="AB965">
            <v>200190</v>
          </cell>
          <cell r="AC965">
            <v>30410</v>
          </cell>
        </row>
        <row r="966">
          <cell r="F966">
            <v>0</v>
          </cell>
          <cell r="R966">
            <v>0</v>
          </cell>
          <cell r="T966">
            <v>0</v>
          </cell>
          <cell r="V966">
            <v>0</v>
          </cell>
          <cell r="X966">
            <v>0</v>
          </cell>
          <cell r="AB966" t="e">
            <v>#N/A</v>
          </cell>
          <cell r="AC966" t="e">
            <v>#N/A</v>
          </cell>
        </row>
        <row r="967">
          <cell r="F967">
            <v>0</v>
          </cell>
          <cell r="R967">
            <v>0</v>
          </cell>
          <cell r="T967">
            <v>0</v>
          </cell>
          <cell r="V967">
            <v>0</v>
          </cell>
          <cell r="X967">
            <v>0</v>
          </cell>
          <cell r="AB967" t="e">
            <v>#N/A</v>
          </cell>
          <cell r="AC967" t="e">
            <v>#N/A</v>
          </cell>
        </row>
        <row r="968">
          <cell r="C968">
            <v>50690</v>
          </cell>
          <cell r="F968">
            <v>11987226</v>
          </cell>
          <cell r="G968">
            <v>188</v>
          </cell>
          <cell r="H968" t="str">
            <v>Oxy Perm Switch Rep</v>
          </cell>
          <cell r="R968">
            <v>0</v>
          </cell>
          <cell r="T968">
            <v>0</v>
          </cell>
          <cell r="V968">
            <v>0</v>
          </cell>
          <cell r="X968">
            <v>50690</v>
          </cell>
          <cell r="Y968" t="str">
            <v>Line - Oxy Permian Sub - West Bender Sub 115 kV Ckt 1</v>
          </cell>
          <cell r="AB968">
            <v>200256</v>
          </cell>
          <cell r="AC968">
            <v>30552</v>
          </cell>
        </row>
        <row r="969">
          <cell r="C969">
            <v>50690</v>
          </cell>
          <cell r="F969">
            <v>11987227</v>
          </cell>
          <cell r="G969">
            <v>188</v>
          </cell>
          <cell r="H969" t="str">
            <v xml:space="preserve">West Bender Switch </v>
          </cell>
          <cell r="R969">
            <v>0</v>
          </cell>
          <cell r="T969">
            <v>0</v>
          </cell>
          <cell r="V969">
            <v>0</v>
          </cell>
          <cell r="X969">
            <v>50690</v>
          </cell>
          <cell r="Y969" t="str">
            <v>Line - Oxy Permian Sub - West Bender Sub 115 kV Ckt 1</v>
          </cell>
          <cell r="AB969">
            <v>200256</v>
          </cell>
          <cell r="AC969">
            <v>30552</v>
          </cell>
        </row>
        <row r="970">
          <cell r="C970">
            <v>50690</v>
          </cell>
          <cell r="F970">
            <v>11987230</v>
          </cell>
          <cell r="G970">
            <v>188</v>
          </cell>
          <cell r="H970" t="str">
            <v>Oxy Perm-West Bende</v>
          </cell>
          <cell r="R970">
            <v>0</v>
          </cell>
          <cell r="T970">
            <v>0</v>
          </cell>
          <cell r="V970">
            <v>0</v>
          </cell>
          <cell r="X970">
            <v>50690</v>
          </cell>
          <cell r="Y970" t="str">
            <v>Line - Oxy Permian Sub - West Bender Sub 115 kV Ckt 1</v>
          </cell>
          <cell r="AB970">
            <v>200256</v>
          </cell>
          <cell r="AC970">
            <v>30552</v>
          </cell>
        </row>
        <row r="971">
          <cell r="C971">
            <v>50690</v>
          </cell>
          <cell r="F971">
            <v>11987714</v>
          </cell>
          <cell r="G971">
            <v>188</v>
          </cell>
          <cell r="H971" t="str">
            <v>T14 reconductor/rbl</v>
          </cell>
          <cell r="R971">
            <v>0</v>
          </cell>
          <cell r="T971">
            <v>0</v>
          </cell>
          <cell r="V971">
            <v>0</v>
          </cell>
          <cell r="X971">
            <v>50690</v>
          </cell>
          <cell r="Y971" t="str">
            <v>Line - Oxy Permian Sub - West Bender Sub 115 kV Ckt 1</v>
          </cell>
          <cell r="AB971">
            <v>200256</v>
          </cell>
          <cell r="AC971">
            <v>30552</v>
          </cell>
        </row>
        <row r="972">
          <cell r="C972">
            <v>50690</v>
          </cell>
          <cell r="F972">
            <v>12174304</v>
          </cell>
          <cell r="G972">
            <v>188</v>
          </cell>
          <cell r="H972" t="str">
            <v>T14 Terminal Upgrad</v>
          </cell>
          <cell r="R972">
            <v>0</v>
          </cell>
          <cell r="T972">
            <v>0</v>
          </cell>
          <cell r="V972">
            <v>0</v>
          </cell>
          <cell r="X972">
            <v>50690</v>
          </cell>
          <cell r="Y972" t="str">
            <v>Line - Oxy Permian Sub - West Bender Sub 115 kV Ckt 1</v>
          </cell>
          <cell r="AB972">
            <v>200256</v>
          </cell>
          <cell r="AC972">
            <v>30552</v>
          </cell>
        </row>
        <row r="973">
          <cell r="C973">
            <v>50851</v>
          </cell>
          <cell r="F973">
            <v>12015732</v>
          </cell>
          <cell r="G973">
            <v>189</v>
          </cell>
          <cell r="H973" t="str">
            <v>Kiowa 345kV Sub H Term/Reactor_UID 50851</v>
          </cell>
          <cell r="L973">
            <v>0</v>
          </cell>
          <cell r="M973">
            <v>0</v>
          </cell>
          <cell r="V973">
            <v>0</v>
          </cell>
          <cell r="X973">
            <v>50851</v>
          </cell>
          <cell r="Y973" t="str">
            <v>Multi - Hobbs - Kiowa 345/230 kV Ckt 1</v>
          </cell>
          <cell r="AB973">
            <v>200309</v>
          </cell>
          <cell r="AC973">
            <v>30637</v>
          </cell>
        </row>
        <row r="974">
          <cell r="C974">
            <v>50851</v>
          </cell>
          <cell r="F974">
            <v>12015718</v>
          </cell>
          <cell r="G974">
            <v>189</v>
          </cell>
          <cell r="H974" t="str">
            <v>OPIE 2_Kiowa 345kV Sub Land_UID 50851</v>
          </cell>
          <cell r="L974">
            <v>0</v>
          </cell>
          <cell r="M974">
            <v>0</v>
          </cell>
          <cell r="V974">
            <v>0</v>
          </cell>
          <cell r="X974">
            <v>50851</v>
          </cell>
          <cell r="Y974" t="str">
            <v>Multi - Hobbs - Kiowa 345/230 kV Ckt 1</v>
          </cell>
          <cell r="AB974">
            <v>200309</v>
          </cell>
          <cell r="AC974">
            <v>30637</v>
          </cell>
        </row>
        <row r="975">
          <cell r="C975">
            <v>50851</v>
          </cell>
          <cell r="F975">
            <v>12015798</v>
          </cell>
          <cell r="G975">
            <v>189</v>
          </cell>
          <cell r="H975" t="str">
            <v>OPIE 2_Kiowa 345kV Sub Comms_UID 50851</v>
          </cell>
          <cell r="L975">
            <v>0</v>
          </cell>
          <cell r="M975">
            <v>0</v>
          </cell>
          <cell r="V975">
            <v>0</v>
          </cell>
          <cell r="X975">
            <v>50851</v>
          </cell>
          <cell r="Y975" t="str">
            <v>Multi - Hobbs - Kiowa 345/230 kV Ckt 1</v>
          </cell>
          <cell r="AB975">
            <v>200309</v>
          </cell>
          <cell r="AC975">
            <v>30637</v>
          </cell>
        </row>
        <row r="976">
          <cell r="C976">
            <v>50875</v>
          </cell>
          <cell r="F976">
            <v>12015707</v>
          </cell>
          <cell r="G976">
            <v>190</v>
          </cell>
          <cell r="H976" t="str">
            <v>OPIE 3_Hobbs-Kiowa 345kV Line_UID 50875</v>
          </cell>
          <cell r="I976">
            <v>2015</v>
          </cell>
          <cell r="J976" t="str">
            <v xml:space="preserve">                        -  </v>
          </cell>
          <cell r="K976" t="str">
            <v xml:space="preserve">                           -  </v>
          </cell>
          <cell r="L976" t="str">
            <v xml:space="preserve">                        -  </v>
          </cell>
          <cell r="M976" t="str">
            <v xml:space="preserve">                        -  </v>
          </cell>
          <cell r="N976" t="str">
            <v xml:space="preserve">                        -  </v>
          </cell>
          <cell r="O976" t="str">
            <v xml:space="preserve">                        -  </v>
          </cell>
          <cell r="P976" t="str">
            <v xml:space="preserve">                        -  </v>
          </cell>
          <cell r="Q976" t="str">
            <v xml:space="preserve">                        -  </v>
          </cell>
          <cell r="R976" t="str">
            <v xml:space="preserve">                        -  </v>
          </cell>
          <cell r="S976" t="str">
            <v xml:space="preserve">                           -  </v>
          </cell>
          <cell r="T976" t="str">
            <v xml:space="preserve">                        -  </v>
          </cell>
          <cell r="U976">
            <v>-1977444</v>
          </cell>
          <cell r="V976">
            <v>-1977444</v>
          </cell>
          <cell r="W976">
            <v>12015707</v>
          </cell>
          <cell r="X976">
            <v>50875</v>
          </cell>
          <cell r="Y976" t="str">
            <v>Multi - Hobbs - Kiowa 345/230 kV Ckt 1</v>
          </cell>
          <cell r="AB976">
            <v>200309</v>
          </cell>
          <cell r="AC976">
            <v>30637</v>
          </cell>
        </row>
        <row r="977">
          <cell r="C977">
            <v>50875</v>
          </cell>
          <cell r="F977">
            <v>12015696</v>
          </cell>
          <cell r="G977">
            <v>190</v>
          </cell>
          <cell r="H977" t="str">
            <v>OPIE 3_Hobbs-Kiowa 345kV Line_UID 50875</v>
          </cell>
          <cell r="U977">
            <v>0</v>
          </cell>
          <cell r="V977">
            <v>0</v>
          </cell>
          <cell r="X977">
            <v>50875</v>
          </cell>
          <cell r="Y977" t="str">
            <v>Multi - Hobbs - Kiowa 345/230 kV Ckt 1</v>
          </cell>
          <cell r="AB977">
            <v>200309</v>
          </cell>
          <cell r="AC977">
            <v>30637</v>
          </cell>
        </row>
        <row r="978">
          <cell r="C978">
            <v>50875</v>
          </cell>
          <cell r="F978">
            <v>12015827</v>
          </cell>
          <cell r="G978">
            <v>190</v>
          </cell>
          <cell r="H978" t="str">
            <v>OPIE 3_Hobbs-Kiowa 345kV Line_UID 50875</v>
          </cell>
          <cell r="U978">
            <v>0</v>
          </cell>
          <cell r="V978">
            <v>0</v>
          </cell>
          <cell r="X978">
            <v>50875</v>
          </cell>
          <cell r="Y978" t="str">
            <v>Multi - Hobbs - Kiowa 345/230 kV Ckt 1</v>
          </cell>
          <cell r="AB978">
            <v>200309</v>
          </cell>
          <cell r="AC978">
            <v>30637</v>
          </cell>
        </row>
        <row r="979">
          <cell r="C979">
            <v>50875</v>
          </cell>
          <cell r="F979">
            <v>12015975</v>
          </cell>
          <cell r="G979">
            <v>190</v>
          </cell>
          <cell r="H979" t="str">
            <v>Hobbs 345kV Sub Reactor/Kiowa_UID 50875</v>
          </cell>
          <cell r="U979">
            <v>0</v>
          </cell>
          <cell r="V979">
            <v>0</v>
          </cell>
          <cell r="X979">
            <v>50875</v>
          </cell>
          <cell r="Y979" t="str">
            <v>Multi - Hobbs - Kiowa 345/230 kV Ckt 1</v>
          </cell>
          <cell r="AB979">
            <v>200309</v>
          </cell>
          <cell r="AC979">
            <v>30637</v>
          </cell>
        </row>
        <row r="980">
          <cell r="C980">
            <v>11027</v>
          </cell>
          <cell r="F980">
            <v>34001654</v>
          </cell>
          <cell r="G980">
            <v>191</v>
          </cell>
          <cell r="H980" t="str">
            <v>V04 East Plant-Manh</v>
          </cell>
          <cell r="R980">
            <v>0</v>
          </cell>
          <cell r="T980">
            <v>0</v>
          </cell>
          <cell r="V980">
            <v>0</v>
          </cell>
          <cell r="X980">
            <v>11027</v>
          </cell>
          <cell r="Y980" t="str">
            <v>Line-East Plant-Manhattan 115 kV Ckt 1</v>
          </cell>
          <cell r="AB980">
            <v>20084</v>
          </cell>
          <cell r="AC980">
            <v>777</v>
          </cell>
        </row>
        <row r="981">
          <cell r="C981">
            <v>11509</v>
          </cell>
          <cell r="F981">
            <v>34000159</v>
          </cell>
          <cell r="G981">
            <v>192</v>
          </cell>
          <cell r="H981" t="str">
            <v xml:space="preserve">Carlisle 230/115kV </v>
          </cell>
          <cell r="R981">
            <v>0</v>
          </cell>
          <cell r="T981">
            <v>0</v>
          </cell>
          <cell r="V981">
            <v>0</v>
          </cell>
          <cell r="X981">
            <v>11509</v>
          </cell>
          <cell r="Y981" t="str">
            <v>Carlisle 230/115/13.2 kV Ckt 1 Upgrade</v>
          </cell>
          <cell r="AB981" t="str">
            <v>study</v>
          </cell>
          <cell r="AC981">
            <v>1146</v>
          </cell>
        </row>
        <row r="982">
          <cell r="C982">
            <v>11509</v>
          </cell>
          <cell r="F982">
            <v>12076270</v>
          </cell>
          <cell r="G982">
            <v>192</v>
          </cell>
          <cell r="H982" t="str">
            <v>Carlisle breaker 6880 replacem</v>
          </cell>
          <cell r="R982">
            <v>0</v>
          </cell>
          <cell r="T982">
            <v>0</v>
          </cell>
          <cell r="V982">
            <v>0</v>
          </cell>
          <cell r="X982">
            <v>11509</v>
          </cell>
          <cell r="Y982" t="str">
            <v>Carlisle 230/115/13.2 kV Ckt 1 Upgrade</v>
          </cell>
          <cell r="AB982" t="str">
            <v>study</v>
          </cell>
          <cell r="AC982">
            <v>1146</v>
          </cell>
        </row>
        <row r="983">
          <cell r="C983">
            <v>50539</v>
          </cell>
          <cell r="F983">
            <v>11764426</v>
          </cell>
          <cell r="G983">
            <v>193</v>
          </cell>
          <cell r="H983" t="str">
            <v>Install a 2 stage 28.8 115 kV capacitor bank each stage 14.4 Mvar</v>
          </cell>
          <cell r="U983">
            <v>0</v>
          </cell>
          <cell r="V983">
            <v>0</v>
          </cell>
          <cell r="X983">
            <v>50539</v>
          </cell>
          <cell r="Y983" t="str">
            <v>Cochran 115 kV Capacitor Bank</v>
          </cell>
          <cell r="AB983">
            <v>0</v>
          </cell>
          <cell r="AC983">
            <v>30444</v>
          </cell>
        </row>
        <row r="984">
          <cell r="C984">
            <v>50752</v>
          </cell>
          <cell r="F984">
            <v>11808120</v>
          </cell>
          <cell r="G984">
            <v>194</v>
          </cell>
          <cell r="H984" t="str">
            <v>Tolk-Repl Bkrs TK12</v>
          </cell>
          <cell r="R984">
            <v>0</v>
          </cell>
          <cell r="T984">
            <v>0</v>
          </cell>
          <cell r="V984">
            <v>0</v>
          </cell>
          <cell r="X984">
            <v>50752</v>
          </cell>
          <cell r="Y984" t="str">
            <v>Sub - Eddy County - Tolk 345kV Ckt 1</v>
          </cell>
          <cell r="AB984">
            <v>0</v>
          </cell>
          <cell r="AC984">
            <v>30592</v>
          </cell>
        </row>
        <row r="985">
          <cell r="C985">
            <v>50920</v>
          </cell>
          <cell r="F985">
            <v>0</v>
          </cell>
          <cell r="G985">
            <v>195</v>
          </cell>
          <cell r="H985">
            <v>0</v>
          </cell>
          <cell r="U985">
            <v>0</v>
          </cell>
          <cell r="V985">
            <v>0</v>
          </cell>
          <cell r="Y985" t="str">
            <v>XFR - Seminole 230/115 kV #1 and #2</v>
          </cell>
          <cell r="AB985" t="str">
            <v>N/A</v>
          </cell>
          <cell r="AC985">
            <v>30692</v>
          </cell>
        </row>
        <row r="986">
          <cell r="C986">
            <v>50921</v>
          </cell>
          <cell r="F986">
            <v>34001643</v>
          </cell>
          <cell r="G986">
            <v>195</v>
          </cell>
          <cell r="H986" t="str">
            <v>Seminole Xfmr 2</v>
          </cell>
          <cell r="R986">
            <v>0</v>
          </cell>
          <cell r="T986">
            <v>0</v>
          </cell>
          <cell r="V986">
            <v>0</v>
          </cell>
          <cell r="X986">
            <v>50921</v>
          </cell>
          <cell r="Y986" t="str">
            <v>XFR - Seminole 230/115 kV #1 and #2</v>
          </cell>
          <cell r="AB986" t="str">
            <v>N/A</v>
          </cell>
          <cell r="AC986">
            <v>30692</v>
          </cell>
        </row>
        <row r="987">
          <cell r="C987">
            <v>50921</v>
          </cell>
          <cell r="F987">
            <v>34001642</v>
          </cell>
          <cell r="G987">
            <v>195</v>
          </cell>
          <cell r="H987" t="str">
            <v>Seminole Xfmr 1</v>
          </cell>
          <cell r="R987">
            <v>0</v>
          </cell>
          <cell r="T987">
            <v>0</v>
          </cell>
          <cell r="V987">
            <v>0</v>
          </cell>
          <cell r="X987">
            <v>50921</v>
          </cell>
          <cell r="Y987" t="str">
            <v>XFR - Seminole 230/115 kV #1 and #2</v>
          </cell>
          <cell r="AB987" t="str">
            <v>N/A</v>
          </cell>
          <cell r="AC987">
            <v>30692</v>
          </cell>
        </row>
        <row r="988">
          <cell r="C988">
            <v>51235</v>
          </cell>
          <cell r="F988">
            <v>12173035</v>
          </cell>
          <cell r="G988">
            <v>196</v>
          </cell>
          <cell r="H988" t="str">
            <v>Reterm 345KV Line O</v>
          </cell>
          <cell r="R988">
            <v>0</v>
          </cell>
          <cell r="T988">
            <v>0</v>
          </cell>
          <cell r="V988">
            <v>0</v>
          </cell>
          <cell r="X988">
            <v>51235</v>
          </cell>
          <cell r="Y988" t="str">
            <v>Multi - Walkemeyer Tap - Walkemeyer 345/115 kV</v>
          </cell>
          <cell r="AB988">
            <v>200343</v>
          </cell>
          <cell r="AC988">
            <v>30912</v>
          </cell>
        </row>
        <row r="989">
          <cell r="C989">
            <v>51235</v>
          </cell>
          <cell r="F989">
            <v>12173041</v>
          </cell>
          <cell r="G989">
            <v>196</v>
          </cell>
          <cell r="H989" t="str">
            <v xml:space="preserve">Walkemeyer 345/115 </v>
          </cell>
          <cell r="R989">
            <v>0</v>
          </cell>
          <cell r="T989">
            <v>0</v>
          </cell>
          <cell r="V989">
            <v>0</v>
          </cell>
          <cell r="X989">
            <v>51235</v>
          </cell>
          <cell r="Y989" t="str">
            <v>Multi - Walkemeyer Tap - Walkemeyer 345/115 kV</v>
          </cell>
          <cell r="AB989">
            <v>200343</v>
          </cell>
          <cell r="AC989">
            <v>30912</v>
          </cell>
        </row>
        <row r="990">
          <cell r="C990">
            <v>51235</v>
          </cell>
          <cell r="F990">
            <v>12173034</v>
          </cell>
          <cell r="G990">
            <v>196</v>
          </cell>
          <cell r="H990" t="str">
            <v>Walkemeyer Tap 345 kV Substation (SPS)</v>
          </cell>
          <cell r="U990">
            <v>0</v>
          </cell>
          <cell r="V990">
            <v>0</v>
          </cell>
          <cell r="X990">
            <v>51235</v>
          </cell>
          <cell r="Y990" t="str">
            <v>Multi - Walkemeyer Tap - Walkemeyer 345/115 kV</v>
          </cell>
          <cell r="AB990">
            <v>200343</v>
          </cell>
          <cell r="AC990">
            <v>30912</v>
          </cell>
        </row>
        <row r="991">
          <cell r="C991">
            <v>51235</v>
          </cell>
          <cell r="F991">
            <v>12173042</v>
          </cell>
          <cell r="G991">
            <v>196</v>
          </cell>
          <cell r="H991" t="str">
            <v xml:space="preserve">Walkemeyer 345/115 </v>
          </cell>
          <cell r="R991">
            <v>0</v>
          </cell>
          <cell r="T991">
            <v>0</v>
          </cell>
          <cell r="V991">
            <v>0</v>
          </cell>
          <cell r="X991">
            <v>51235</v>
          </cell>
          <cell r="Y991" t="str">
            <v>Multi - Walkemeyer Tap - Walkemeyer 345/115 kV</v>
          </cell>
          <cell r="AB991">
            <v>200343</v>
          </cell>
          <cell r="AC991">
            <v>30912</v>
          </cell>
        </row>
        <row r="992">
          <cell r="C992">
            <v>51237</v>
          </cell>
          <cell r="F992">
            <v>12172950</v>
          </cell>
          <cell r="G992">
            <v>197</v>
          </cell>
          <cell r="H992" t="str">
            <v>Remove East RIAC Su</v>
          </cell>
          <cell r="R992">
            <v>0</v>
          </cell>
          <cell r="T992">
            <v>0</v>
          </cell>
          <cell r="V992">
            <v>0</v>
          </cell>
          <cell r="X992">
            <v>51237</v>
          </cell>
          <cell r="Y992" t="str">
            <v>Multi - RIAC 115 kV Voltage Conversion</v>
          </cell>
          <cell r="AB992">
            <v>200343</v>
          </cell>
          <cell r="AC992">
            <v>30913</v>
          </cell>
        </row>
        <row r="993">
          <cell r="C993">
            <v>51237</v>
          </cell>
          <cell r="F993">
            <v>12172951</v>
          </cell>
          <cell r="G993">
            <v>197</v>
          </cell>
          <cell r="H993" t="str">
            <v>Remove TMC Sub (TAM</v>
          </cell>
          <cell r="R993">
            <v>0</v>
          </cell>
          <cell r="T993">
            <v>0</v>
          </cell>
          <cell r="V993">
            <v>0</v>
          </cell>
          <cell r="X993">
            <v>51237</v>
          </cell>
          <cell r="Y993" t="str">
            <v>Multi - RIAC 115 kV Voltage Conversion</v>
          </cell>
          <cell r="AB993">
            <v>200343</v>
          </cell>
          <cell r="AC993">
            <v>30913</v>
          </cell>
        </row>
        <row r="994">
          <cell r="C994">
            <v>51237</v>
          </cell>
          <cell r="F994">
            <v>12172952</v>
          </cell>
          <cell r="G994">
            <v>197</v>
          </cell>
          <cell r="H994" t="str">
            <v>Remove West RIAC Su</v>
          </cell>
          <cell r="R994">
            <v>0</v>
          </cell>
          <cell r="T994">
            <v>0</v>
          </cell>
          <cell r="V994">
            <v>0</v>
          </cell>
          <cell r="X994">
            <v>51237</v>
          </cell>
          <cell r="Y994" t="str">
            <v>Multi - RIAC 115 kV Voltage Conversion</v>
          </cell>
          <cell r="AB994">
            <v>200343</v>
          </cell>
          <cell r="AC994">
            <v>30913</v>
          </cell>
        </row>
        <row r="995">
          <cell r="C995">
            <v>51237</v>
          </cell>
          <cell r="F995">
            <v>12172953</v>
          </cell>
          <cell r="G995">
            <v>197</v>
          </cell>
          <cell r="H995" t="str">
            <v>Remove Wherry Housi</v>
          </cell>
          <cell r="R995">
            <v>0</v>
          </cell>
          <cell r="T995">
            <v>0</v>
          </cell>
          <cell r="V995">
            <v>0</v>
          </cell>
          <cell r="X995">
            <v>51237</v>
          </cell>
          <cell r="Y995" t="str">
            <v>Multi - RIAC 115 kV Voltage Conversion</v>
          </cell>
          <cell r="AB995">
            <v>200343</v>
          </cell>
          <cell r="AC995">
            <v>30913</v>
          </cell>
        </row>
        <row r="996">
          <cell r="C996">
            <v>51237</v>
          </cell>
          <cell r="F996">
            <v>12172968</v>
          </cell>
          <cell r="G996">
            <v>197</v>
          </cell>
          <cell r="H996" t="str">
            <v>Wreckout Rebuild Z0</v>
          </cell>
          <cell r="R996">
            <v>0</v>
          </cell>
          <cell r="T996">
            <v>0</v>
          </cell>
          <cell r="V996">
            <v>0</v>
          </cell>
          <cell r="X996">
            <v>51237</v>
          </cell>
          <cell r="Y996" t="str">
            <v>Multi - RIAC 115 kV Voltage Conversion</v>
          </cell>
          <cell r="AB996">
            <v>200343</v>
          </cell>
          <cell r="AC996">
            <v>30913</v>
          </cell>
        </row>
        <row r="997">
          <cell r="C997">
            <v>51237</v>
          </cell>
          <cell r="F997">
            <v>12173010</v>
          </cell>
          <cell r="G997">
            <v>197</v>
          </cell>
          <cell r="H997" t="str">
            <v>Sierra Sub 115-12.4</v>
          </cell>
          <cell r="R997">
            <v>0</v>
          </cell>
          <cell r="T997">
            <v>0</v>
          </cell>
          <cell r="V997">
            <v>0</v>
          </cell>
          <cell r="X997">
            <v>51237</v>
          </cell>
          <cell r="Y997" t="str">
            <v>Multi - RIAC 115 kV Voltage Conversion</v>
          </cell>
          <cell r="AB997">
            <v>200343</v>
          </cell>
          <cell r="AC997">
            <v>30913</v>
          </cell>
        </row>
        <row r="998">
          <cell r="C998">
            <v>51237</v>
          </cell>
          <cell r="F998">
            <v>12172948</v>
          </cell>
          <cell r="G998">
            <v>197</v>
          </cell>
          <cell r="H998" t="str">
            <v>Relay UpgRoswell Ci</v>
          </cell>
          <cell r="R998">
            <v>0</v>
          </cell>
          <cell r="T998">
            <v>0</v>
          </cell>
          <cell r="V998">
            <v>0</v>
          </cell>
          <cell r="X998">
            <v>51237</v>
          </cell>
          <cell r="Y998" t="str">
            <v>Multi - RIAC 115 kV Voltage Conversion</v>
          </cell>
          <cell r="AB998">
            <v>200343</v>
          </cell>
          <cell r="AC998">
            <v>30913</v>
          </cell>
        </row>
        <row r="999">
          <cell r="C999">
            <v>51237</v>
          </cell>
          <cell r="F999">
            <v>12172954</v>
          </cell>
          <cell r="G999">
            <v>197</v>
          </cell>
          <cell r="H999" t="str">
            <v>Reterm 115KV  Roswe</v>
          </cell>
          <cell r="R999">
            <v>0</v>
          </cell>
          <cell r="T999">
            <v>0</v>
          </cell>
          <cell r="V999">
            <v>0</v>
          </cell>
          <cell r="X999">
            <v>51237</v>
          </cell>
          <cell r="Y999" t="str">
            <v>Multi - RIAC 115 kV Voltage Conversion</v>
          </cell>
          <cell r="AB999">
            <v>200343</v>
          </cell>
          <cell r="AC999">
            <v>30913</v>
          </cell>
        </row>
        <row r="1000">
          <cell r="C1000">
            <v>51237</v>
          </cell>
          <cell r="F1000">
            <v>12172958</v>
          </cell>
          <cell r="G1000">
            <v>197</v>
          </cell>
          <cell r="H1000" t="str">
            <v>Roswell Intg 115KVB</v>
          </cell>
          <cell r="R1000">
            <v>0</v>
          </cell>
          <cell r="T1000">
            <v>0</v>
          </cell>
          <cell r="V1000">
            <v>0</v>
          </cell>
          <cell r="X1000">
            <v>51237</v>
          </cell>
          <cell r="Y1000" t="str">
            <v>Multi - RIAC 115 kV Voltage Conversion</v>
          </cell>
          <cell r="AB1000">
            <v>200343</v>
          </cell>
          <cell r="AC1000">
            <v>30913</v>
          </cell>
        </row>
        <row r="1001">
          <cell r="C1001">
            <v>51237</v>
          </cell>
          <cell r="F1001">
            <v>12172966</v>
          </cell>
          <cell r="G1001">
            <v>197</v>
          </cell>
          <cell r="H1001" t="str">
            <v>RIAC 115 kV Voltage Conversion</v>
          </cell>
          <cell r="M1001">
            <v>0</v>
          </cell>
          <cell r="N1001">
            <v>0</v>
          </cell>
          <cell r="O1001">
            <v>0</v>
          </cell>
          <cell r="P1001">
            <v>0</v>
          </cell>
          <cell r="Q1001">
            <v>0</v>
          </cell>
          <cell r="V1001">
            <v>0</v>
          </cell>
          <cell r="X1001">
            <v>51237</v>
          </cell>
          <cell r="Y1001" t="str">
            <v>Multi - RIAC 115 kV Voltage Conversion</v>
          </cell>
          <cell r="AB1001">
            <v>200343</v>
          </cell>
          <cell r="AC1001">
            <v>30913</v>
          </cell>
        </row>
        <row r="1002">
          <cell r="C1002">
            <v>51272</v>
          </cell>
          <cell r="D1002">
            <v>0</v>
          </cell>
          <cell r="E1002">
            <v>0</v>
          </cell>
          <cell r="F1002">
            <v>34001466</v>
          </cell>
          <cell r="G1002">
            <v>198</v>
          </cell>
          <cell r="H1002" t="str">
            <v>W26 Byrd Tap-Cooper</v>
          </cell>
          <cell r="R1002">
            <v>0</v>
          </cell>
          <cell r="T1002">
            <v>0</v>
          </cell>
          <cell r="V1002">
            <v>0</v>
          </cell>
          <cell r="X1002" t="str">
            <v>51272 &amp; 51273</v>
          </cell>
          <cell r="Y1002" t="str">
            <v>Line - Byrd Tap - Cooper Ranch - Oil Center - Lea Road 115 kV Ckt 1 Rebuild</v>
          </cell>
          <cell r="AB1002">
            <v>200365</v>
          </cell>
          <cell r="AC1002">
            <v>30918</v>
          </cell>
        </row>
        <row r="1003">
          <cell r="C1003">
            <v>51273</v>
          </cell>
          <cell r="D1003">
            <v>0</v>
          </cell>
          <cell r="E1003">
            <v>0</v>
          </cell>
          <cell r="F1003">
            <v>34001466</v>
          </cell>
          <cell r="G1003">
            <v>198</v>
          </cell>
          <cell r="H1003" t="str">
            <v>W26 Byrd Tap-Cooper</v>
          </cell>
          <cell r="R1003">
            <v>0</v>
          </cell>
          <cell r="T1003">
            <v>0</v>
          </cell>
          <cell r="V1003">
            <v>0</v>
          </cell>
          <cell r="X1003" t="str">
            <v>51272 &amp; 51273</v>
          </cell>
          <cell r="Y1003" t="str">
            <v>Line - Byrd Tap - Cooper Ranch - Oil Center - Lea Road 115 kV Ckt 1 Rebuild</v>
          </cell>
          <cell r="AB1003">
            <v>200365</v>
          </cell>
          <cell r="AC1003">
            <v>30918</v>
          </cell>
        </row>
        <row r="1004">
          <cell r="C1004">
            <v>51272</v>
          </cell>
          <cell r="F1004">
            <v>79100005</v>
          </cell>
          <cell r="G1004">
            <v>198</v>
          </cell>
          <cell r="H1004" t="str">
            <v>Cooper Ranch - Oil Center 115 kV Ckt 1 Rebuild</v>
          </cell>
          <cell r="M1004">
            <v>0</v>
          </cell>
          <cell r="N1004">
            <v>0</v>
          </cell>
          <cell r="O1004">
            <v>0</v>
          </cell>
          <cell r="P1004">
            <v>0</v>
          </cell>
          <cell r="Q1004">
            <v>0</v>
          </cell>
          <cell r="V1004">
            <v>0</v>
          </cell>
          <cell r="X1004">
            <v>51272</v>
          </cell>
          <cell r="Y1004" t="str">
            <v>Line - Byrd Tap - Cooper Ranch - Oil Center - Lea Road 115 kV Ckt 1 Rebuild</v>
          </cell>
          <cell r="AB1004">
            <v>200365</v>
          </cell>
          <cell r="AC1004">
            <v>30918</v>
          </cell>
        </row>
        <row r="1005">
          <cell r="C1005">
            <v>51273</v>
          </cell>
          <cell r="F1005">
            <v>79000128</v>
          </cell>
          <cell r="G1005">
            <v>198</v>
          </cell>
          <cell r="H1005" t="str">
            <v>Byrd Tap - Cooper Ranch 115 kV Ckt 1 Rebuild</v>
          </cell>
          <cell r="M1005">
            <v>0</v>
          </cell>
          <cell r="N1005">
            <v>0</v>
          </cell>
          <cell r="O1005">
            <v>0</v>
          </cell>
          <cell r="P1005">
            <v>0</v>
          </cell>
          <cell r="Q1005">
            <v>0</v>
          </cell>
          <cell r="V1005">
            <v>0</v>
          </cell>
          <cell r="X1005">
            <v>51273</v>
          </cell>
          <cell r="Y1005" t="str">
            <v>Line - Byrd Tap - Cooper Ranch - Oil Center - Lea Road 115 kV Ckt 1 Rebuild</v>
          </cell>
          <cell r="AB1005">
            <v>200365</v>
          </cell>
          <cell r="AC1005">
            <v>30918</v>
          </cell>
        </row>
        <row r="1006">
          <cell r="C1006">
            <v>51291</v>
          </cell>
          <cell r="F1006">
            <v>11987488</v>
          </cell>
          <cell r="G1006">
            <v>199</v>
          </cell>
          <cell r="R1006">
            <v>0</v>
          </cell>
          <cell r="T1006">
            <v>0</v>
          </cell>
          <cell r="V1006">
            <v>0</v>
          </cell>
          <cell r="X1006">
            <v>51291</v>
          </cell>
          <cell r="Y1006" t="str">
            <v>Sub - Crosby County Interchange - Floyd County Interchange 115kV Ckt 1</v>
          </cell>
          <cell r="AB1006">
            <v>0</v>
          </cell>
          <cell r="AC1006">
            <v>30933</v>
          </cell>
        </row>
        <row r="1007">
          <cell r="C1007">
            <v>51291</v>
          </cell>
          <cell r="F1007">
            <v>11987491</v>
          </cell>
          <cell r="G1007">
            <v>199</v>
          </cell>
          <cell r="R1007">
            <v>0</v>
          </cell>
          <cell r="T1007">
            <v>0</v>
          </cell>
          <cell r="V1007">
            <v>0</v>
          </cell>
          <cell r="X1007">
            <v>51291</v>
          </cell>
          <cell r="Y1007" t="str">
            <v>Sub - Crosby County Interchange - Floyd County Interchange 115kV Ckt 1</v>
          </cell>
          <cell r="AB1007">
            <v>0</v>
          </cell>
          <cell r="AC1007">
            <v>30933</v>
          </cell>
        </row>
        <row r="1008">
          <cell r="C1008">
            <v>51291</v>
          </cell>
          <cell r="F1008">
            <v>12173779</v>
          </cell>
          <cell r="G1008">
            <v>199</v>
          </cell>
          <cell r="R1008">
            <v>0</v>
          </cell>
          <cell r="T1008">
            <v>0</v>
          </cell>
          <cell r="V1008">
            <v>0</v>
          </cell>
          <cell r="X1008">
            <v>51291</v>
          </cell>
          <cell r="Y1008" t="str">
            <v>Sub - Crosby County Interchange - Floyd County Interchange 115kV Ckt 1</v>
          </cell>
          <cell r="AB1008">
            <v>0</v>
          </cell>
          <cell r="AC1008">
            <v>30933</v>
          </cell>
        </row>
        <row r="1009">
          <cell r="C1009">
            <v>51291</v>
          </cell>
          <cell r="F1009">
            <v>12173780</v>
          </cell>
          <cell r="G1009">
            <v>199</v>
          </cell>
          <cell r="R1009">
            <v>0</v>
          </cell>
          <cell r="T1009">
            <v>0</v>
          </cell>
          <cell r="V1009">
            <v>0</v>
          </cell>
          <cell r="X1009">
            <v>51291</v>
          </cell>
          <cell r="Y1009" t="str">
            <v>Sub - Crosby County Interchange - Floyd County Interchange 115kV Ckt 1</v>
          </cell>
          <cell r="AB1009">
            <v>0</v>
          </cell>
          <cell r="AC1009">
            <v>30933</v>
          </cell>
        </row>
        <row r="1010">
          <cell r="C1010">
            <v>51337</v>
          </cell>
          <cell r="F1010">
            <v>12172808</v>
          </cell>
          <cell r="G1010">
            <v>200</v>
          </cell>
          <cell r="R1010">
            <v>0</v>
          </cell>
          <cell r="T1010">
            <v>0</v>
          </cell>
          <cell r="V1010">
            <v>0</v>
          </cell>
          <cell r="X1010">
            <v>51337</v>
          </cell>
          <cell r="Y1010" t="str">
            <v>SUB - New 230kV Substation for GEN-2014-012</v>
          </cell>
          <cell r="AB1010">
            <v>0</v>
          </cell>
          <cell r="AC1010">
            <v>30958</v>
          </cell>
        </row>
        <row r="1011">
          <cell r="C1011">
            <v>51337</v>
          </cell>
          <cell r="F1011">
            <v>12172899</v>
          </cell>
          <cell r="G1011">
            <v>200</v>
          </cell>
          <cell r="R1011">
            <v>0</v>
          </cell>
          <cell r="T1011">
            <v>0</v>
          </cell>
          <cell r="V1011">
            <v>0</v>
          </cell>
          <cell r="X1011">
            <v>51337</v>
          </cell>
          <cell r="Y1011" t="str">
            <v>SUB - New 230kV Substation for GEN-2014-012</v>
          </cell>
          <cell r="AB1011">
            <v>0</v>
          </cell>
          <cell r="AC1011">
            <v>30958</v>
          </cell>
        </row>
        <row r="1012">
          <cell r="C1012">
            <v>51337</v>
          </cell>
          <cell r="F1012">
            <v>12172967</v>
          </cell>
          <cell r="G1012">
            <v>200</v>
          </cell>
          <cell r="R1012">
            <v>0</v>
          </cell>
          <cell r="T1012">
            <v>0</v>
          </cell>
          <cell r="V1012">
            <v>0</v>
          </cell>
          <cell r="X1012">
            <v>51237</v>
          </cell>
          <cell r="Y1012" t="str">
            <v>SUB - New 230kV Substation for GEN-2014-012</v>
          </cell>
          <cell r="AB1012">
            <v>0</v>
          </cell>
          <cell r="AC1012">
            <v>30958</v>
          </cell>
        </row>
        <row r="1013">
          <cell r="C1013">
            <v>51357</v>
          </cell>
          <cell r="F1013">
            <v>34001517</v>
          </cell>
          <cell r="G1013">
            <v>201</v>
          </cell>
          <cell r="R1013">
            <v>0</v>
          </cell>
          <cell r="T1013">
            <v>0</v>
          </cell>
          <cell r="V1013">
            <v>0</v>
          </cell>
          <cell r="X1013">
            <v>51357</v>
          </cell>
          <cell r="Y1013" t="str">
            <v>SUB - TUCO 345kV Switching Station GEN-2012-037 Addition</v>
          </cell>
          <cell r="AB1013">
            <v>0</v>
          </cell>
          <cell r="AC1013">
            <v>30970</v>
          </cell>
        </row>
        <row r="1014">
          <cell r="C1014">
            <v>51406</v>
          </cell>
          <cell r="F1014">
            <v>34001547</v>
          </cell>
          <cell r="G1014">
            <v>202</v>
          </cell>
          <cell r="H1014" t="str">
            <v xml:space="preserve">A.0000628.001 - W26 Cooper Oil Ctr </v>
          </cell>
          <cell r="R1014">
            <v>0</v>
          </cell>
          <cell r="T1014">
            <v>0</v>
          </cell>
          <cell r="V1014">
            <v>0</v>
          </cell>
          <cell r="X1014">
            <v>51406</v>
          </cell>
          <cell r="Y1014" t="str">
            <v>Line - Cunningham - Monument Tap 115 kV Ckt 1 Rebuild</v>
          </cell>
          <cell r="AB1014">
            <v>200365</v>
          </cell>
          <cell r="AC1014">
            <v>30987</v>
          </cell>
        </row>
        <row r="1015">
          <cell r="C1015">
            <v>51406</v>
          </cell>
          <cell r="F1015">
            <v>34001467</v>
          </cell>
          <cell r="G1015">
            <v>202</v>
          </cell>
          <cell r="H1015" t="str">
            <v>A.0000635.001 - W-26 Cunningham-Mon</v>
          </cell>
          <cell r="R1015">
            <v>0</v>
          </cell>
          <cell r="T1015">
            <v>0</v>
          </cell>
          <cell r="V1015">
            <v>0</v>
          </cell>
          <cell r="X1015">
            <v>51406</v>
          </cell>
          <cell r="Y1015" t="str">
            <v>Line - Cunningham - Monument Tap 115 kV Ckt 1 Rebuild</v>
          </cell>
          <cell r="AB1015">
            <v>200365</v>
          </cell>
          <cell r="AC1015">
            <v>30987</v>
          </cell>
        </row>
        <row r="1016">
          <cell r="C1016">
            <v>51406</v>
          </cell>
          <cell r="F1016">
            <v>79000129</v>
          </cell>
          <cell r="G1016">
            <v>202</v>
          </cell>
          <cell r="H1016" t="str">
            <v>Cunningham - Monument Tap 115 kV Ckt 1 Rebuild</v>
          </cell>
          <cell r="M1016">
            <v>0</v>
          </cell>
          <cell r="N1016">
            <v>0</v>
          </cell>
          <cell r="O1016">
            <v>0</v>
          </cell>
          <cell r="P1016">
            <v>0</v>
          </cell>
          <cell r="Q1016">
            <v>0</v>
          </cell>
          <cell r="V1016">
            <v>0</v>
          </cell>
          <cell r="X1016">
            <v>51406</v>
          </cell>
          <cell r="Y1016" t="str">
            <v>Line - Cunningham - Monument Tap 115 kV Ckt 1 Rebuild</v>
          </cell>
          <cell r="AB1016">
            <v>200365</v>
          </cell>
          <cell r="AC1016">
            <v>30987</v>
          </cell>
        </row>
        <row r="1017">
          <cell r="C1017">
            <v>51407</v>
          </cell>
          <cell r="F1017">
            <v>34001468</v>
          </cell>
          <cell r="G1017">
            <v>203</v>
          </cell>
          <cell r="H1017" t="str">
            <v xml:space="preserve">A.0000636.001 - W27 Oil Center-Lea </v>
          </cell>
          <cell r="R1017">
            <v>0</v>
          </cell>
          <cell r="T1017">
            <v>0</v>
          </cell>
          <cell r="V1017">
            <v>0</v>
          </cell>
          <cell r="X1017">
            <v>51407</v>
          </cell>
          <cell r="Y1017" t="str">
            <v>Line - Byrd Tap - Cooper Ranch - Oil Center - Lea Road 115 kV Ckt 1 Rebuild</v>
          </cell>
          <cell r="AB1017">
            <v>200365</v>
          </cell>
          <cell r="AC1017">
            <v>30918</v>
          </cell>
        </row>
        <row r="1018">
          <cell r="C1018">
            <v>51407</v>
          </cell>
          <cell r="F1018">
            <v>79000132</v>
          </cell>
          <cell r="G1018">
            <v>203</v>
          </cell>
          <cell r="H1018" t="str">
            <v>Lea Road - Oil Center 115 kV Ckt 1 Rebuild</v>
          </cell>
          <cell r="M1018">
            <v>0</v>
          </cell>
          <cell r="N1018">
            <v>0</v>
          </cell>
          <cell r="O1018">
            <v>0</v>
          </cell>
          <cell r="P1018">
            <v>0</v>
          </cell>
          <cell r="Q1018">
            <v>0</v>
          </cell>
          <cell r="V1018">
            <v>0</v>
          </cell>
          <cell r="X1018">
            <v>51407</v>
          </cell>
          <cell r="Y1018" t="str">
            <v>Line - Byrd Tap - Cooper Ranch - Oil Center - Lea Road 115 kV Ckt 1 Rebuild</v>
          </cell>
          <cell r="AB1018">
            <v>200365</v>
          </cell>
          <cell r="AC1018">
            <v>30918</v>
          </cell>
        </row>
        <row r="1019">
          <cell r="C1019">
            <v>51408</v>
          </cell>
          <cell r="F1019">
            <v>34001471</v>
          </cell>
          <cell r="G1019">
            <v>204</v>
          </cell>
          <cell r="R1019">
            <v>0</v>
          </cell>
          <cell r="T1019">
            <v>0</v>
          </cell>
          <cell r="V1019">
            <v>0</v>
          </cell>
          <cell r="X1019">
            <v>51408</v>
          </cell>
          <cell r="Y1019" t="str">
            <v>Sub - Eddy Co. 230 kV Bus Tie</v>
          </cell>
          <cell r="AB1019">
            <v>200366</v>
          </cell>
          <cell r="AC1019">
            <v>30988</v>
          </cell>
        </row>
        <row r="1020">
          <cell r="C1020">
            <v>51408</v>
          </cell>
          <cell r="F1020">
            <v>34001470</v>
          </cell>
          <cell r="G1020">
            <v>204</v>
          </cell>
          <cell r="R1020">
            <v>0</v>
          </cell>
          <cell r="T1020">
            <v>0</v>
          </cell>
          <cell r="V1020">
            <v>0</v>
          </cell>
          <cell r="X1020">
            <v>51408</v>
          </cell>
          <cell r="Y1020" t="str">
            <v>Sub - Eddy Co. 230 kV Bus Tie</v>
          </cell>
          <cell r="AB1020">
            <v>200366</v>
          </cell>
          <cell r="AC1020">
            <v>30988</v>
          </cell>
        </row>
        <row r="1021">
          <cell r="C1021">
            <v>51408</v>
          </cell>
          <cell r="F1021">
            <v>34001493</v>
          </cell>
          <cell r="G1021">
            <v>204</v>
          </cell>
          <cell r="R1021">
            <v>0</v>
          </cell>
          <cell r="T1021">
            <v>0</v>
          </cell>
          <cell r="V1021">
            <v>0</v>
          </cell>
          <cell r="X1021">
            <v>51408</v>
          </cell>
          <cell r="Y1021" t="str">
            <v>Sub - Eddy Co. 230 kV Bus Tie</v>
          </cell>
          <cell r="AB1021">
            <v>200366</v>
          </cell>
          <cell r="AC1021">
            <v>30988</v>
          </cell>
        </row>
        <row r="1022">
          <cell r="C1022">
            <v>51408</v>
          </cell>
          <cell r="F1022">
            <v>34001494</v>
          </cell>
          <cell r="G1022">
            <v>204</v>
          </cell>
          <cell r="R1022">
            <v>0</v>
          </cell>
          <cell r="T1022">
            <v>0</v>
          </cell>
          <cell r="V1022">
            <v>0</v>
          </cell>
          <cell r="X1022">
            <v>51408</v>
          </cell>
          <cell r="Y1022" t="str">
            <v>Sub - Eddy Co. 230 kV Bus Tie</v>
          </cell>
          <cell r="AB1022">
            <v>200366</v>
          </cell>
          <cell r="AC1022">
            <v>30988</v>
          </cell>
        </row>
        <row r="1023">
          <cell r="C1023">
            <v>51408</v>
          </cell>
          <cell r="F1023">
            <v>34001495</v>
          </cell>
          <cell r="G1023">
            <v>204</v>
          </cell>
          <cell r="R1023">
            <v>0</v>
          </cell>
          <cell r="T1023">
            <v>0</v>
          </cell>
          <cell r="V1023">
            <v>0</v>
          </cell>
          <cell r="X1023">
            <v>51408</v>
          </cell>
          <cell r="Y1023" t="str">
            <v>Sub - Eddy Co. 230 kV Bus Tie</v>
          </cell>
          <cell r="AB1023">
            <v>200366</v>
          </cell>
          <cell r="AC1023">
            <v>30988</v>
          </cell>
        </row>
        <row r="1024">
          <cell r="C1024">
            <v>51408</v>
          </cell>
          <cell r="F1024">
            <v>34001482</v>
          </cell>
          <cell r="G1024">
            <v>204</v>
          </cell>
          <cell r="R1024">
            <v>0</v>
          </cell>
          <cell r="T1024">
            <v>0</v>
          </cell>
          <cell r="V1024">
            <v>0</v>
          </cell>
          <cell r="X1024">
            <v>51408</v>
          </cell>
          <cell r="Y1024" t="str">
            <v>Sub - Eddy Co. 230 kV Bus Tie</v>
          </cell>
          <cell r="AB1024">
            <v>200366</v>
          </cell>
          <cell r="AC1024">
            <v>30988</v>
          </cell>
        </row>
        <row r="1025">
          <cell r="C1025">
            <v>51410</v>
          </cell>
          <cell r="F1025">
            <v>34001521</v>
          </cell>
          <cell r="G1025">
            <v>205</v>
          </cell>
          <cell r="H1025" t="str">
            <v>A.0001271.008 - Jal Sub, Teague Ter</v>
          </cell>
          <cell r="R1025">
            <v>0</v>
          </cell>
          <cell r="T1025">
            <v>0</v>
          </cell>
          <cell r="V1025">
            <v>0</v>
          </cell>
          <cell r="X1025">
            <v>51410</v>
          </cell>
          <cell r="Y1025" t="str">
            <v>Line - Jal - Teague 115 kV Ckt 1 Rebuild</v>
          </cell>
          <cell r="AB1025">
            <v>200365</v>
          </cell>
          <cell r="AC1025">
            <v>30990</v>
          </cell>
        </row>
        <row r="1026">
          <cell r="C1026">
            <v>51410</v>
          </cell>
          <cell r="F1026">
            <v>34001469</v>
          </cell>
          <cell r="G1026">
            <v>205</v>
          </cell>
          <cell r="H1026" t="str">
            <v>A.0001271.007 - Teague-Jal Rebuild,</v>
          </cell>
          <cell r="R1026">
            <v>0</v>
          </cell>
          <cell r="T1026">
            <v>0</v>
          </cell>
          <cell r="V1026">
            <v>0</v>
          </cell>
          <cell r="X1026">
            <v>51410</v>
          </cell>
          <cell r="Y1026" t="str">
            <v>Line - Jal - Teague 115 kV Ckt 1 Rebuild</v>
          </cell>
          <cell r="AB1026">
            <v>200365</v>
          </cell>
          <cell r="AC1026">
            <v>30990</v>
          </cell>
        </row>
        <row r="1027">
          <cell r="C1027">
            <v>51410</v>
          </cell>
          <cell r="F1027">
            <v>34001487</v>
          </cell>
          <cell r="G1027">
            <v>205</v>
          </cell>
          <cell r="R1027">
            <v>0</v>
          </cell>
          <cell r="T1027">
            <v>0</v>
          </cell>
          <cell r="V1027">
            <v>0</v>
          </cell>
          <cell r="X1027">
            <v>51410</v>
          </cell>
          <cell r="Y1027" t="str">
            <v>Line - Jal - Teague 115 kV Ckt 1 Rebuild</v>
          </cell>
          <cell r="AB1027">
            <v>200365</v>
          </cell>
          <cell r="AC1027">
            <v>30990</v>
          </cell>
        </row>
        <row r="1028">
          <cell r="C1028">
            <v>51410</v>
          </cell>
          <cell r="F1028">
            <v>79100008</v>
          </cell>
          <cell r="G1028">
            <v>205</v>
          </cell>
          <cell r="H1028" t="str">
            <v>Jal - Teague 115 kV Ckt 1 Rebuild</v>
          </cell>
          <cell r="M1028">
            <v>0</v>
          </cell>
          <cell r="N1028">
            <v>0</v>
          </cell>
          <cell r="O1028">
            <v>0</v>
          </cell>
          <cell r="P1028">
            <v>0</v>
          </cell>
          <cell r="Q1028">
            <v>0</v>
          </cell>
          <cell r="V1028">
            <v>0</v>
          </cell>
          <cell r="X1028">
            <v>51410</v>
          </cell>
          <cell r="Y1028" t="str">
            <v>Line - Jal - Teague 115 kV Ckt 1 Rebuild</v>
          </cell>
          <cell r="AB1028">
            <v>200365</v>
          </cell>
          <cell r="AC1028">
            <v>30990</v>
          </cell>
        </row>
        <row r="1029">
          <cell r="C1029">
            <v>51411</v>
          </cell>
          <cell r="F1029">
            <v>34001531</v>
          </cell>
          <cell r="G1029">
            <v>206</v>
          </cell>
          <cell r="R1029">
            <v>0</v>
          </cell>
          <cell r="T1029">
            <v>0</v>
          </cell>
          <cell r="V1029">
            <v>0</v>
          </cell>
          <cell r="X1029">
            <v>51411</v>
          </cell>
          <cell r="Y1029" t="str">
            <v>Line - National Enrichment Plant - Teague 115 kV Ckt 1 Rebuild</v>
          </cell>
          <cell r="AB1029">
            <v>200365</v>
          </cell>
          <cell r="AC1029">
            <v>30991</v>
          </cell>
        </row>
        <row r="1030">
          <cell r="C1030">
            <v>51411</v>
          </cell>
          <cell r="F1030">
            <v>79100009</v>
          </cell>
          <cell r="G1030">
            <v>206</v>
          </cell>
          <cell r="H1030" t="str">
            <v>National Enrichment Plant - Teague 115 kV Ckt 1 Rebuild</v>
          </cell>
          <cell r="M1030">
            <v>0</v>
          </cell>
          <cell r="N1030">
            <v>0</v>
          </cell>
          <cell r="O1030">
            <v>0</v>
          </cell>
          <cell r="P1030">
            <v>0</v>
          </cell>
          <cell r="Q1030">
            <v>0</v>
          </cell>
          <cell r="V1030">
            <v>0</v>
          </cell>
          <cell r="X1030">
            <v>51411</v>
          </cell>
          <cell r="Y1030" t="str">
            <v>Line - National Enrichment Plant - Teague 115 kV Ckt 1 Rebuild</v>
          </cell>
          <cell r="AB1030">
            <v>200365</v>
          </cell>
          <cell r="AC1030">
            <v>30991</v>
          </cell>
        </row>
        <row r="1031">
          <cell r="C1031">
            <v>51411</v>
          </cell>
          <cell r="F1031">
            <v>12172762</v>
          </cell>
          <cell r="G1031">
            <v>206</v>
          </cell>
          <cell r="H1031">
            <v>0</v>
          </cell>
          <cell r="M1031">
            <v>0</v>
          </cell>
          <cell r="N1031">
            <v>0</v>
          </cell>
          <cell r="O1031">
            <v>0</v>
          </cell>
          <cell r="P1031">
            <v>0</v>
          </cell>
          <cell r="Q1031">
            <v>0</v>
          </cell>
          <cell r="V1031">
            <v>0</v>
          </cell>
          <cell r="Y1031" t="str">
            <v>Line - National Enrichment Plant - Teague 115 kV Ckt 1 Rebuild</v>
          </cell>
          <cell r="AB1031">
            <v>200365</v>
          </cell>
          <cell r="AC1031">
            <v>30991</v>
          </cell>
        </row>
        <row r="1032">
          <cell r="C1032">
            <v>51411</v>
          </cell>
          <cell r="F1032">
            <v>12172761</v>
          </cell>
          <cell r="G1032">
            <v>206</v>
          </cell>
          <cell r="H1032">
            <v>0</v>
          </cell>
          <cell r="M1032">
            <v>0</v>
          </cell>
          <cell r="N1032">
            <v>0</v>
          </cell>
          <cell r="O1032">
            <v>0</v>
          </cell>
          <cell r="P1032">
            <v>0</v>
          </cell>
          <cell r="Q1032">
            <v>0</v>
          </cell>
          <cell r="V1032">
            <v>0</v>
          </cell>
          <cell r="Y1032" t="str">
            <v>Line - National Enrichment Plant - Teague 115 kV Ckt 1 Rebuild</v>
          </cell>
          <cell r="AB1032">
            <v>200365</v>
          </cell>
          <cell r="AC1032">
            <v>30991</v>
          </cell>
        </row>
        <row r="1033">
          <cell r="C1033">
            <v>51431</v>
          </cell>
          <cell r="D1033">
            <v>0</v>
          </cell>
          <cell r="E1033">
            <v>0</v>
          </cell>
          <cell r="F1033">
            <v>34001629</v>
          </cell>
          <cell r="G1033">
            <v>207</v>
          </cell>
          <cell r="H1033" t="str">
            <v>A.0000481.001 - ink basin substatio</v>
          </cell>
          <cell r="R1033">
            <v>0</v>
          </cell>
          <cell r="T1033">
            <v>0</v>
          </cell>
          <cell r="V1033">
            <v>0</v>
          </cell>
          <cell r="X1033" t="str">
            <v>51431, 51432</v>
          </cell>
          <cell r="Y1033" t="str">
            <v>Sub - Hobbs - Yoakum Tap 230 kV Substation and Transformer</v>
          </cell>
          <cell r="AB1033" t="str">
            <v>N/A</v>
          </cell>
          <cell r="AC1033">
            <v>30996</v>
          </cell>
        </row>
        <row r="1034">
          <cell r="C1034">
            <v>51432</v>
          </cell>
          <cell r="D1034">
            <v>0</v>
          </cell>
          <cell r="E1034">
            <v>0</v>
          </cell>
          <cell r="F1034">
            <v>34001629</v>
          </cell>
          <cell r="G1034">
            <v>207</v>
          </cell>
          <cell r="H1034" t="str">
            <v>A.0000481.001 - ink basin substatio</v>
          </cell>
          <cell r="R1034">
            <v>0</v>
          </cell>
          <cell r="T1034">
            <v>0</v>
          </cell>
          <cell r="V1034">
            <v>0</v>
          </cell>
          <cell r="X1034" t="str">
            <v>51431, 51432</v>
          </cell>
          <cell r="Y1034" t="str">
            <v>Sub - Hobbs - Yoakum Tap 230 kV Substation and Transformer</v>
          </cell>
          <cell r="AB1034" t="str">
            <v>N/A</v>
          </cell>
          <cell r="AC1034">
            <v>30996</v>
          </cell>
        </row>
        <row r="1035">
          <cell r="C1035">
            <v>51431</v>
          </cell>
          <cell r="D1035">
            <v>0</v>
          </cell>
          <cell r="E1035">
            <v>0</v>
          </cell>
          <cell r="F1035">
            <v>34001589</v>
          </cell>
          <cell r="G1035">
            <v>207</v>
          </cell>
          <cell r="R1035">
            <v>0</v>
          </cell>
          <cell r="T1035">
            <v>0</v>
          </cell>
          <cell r="V1035">
            <v>0</v>
          </cell>
          <cell r="X1035" t="str">
            <v>51431, 51432</v>
          </cell>
          <cell r="Y1035" t="str">
            <v>Sub - Hobbs - Yoakum Tap 230 kV Substation and Transformer</v>
          </cell>
          <cell r="AB1035" t="str">
            <v>N/A</v>
          </cell>
          <cell r="AC1035">
            <v>30996</v>
          </cell>
        </row>
        <row r="1036">
          <cell r="C1036">
            <v>51432</v>
          </cell>
          <cell r="D1036">
            <v>0</v>
          </cell>
          <cell r="E1036">
            <v>0</v>
          </cell>
          <cell r="F1036">
            <v>34001589</v>
          </cell>
          <cell r="G1036">
            <v>207</v>
          </cell>
          <cell r="R1036">
            <v>0</v>
          </cell>
          <cell r="T1036">
            <v>0</v>
          </cell>
          <cell r="V1036">
            <v>0</v>
          </cell>
          <cell r="X1036" t="str">
            <v>51431, 51432</v>
          </cell>
          <cell r="Y1036" t="str">
            <v>Sub - Hobbs - Yoakum Tap 230 kV Substation and Transformer</v>
          </cell>
          <cell r="AB1036" t="str">
            <v>N/A</v>
          </cell>
          <cell r="AC1036">
            <v>30996</v>
          </cell>
        </row>
        <row r="1037">
          <cell r="C1037">
            <v>51432</v>
          </cell>
          <cell r="F1037">
            <v>34001631</v>
          </cell>
          <cell r="G1037">
            <v>207</v>
          </cell>
          <cell r="H1037" t="str">
            <v>A.0000481.008 - Denver City Sub, V-</v>
          </cell>
          <cell r="R1037">
            <v>0</v>
          </cell>
          <cell r="T1037">
            <v>0</v>
          </cell>
          <cell r="V1037">
            <v>0</v>
          </cell>
          <cell r="X1037">
            <v>51432</v>
          </cell>
          <cell r="Y1037" t="str">
            <v>Sub - Hobbs - Yoakum Tap 230 kV Substation and Transformer</v>
          </cell>
          <cell r="AB1037" t="str">
            <v>N/A</v>
          </cell>
          <cell r="AC1037">
            <v>30996</v>
          </cell>
        </row>
        <row r="1038">
          <cell r="C1038">
            <v>51432</v>
          </cell>
          <cell r="F1038">
            <v>34001557</v>
          </cell>
          <cell r="G1038">
            <v>207</v>
          </cell>
          <cell r="H1038" t="str">
            <v>A.0000481.006 - K-93 Reterm In, Lin</v>
          </cell>
          <cell r="R1038">
            <v>0</v>
          </cell>
          <cell r="T1038">
            <v>0</v>
          </cell>
          <cell r="V1038">
            <v>0</v>
          </cell>
          <cell r="X1038">
            <v>51432</v>
          </cell>
          <cell r="Y1038" t="str">
            <v>Sub - Hobbs - Yoakum Tap 230 kV Substation and Transformer</v>
          </cell>
          <cell r="AB1038" t="str">
            <v>N/A</v>
          </cell>
          <cell r="AC1038">
            <v>30996</v>
          </cell>
        </row>
        <row r="1039">
          <cell r="C1039">
            <v>51432</v>
          </cell>
          <cell r="F1039">
            <v>34001541</v>
          </cell>
          <cell r="G1039">
            <v>207</v>
          </cell>
          <cell r="H1039" t="str">
            <v>A.0000481.005 - V-80 Reterm Out, Li</v>
          </cell>
          <cell r="R1039">
            <v>0</v>
          </cell>
          <cell r="T1039">
            <v>0</v>
          </cell>
          <cell r="V1039">
            <v>0</v>
          </cell>
          <cell r="X1039">
            <v>51432</v>
          </cell>
          <cell r="Y1039" t="str">
            <v>Sub - Hobbs - Yoakum Tap 230 kV Substation and Transformer</v>
          </cell>
          <cell r="AB1039" t="str">
            <v>N/A</v>
          </cell>
          <cell r="AC1039">
            <v>30996</v>
          </cell>
        </row>
        <row r="1040">
          <cell r="C1040">
            <v>51432</v>
          </cell>
          <cell r="F1040">
            <v>34001540</v>
          </cell>
          <cell r="G1040">
            <v>207</v>
          </cell>
          <cell r="H1040" t="str">
            <v>A.0000481.004 - V-80 Reterm In, Lin</v>
          </cell>
          <cell r="R1040">
            <v>0</v>
          </cell>
          <cell r="T1040">
            <v>0</v>
          </cell>
          <cell r="V1040">
            <v>0</v>
          </cell>
          <cell r="X1040">
            <v>51432</v>
          </cell>
          <cell r="Y1040" t="str">
            <v>Sub - Hobbs - Yoakum Tap 230 kV Substation and Transformer</v>
          </cell>
          <cell r="AB1040" t="str">
            <v>N/A</v>
          </cell>
          <cell r="AC1040">
            <v>30996</v>
          </cell>
        </row>
        <row r="1041">
          <cell r="C1041">
            <v>51432</v>
          </cell>
          <cell r="F1041">
            <v>34001630</v>
          </cell>
          <cell r="G1041">
            <v>207</v>
          </cell>
          <cell r="H1041" t="str">
            <v>A.0000481.002 - New Ink Basin 230/1</v>
          </cell>
          <cell r="R1041">
            <v>0</v>
          </cell>
          <cell r="T1041">
            <v>0</v>
          </cell>
          <cell r="V1041">
            <v>0</v>
          </cell>
          <cell r="X1041">
            <v>51432</v>
          </cell>
          <cell r="Y1041" t="str">
            <v>Sub - Hobbs - Yoakum Tap 230 kV Substation and Transformer</v>
          </cell>
          <cell r="AB1041" t="str">
            <v>N/A</v>
          </cell>
          <cell r="AC1041">
            <v>30996</v>
          </cell>
        </row>
        <row r="1042">
          <cell r="C1042">
            <v>51432</v>
          </cell>
          <cell r="F1042">
            <v>34001558</v>
          </cell>
          <cell r="G1042">
            <v>207</v>
          </cell>
          <cell r="H1042" t="str">
            <v>A.0000481.007 - K-93 Reterm Out, Li</v>
          </cell>
          <cell r="R1042">
            <v>0</v>
          </cell>
          <cell r="T1042">
            <v>0</v>
          </cell>
          <cell r="V1042">
            <v>0</v>
          </cell>
          <cell r="X1042">
            <v>51432</v>
          </cell>
          <cell r="Y1042" t="str">
            <v>Sub - Hobbs - Yoakum Tap 230 kV Substation and Transformer</v>
          </cell>
          <cell r="AB1042" t="str">
            <v>N/A</v>
          </cell>
          <cell r="AC1042">
            <v>30996</v>
          </cell>
        </row>
        <row r="1043">
          <cell r="C1043">
            <v>51432</v>
          </cell>
          <cell r="F1043">
            <v>34001632</v>
          </cell>
          <cell r="G1043">
            <v>207</v>
          </cell>
          <cell r="H1043" t="str">
            <v>A.0000481.010 - Yoakum Co Intg, K-9</v>
          </cell>
          <cell r="R1043">
            <v>0</v>
          </cell>
          <cell r="T1043">
            <v>0</v>
          </cell>
          <cell r="V1043">
            <v>0</v>
          </cell>
          <cell r="X1043">
            <v>51432</v>
          </cell>
          <cell r="Y1043" t="str">
            <v>Sub - Hobbs - Yoakum Tap 230 kV Substation and Transformer</v>
          </cell>
          <cell r="AB1043" t="str">
            <v>N/A</v>
          </cell>
          <cell r="AC1043">
            <v>30996</v>
          </cell>
        </row>
        <row r="1044">
          <cell r="C1044">
            <v>51432</v>
          </cell>
          <cell r="F1044">
            <v>34001511</v>
          </cell>
          <cell r="G1044">
            <v>207</v>
          </cell>
          <cell r="H1044" t="str">
            <v>A.0000481.009 - Hobbs Generating Su</v>
          </cell>
          <cell r="R1044">
            <v>0</v>
          </cell>
          <cell r="T1044">
            <v>0</v>
          </cell>
          <cell r="V1044">
            <v>0</v>
          </cell>
          <cell r="X1044">
            <v>51432</v>
          </cell>
          <cell r="Y1044" t="str">
            <v>Sub - Hobbs - Yoakum Tap 230 kV Substation and Transformer</v>
          </cell>
          <cell r="AB1044" t="str">
            <v>N/A</v>
          </cell>
          <cell r="AC1044">
            <v>30996</v>
          </cell>
        </row>
        <row r="1045">
          <cell r="C1045">
            <v>51436</v>
          </cell>
          <cell r="F1045">
            <v>12172797</v>
          </cell>
          <cell r="G1045">
            <v>208</v>
          </cell>
          <cell r="R1045">
            <v>0</v>
          </cell>
          <cell r="T1045">
            <v>0</v>
          </cell>
          <cell r="V1045">
            <v>0</v>
          </cell>
          <cell r="X1045">
            <v>51436</v>
          </cell>
          <cell r="Y1045" t="str">
            <v>Sub - Potter Co. - Harrington 230 kV Terminal Upgrades</v>
          </cell>
          <cell r="AB1045" t="str">
            <v>N/A</v>
          </cell>
          <cell r="AC1045">
            <v>30999</v>
          </cell>
        </row>
        <row r="1046">
          <cell r="C1046">
            <v>51436</v>
          </cell>
          <cell r="F1046">
            <v>12172798</v>
          </cell>
          <cell r="G1046">
            <v>208</v>
          </cell>
          <cell r="R1046">
            <v>0</v>
          </cell>
          <cell r="T1046">
            <v>0</v>
          </cell>
          <cell r="V1046">
            <v>0</v>
          </cell>
          <cell r="X1046">
            <v>51436</v>
          </cell>
          <cell r="Y1046" t="str">
            <v>Sub - Potter Co. - Harrington 230 kV Terminal Upgrades</v>
          </cell>
          <cell r="AB1046" t="str">
            <v>N/A</v>
          </cell>
          <cell r="AC1046">
            <v>30999</v>
          </cell>
        </row>
        <row r="1047">
          <cell r="C1047">
            <v>51436</v>
          </cell>
          <cell r="F1047">
            <v>34001634</v>
          </cell>
          <cell r="G1047">
            <v>208</v>
          </cell>
          <cell r="R1047">
            <v>0</v>
          </cell>
          <cell r="T1047">
            <v>0</v>
          </cell>
          <cell r="V1047">
            <v>0</v>
          </cell>
          <cell r="X1047">
            <v>51436</v>
          </cell>
          <cell r="Y1047" t="str">
            <v>Sub - Potter Co. - Harrington 230 kV Terminal Upgrades</v>
          </cell>
          <cell r="AB1047" t="str">
            <v>N/A</v>
          </cell>
          <cell r="AC1047">
            <v>30999</v>
          </cell>
        </row>
        <row r="1048">
          <cell r="C1048">
            <v>51436</v>
          </cell>
          <cell r="F1048">
            <v>34001633</v>
          </cell>
          <cell r="G1048">
            <v>208</v>
          </cell>
          <cell r="R1048">
            <v>0</v>
          </cell>
          <cell r="T1048">
            <v>0</v>
          </cell>
          <cell r="V1048">
            <v>0</v>
          </cell>
          <cell r="X1048">
            <v>51436</v>
          </cell>
          <cell r="Y1048" t="str">
            <v>Sub - Potter Co. - Harrington 230 kV Terminal Upgrades</v>
          </cell>
          <cell r="AB1048" t="str">
            <v>N/A</v>
          </cell>
          <cell r="AC1048">
            <v>30999</v>
          </cell>
        </row>
        <row r="1049">
          <cell r="C1049">
            <v>51436</v>
          </cell>
          <cell r="F1049">
            <v>12172802</v>
          </cell>
          <cell r="G1049">
            <v>208</v>
          </cell>
          <cell r="R1049">
            <v>0</v>
          </cell>
          <cell r="T1049">
            <v>0</v>
          </cell>
          <cell r="V1049">
            <v>0</v>
          </cell>
          <cell r="X1049">
            <v>51436</v>
          </cell>
          <cell r="Y1049" t="str">
            <v>Sub - Potter Co. - Harrington 230 kV Terminal Upgrades</v>
          </cell>
          <cell r="AB1049" t="str">
            <v>N/A</v>
          </cell>
          <cell r="AC1049">
            <v>30999</v>
          </cell>
        </row>
        <row r="1050">
          <cell r="C1050">
            <v>51438</v>
          </cell>
          <cell r="D1050">
            <v>0</v>
          </cell>
          <cell r="E1050">
            <v>0</v>
          </cell>
          <cell r="F1050">
            <v>34001465</v>
          </cell>
          <cell r="G1050">
            <v>209</v>
          </cell>
          <cell r="H1050" t="str">
            <v xml:space="preserve">OXAG To RDRN 115kV </v>
          </cell>
          <cell r="R1050">
            <v>0</v>
          </cell>
          <cell r="T1050">
            <v>0</v>
          </cell>
          <cell r="V1050">
            <v>0</v>
          </cell>
          <cell r="X1050" t="str">
            <v>51438, 51439, 51440, 51441, 51442, 51443</v>
          </cell>
          <cell r="Y1050" t="str">
            <v>Line - Road Runner - Agave Red Hills/Ochoa/Custer Mountain 115 kV New Line</v>
          </cell>
          <cell r="AB1050" t="str">
            <v>N/A</v>
          </cell>
          <cell r="AC1050">
            <v>31001</v>
          </cell>
        </row>
        <row r="1051">
          <cell r="C1051">
            <v>51439</v>
          </cell>
          <cell r="D1051">
            <v>0</v>
          </cell>
          <cell r="E1051">
            <v>0</v>
          </cell>
          <cell r="F1051">
            <v>34001465</v>
          </cell>
          <cell r="G1051">
            <v>209</v>
          </cell>
          <cell r="H1051" t="str">
            <v xml:space="preserve">OXAG To RDRN 115kV </v>
          </cell>
          <cell r="R1051">
            <v>0</v>
          </cell>
          <cell r="T1051">
            <v>0</v>
          </cell>
          <cell r="V1051">
            <v>0</v>
          </cell>
          <cell r="X1051" t="str">
            <v>51438, 51439, 51440, 51441, 51442, 51443</v>
          </cell>
          <cell r="Y1051" t="str">
            <v>Line - Road Runner - Agave Red Hills/Ochoa/Custer Mountain 115 kV New Line</v>
          </cell>
          <cell r="AB1051" t="str">
            <v>N/A</v>
          </cell>
          <cell r="AC1051">
            <v>31001</v>
          </cell>
        </row>
        <row r="1052">
          <cell r="C1052">
            <v>51440</v>
          </cell>
          <cell r="D1052">
            <v>0</v>
          </cell>
          <cell r="E1052">
            <v>0</v>
          </cell>
          <cell r="F1052">
            <v>34001465</v>
          </cell>
          <cell r="G1052">
            <v>209</v>
          </cell>
          <cell r="H1052" t="str">
            <v xml:space="preserve">OXAG To RDRN 115kV </v>
          </cell>
          <cell r="R1052">
            <v>0</v>
          </cell>
          <cell r="T1052">
            <v>0</v>
          </cell>
          <cell r="V1052">
            <v>0</v>
          </cell>
          <cell r="X1052" t="str">
            <v>51438, 51439, 51440, 51441, 51442, 51443</v>
          </cell>
          <cell r="Y1052" t="str">
            <v>Line - Road Runner - Agave Red Hills/Ochoa/Custer Mountain 115 kV New Line</v>
          </cell>
          <cell r="AB1052" t="str">
            <v>N/A</v>
          </cell>
          <cell r="AC1052">
            <v>31001</v>
          </cell>
        </row>
        <row r="1053">
          <cell r="C1053">
            <v>51441</v>
          </cell>
          <cell r="D1053">
            <v>0</v>
          </cell>
          <cell r="E1053">
            <v>0</v>
          </cell>
          <cell r="F1053">
            <v>34001465</v>
          </cell>
          <cell r="G1053">
            <v>209</v>
          </cell>
          <cell r="H1053" t="str">
            <v xml:space="preserve">OXAG To RDRN 115kV </v>
          </cell>
          <cell r="R1053">
            <v>0</v>
          </cell>
          <cell r="T1053">
            <v>0</v>
          </cell>
          <cell r="V1053">
            <v>0</v>
          </cell>
          <cell r="X1053" t="str">
            <v>51438, 51439, 51440, 51441, 51442, 51443</v>
          </cell>
          <cell r="Y1053" t="str">
            <v>Line - Road Runner - Agave Red Hills/Ochoa/Custer Mountain 115 kV New Line</v>
          </cell>
          <cell r="AB1053" t="str">
            <v>N/A</v>
          </cell>
          <cell r="AC1053">
            <v>31001</v>
          </cell>
        </row>
        <row r="1054">
          <cell r="C1054">
            <v>51442</v>
          </cell>
          <cell r="D1054">
            <v>0</v>
          </cell>
          <cell r="E1054">
            <v>0</v>
          </cell>
          <cell r="F1054">
            <v>34001465</v>
          </cell>
          <cell r="G1054">
            <v>209</v>
          </cell>
          <cell r="H1054" t="str">
            <v xml:space="preserve">OXAG To RDRN 115kV </v>
          </cell>
          <cell r="R1054">
            <v>0</v>
          </cell>
          <cell r="T1054">
            <v>0</v>
          </cell>
          <cell r="V1054">
            <v>0</v>
          </cell>
          <cell r="X1054" t="str">
            <v>51438, 51439, 51440, 51441, 51442, 51443</v>
          </cell>
          <cell r="Y1054" t="str">
            <v>Line - Road Runner - Agave Red Hills/Ochoa/Custer Mountain 115 kV New Line</v>
          </cell>
          <cell r="AB1054" t="str">
            <v>N/A</v>
          </cell>
          <cell r="AC1054">
            <v>31001</v>
          </cell>
        </row>
        <row r="1055">
          <cell r="C1055">
            <v>51443</v>
          </cell>
          <cell r="D1055">
            <v>0</v>
          </cell>
          <cell r="E1055">
            <v>0</v>
          </cell>
          <cell r="F1055">
            <v>34001465</v>
          </cell>
          <cell r="G1055">
            <v>209</v>
          </cell>
          <cell r="H1055" t="str">
            <v xml:space="preserve">OXAG To RDRN 115kV </v>
          </cell>
          <cell r="R1055">
            <v>0</v>
          </cell>
          <cell r="T1055">
            <v>0</v>
          </cell>
          <cell r="V1055">
            <v>0</v>
          </cell>
          <cell r="X1055" t="str">
            <v>51438, 51439, 51440, 51441, 51442, 51443</v>
          </cell>
          <cell r="Y1055" t="str">
            <v>Line - Road Runner - Agave Red Hills/Ochoa/Custer Mountain 115 kV New Line</v>
          </cell>
          <cell r="AB1055" t="str">
            <v>N/A</v>
          </cell>
          <cell r="AC1055">
            <v>31001</v>
          </cell>
        </row>
        <row r="1056">
          <cell r="C1056">
            <v>51451</v>
          </cell>
          <cell r="D1056">
            <v>0</v>
          </cell>
          <cell r="E1056">
            <v>0</v>
          </cell>
          <cell r="F1056">
            <v>34001486</v>
          </cell>
          <cell r="G1056">
            <v>210</v>
          </cell>
          <cell r="R1056">
            <v>0</v>
          </cell>
          <cell r="T1056">
            <v>0</v>
          </cell>
          <cell r="V1056">
            <v>0</v>
          </cell>
          <cell r="X1056" t="str">
            <v>51451, 51452, 51453</v>
          </cell>
          <cell r="Y1056" t="str">
            <v>Multi - Artesia County 115 kV</v>
          </cell>
          <cell r="AB1056" t="str">
            <v>N/A</v>
          </cell>
          <cell r="AC1056">
            <v>31008</v>
          </cell>
        </row>
        <row r="1057">
          <cell r="C1057">
            <v>51452</v>
          </cell>
          <cell r="D1057">
            <v>0</v>
          </cell>
          <cell r="E1057">
            <v>0</v>
          </cell>
          <cell r="F1057">
            <v>34001486</v>
          </cell>
          <cell r="G1057">
            <v>210</v>
          </cell>
          <cell r="R1057">
            <v>0</v>
          </cell>
          <cell r="T1057">
            <v>0</v>
          </cell>
          <cell r="V1057">
            <v>0</v>
          </cell>
          <cell r="X1057" t="str">
            <v>51451, 51452, 51453</v>
          </cell>
          <cell r="Y1057" t="str">
            <v>Multi - Artesia County 115 kV</v>
          </cell>
          <cell r="AB1057" t="str">
            <v>N/A</v>
          </cell>
          <cell r="AC1057">
            <v>31008</v>
          </cell>
        </row>
        <row r="1058">
          <cell r="C1058">
            <v>51453</v>
          </cell>
          <cell r="D1058">
            <v>0</v>
          </cell>
          <cell r="E1058">
            <v>0</v>
          </cell>
          <cell r="F1058">
            <v>34001486</v>
          </cell>
          <cell r="G1058">
            <v>210</v>
          </cell>
          <cell r="R1058">
            <v>0</v>
          </cell>
          <cell r="T1058">
            <v>0</v>
          </cell>
          <cell r="V1058">
            <v>0</v>
          </cell>
          <cell r="X1058" t="str">
            <v>51451, 51452, 51453</v>
          </cell>
          <cell r="Y1058" t="str">
            <v>Multi - Artesia County 115 kV</v>
          </cell>
          <cell r="AB1058" t="str">
            <v>N/A</v>
          </cell>
          <cell r="AC1058">
            <v>31008</v>
          </cell>
        </row>
        <row r="1059">
          <cell r="C1059">
            <v>51451</v>
          </cell>
          <cell r="F1059">
            <v>79999001</v>
          </cell>
          <cell r="G1059">
            <v>210</v>
          </cell>
          <cell r="H1059" t="str">
            <v>Artesia Country Club 115 kV Voltage Conversion</v>
          </cell>
          <cell r="R1059">
            <v>0</v>
          </cell>
          <cell r="V1059">
            <v>0</v>
          </cell>
          <cell r="X1059">
            <v>51451</v>
          </cell>
          <cell r="Y1059" t="str">
            <v>Multi - Artesia County 115 kV</v>
          </cell>
          <cell r="AB1059" t="str">
            <v>N/A</v>
          </cell>
          <cell r="AC1059">
            <v>31008</v>
          </cell>
        </row>
        <row r="1060">
          <cell r="C1060">
            <v>51451</v>
          </cell>
          <cell r="D1060">
            <v>0</v>
          </cell>
          <cell r="E1060">
            <v>0</v>
          </cell>
          <cell r="F1060">
            <v>12173708</v>
          </cell>
          <cell r="G1060">
            <v>210</v>
          </cell>
          <cell r="R1060">
            <v>0</v>
          </cell>
          <cell r="T1060">
            <v>0</v>
          </cell>
          <cell r="V1060">
            <v>0</v>
          </cell>
          <cell r="X1060" t="str">
            <v>51451, 51452, 51453</v>
          </cell>
          <cell r="Y1060" t="str">
            <v>Multi - Artesia County 115 kV</v>
          </cell>
          <cell r="AB1060" t="str">
            <v>N/A</v>
          </cell>
          <cell r="AC1060">
            <v>31008</v>
          </cell>
        </row>
        <row r="1061">
          <cell r="C1061">
            <v>51452</v>
          </cell>
          <cell r="D1061">
            <v>0</v>
          </cell>
          <cell r="E1061">
            <v>0</v>
          </cell>
          <cell r="F1061">
            <v>12173708</v>
          </cell>
          <cell r="G1061">
            <v>210</v>
          </cell>
          <cell r="R1061">
            <v>0</v>
          </cell>
          <cell r="T1061">
            <v>0</v>
          </cell>
          <cell r="V1061">
            <v>0</v>
          </cell>
          <cell r="X1061" t="str">
            <v>51451, 51452, 51453</v>
          </cell>
          <cell r="Y1061" t="str">
            <v>Multi - Artesia County 115 kV</v>
          </cell>
          <cell r="AB1061" t="str">
            <v>N/A</v>
          </cell>
          <cell r="AC1061">
            <v>31008</v>
          </cell>
        </row>
        <row r="1062">
          <cell r="C1062">
            <v>51453</v>
          </cell>
          <cell r="D1062">
            <v>0</v>
          </cell>
          <cell r="E1062">
            <v>0</v>
          </cell>
          <cell r="F1062">
            <v>12173708</v>
          </cell>
          <cell r="G1062">
            <v>210</v>
          </cell>
          <cell r="R1062">
            <v>0</v>
          </cell>
          <cell r="T1062">
            <v>0</v>
          </cell>
          <cell r="V1062">
            <v>0</v>
          </cell>
          <cell r="X1062" t="str">
            <v>51451, 51452, 51453</v>
          </cell>
          <cell r="Y1062" t="str">
            <v>Multi - Artesia County 115 kV</v>
          </cell>
          <cell r="AB1062" t="str">
            <v>N/A</v>
          </cell>
          <cell r="AC1062">
            <v>31008</v>
          </cell>
        </row>
        <row r="1063">
          <cell r="C1063">
            <v>10533</v>
          </cell>
          <cell r="D1063">
            <v>0</v>
          </cell>
          <cell r="E1063">
            <v>0</v>
          </cell>
          <cell r="F1063">
            <v>12172799</v>
          </cell>
          <cell r="G1063">
            <v>211</v>
          </cell>
          <cell r="R1063">
            <v>0</v>
          </cell>
          <cell r="T1063">
            <v>0</v>
          </cell>
          <cell r="V1063">
            <v>0</v>
          </cell>
          <cell r="X1063" t="str">
            <v>10533 , 10534, 51459 , 51460</v>
          </cell>
          <cell r="Y1063" t="str">
            <v>XFR - Hereford Interchange 115/69 kV #1 and #2</v>
          </cell>
          <cell r="AB1063">
            <v>20004</v>
          </cell>
          <cell r="AC1063">
            <v>409</v>
          </cell>
        </row>
        <row r="1064">
          <cell r="C1064">
            <v>10534</v>
          </cell>
          <cell r="D1064">
            <v>0</v>
          </cell>
          <cell r="E1064">
            <v>0</v>
          </cell>
          <cell r="F1064">
            <v>12172799</v>
          </cell>
          <cell r="G1064">
            <v>211</v>
          </cell>
          <cell r="R1064">
            <v>0</v>
          </cell>
          <cell r="T1064">
            <v>0</v>
          </cell>
          <cell r="V1064">
            <v>0</v>
          </cell>
          <cell r="X1064" t="str">
            <v>10533 , 10534, 51459 , 51460</v>
          </cell>
          <cell r="Y1064" t="str">
            <v>XFR - Hereford Interchange 115/69 kV #1 and #2</v>
          </cell>
          <cell r="AB1064">
            <v>20004</v>
          </cell>
          <cell r="AC1064">
            <v>409</v>
          </cell>
        </row>
        <row r="1065">
          <cell r="C1065">
            <v>51459</v>
          </cell>
          <cell r="D1065">
            <v>0</v>
          </cell>
          <cell r="E1065">
            <v>0</v>
          </cell>
          <cell r="F1065">
            <v>12172799</v>
          </cell>
          <cell r="G1065">
            <v>211</v>
          </cell>
          <cell r="R1065">
            <v>0</v>
          </cell>
          <cell r="T1065">
            <v>0</v>
          </cell>
          <cell r="V1065">
            <v>0</v>
          </cell>
          <cell r="X1065" t="str">
            <v>10533 , 10534, 51459 , 51460</v>
          </cell>
          <cell r="Y1065" t="str">
            <v>XFR - Hereford Interchange 115/69 kV #1 and #2</v>
          </cell>
          <cell r="AB1065" t="str">
            <v>N/A</v>
          </cell>
          <cell r="AC1065">
            <v>409</v>
          </cell>
        </row>
        <row r="1066">
          <cell r="C1066">
            <v>51460</v>
          </cell>
          <cell r="D1066">
            <v>0</v>
          </cell>
          <cell r="E1066">
            <v>0</v>
          </cell>
          <cell r="F1066">
            <v>12172799</v>
          </cell>
          <cell r="G1066">
            <v>211</v>
          </cell>
          <cell r="R1066">
            <v>0</v>
          </cell>
          <cell r="T1066">
            <v>0</v>
          </cell>
          <cell r="V1066">
            <v>0</v>
          </cell>
          <cell r="X1066" t="str">
            <v>10533 , 10534, 51459 , 51460</v>
          </cell>
          <cell r="Y1066" t="str">
            <v>XFR - Hereford Interchange 115/69 kV #1 and #2</v>
          </cell>
          <cell r="AB1066" t="str">
            <v>N/A</v>
          </cell>
          <cell r="AC1066">
            <v>409</v>
          </cell>
        </row>
        <row r="1067">
          <cell r="C1067">
            <v>10533</v>
          </cell>
          <cell r="D1067">
            <v>0</v>
          </cell>
          <cell r="E1067">
            <v>0</v>
          </cell>
          <cell r="F1067">
            <v>34001626</v>
          </cell>
          <cell r="G1067">
            <v>211</v>
          </cell>
          <cell r="R1067">
            <v>0</v>
          </cell>
          <cell r="T1067">
            <v>0</v>
          </cell>
          <cell r="V1067">
            <v>0</v>
          </cell>
          <cell r="X1067" t="str">
            <v>10533 , 10534 , 51549 , 51460</v>
          </cell>
          <cell r="Y1067" t="str">
            <v>XFR - Hereford Interchange 115/69 kV #1 and #2</v>
          </cell>
          <cell r="AB1067">
            <v>20004</v>
          </cell>
          <cell r="AC1067">
            <v>409</v>
          </cell>
        </row>
        <row r="1068">
          <cell r="C1068">
            <v>10534</v>
          </cell>
          <cell r="D1068">
            <v>0</v>
          </cell>
          <cell r="E1068">
            <v>0</v>
          </cell>
          <cell r="F1068">
            <v>34001626</v>
          </cell>
          <cell r="G1068">
            <v>211</v>
          </cell>
          <cell r="R1068">
            <v>0</v>
          </cell>
          <cell r="T1068">
            <v>0</v>
          </cell>
          <cell r="V1068">
            <v>0</v>
          </cell>
          <cell r="X1068" t="str">
            <v>10533 , 10534 , 51549 , 51460</v>
          </cell>
          <cell r="Y1068" t="str">
            <v>XFR - Hereford Interchange 115/69 kV #1 and #2</v>
          </cell>
          <cell r="AB1068">
            <v>20004</v>
          </cell>
          <cell r="AC1068">
            <v>409</v>
          </cell>
        </row>
        <row r="1069">
          <cell r="C1069">
            <v>51459</v>
          </cell>
          <cell r="D1069">
            <v>0</v>
          </cell>
          <cell r="E1069">
            <v>0</v>
          </cell>
          <cell r="F1069">
            <v>34001626</v>
          </cell>
          <cell r="G1069">
            <v>211</v>
          </cell>
          <cell r="R1069">
            <v>0</v>
          </cell>
          <cell r="T1069">
            <v>0</v>
          </cell>
          <cell r="V1069">
            <v>0</v>
          </cell>
          <cell r="X1069" t="str">
            <v>10533 , 10534 , 51549 , 51460</v>
          </cell>
          <cell r="Y1069" t="str">
            <v>XFR - Hereford Interchange 115/69 kV #1 and #2</v>
          </cell>
          <cell r="AB1069" t="str">
            <v>N/A</v>
          </cell>
          <cell r="AC1069">
            <v>409</v>
          </cell>
        </row>
        <row r="1070">
          <cell r="C1070">
            <v>51460</v>
          </cell>
          <cell r="D1070">
            <v>0</v>
          </cell>
          <cell r="E1070">
            <v>0</v>
          </cell>
          <cell r="F1070">
            <v>34001626</v>
          </cell>
          <cell r="G1070">
            <v>211</v>
          </cell>
          <cell r="R1070">
            <v>0</v>
          </cell>
          <cell r="T1070">
            <v>0</v>
          </cell>
          <cell r="V1070">
            <v>0</v>
          </cell>
          <cell r="X1070" t="str">
            <v>10533 , 10534 , 51549 , 51460</v>
          </cell>
          <cell r="Y1070" t="str">
            <v>XFR - Hereford Interchange 115/69 kV #1 and #2</v>
          </cell>
          <cell r="AB1070" t="str">
            <v>N/A</v>
          </cell>
          <cell r="AC1070">
            <v>409</v>
          </cell>
        </row>
        <row r="1071">
          <cell r="C1071">
            <v>10533</v>
          </cell>
          <cell r="D1071">
            <v>0</v>
          </cell>
          <cell r="E1071">
            <v>0</v>
          </cell>
          <cell r="F1071">
            <v>34001625</v>
          </cell>
          <cell r="G1071">
            <v>211</v>
          </cell>
          <cell r="R1071">
            <v>0</v>
          </cell>
          <cell r="T1071">
            <v>0</v>
          </cell>
          <cell r="V1071">
            <v>0</v>
          </cell>
          <cell r="X1071" t="str">
            <v>10533 , 10534 , 51549 , 51460</v>
          </cell>
          <cell r="Y1071" t="str">
            <v>XFR - Hereford Interchange 115/69 kV #1 and #2</v>
          </cell>
          <cell r="AB1071">
            <v>20004</v>
          </cell>
          <cell r="AC1071">
            <v>409</v>
          </cell>
        </row>
        <row r="1072">
          <cell r="C1072">
            <v>10534</v>
          </cell>
          <cell r="D1072">
            <v>0</v>
          </cell>
          <cell r="E1072">
            <v>0</v>
          </cell>
          <cell r="F1072">
            <v>34001625</v>
          </cell>
          <cell r="G1072">
            <v>211</v>
          </cell>
          <cell r="R1072">
            <v>0</v>
          </cell>
          <cell r="T1072">
            <v>0</v>
          </cell>
          <cell r="V1072">
            <v>0</v>
          </cell>
          <cell r="X1072" t="str">
            <v>10533 , 10534 , 51549 , 51460</v>
          </cell>
          <cell r="Y1072" t="str">
            <v>XFR - Hereford Interchange 115/69 kV #1 and #2</v>
          </cell>
          <cell r="AB1072">
            <v>20004</v>
          </cell>
          <cell r="AC1072">
            <v>409</v>
          </cell>
        </row>
        <row r="1073">
          <cell r="C1073">
            <v>51459</v>
          </cell>
          <cell r="D1073">
            <v>0</v>
          </cell>
          <cell r="E1073">
            <v>0</v>
          </cell>
          <cell r="F1073">
            <v>34001625</v>
          </cell>
          <cell r="G1073">
            <v>211</v>
          </cell>
          <cell r="R1073">
            <v>0</v>
          </cell>
          <cell r="T1073">
            <v>0</v>
          </cell>
          <cell r="V1073">
            <v>0</v>
          </cell>
          <cell r="X1073" t="str">
            <v>10533 , 10534 , 51549 , 51460</v>
          </cell>
          <cell r="Y1073" t="str">
            <v>XFR - Hereford Interchange 115/69 kV #1 and #2</v>
          </cell>
          <cell r="AB1073" t="str">
            <v>N/A</v>
          </cell>
          <cell r="AC1073">
            <v>409</v>
          </cell>
        </row>
        <row r="1074">
          <cell r="C1074">
            <v>51460</v>
          </cell>
          <cell r="D1074">
            <v>0</v>
          </cell>
          <cell r="E1074">
            <v>0</v>
          </cell>
          <cell r="F1074">
            <v>34001625</v>
          </cell>
          <cell r="G1074">
            <v>211</v>
          </cell>
          <cell r="R1074">
            <v>0</v>
          </cell>
          <cell r="T1074">
            <v>0</v>
          </cell>
          <cell r="V1074">
            <v>0</v>
          </cell>
          <cell r="X1074" t="str">
            <v>10533 , 10534 , 51549 , 51460</v>
          </cell>
          <cell r="Y1074" t="str">
            <v>XFR - Hereford Interchange 115/69 kV #1 and #2</v>
          </cell>
          <cell r="AB1074" t="str">
            <v>N/A</v>
          </cell>
          <cell r="AC1074">
            <v>409</v>
          </cell>
        </row>
        <row r="1075">
          <cell r="C1075">
            <v>10533</v>
          </cell>
          <cell r="D1075">
            <v>0</v>
          </cell>
          <cell r="E1075">
            <v>0</v>
          </cell>
          <cell r="F1075">
            <v>34001627</v>
          </cell>
          <cell r="G1075">
            <v>211</v>
          </cell>
          <cell r="R1075">
            <v>0</v>
          </cell>
          <cell r="T1075">
            <v>0</v>
          </cell>
          <cell r="V1075">
            <v>0</v>
          </cell>
          <cell r="X1075" t="str">
            <v xml:space="preserve">10533, 10534,51459, 51460 </v>
          </cell>
          <cell r="Y1075" t="str">
            <v>XFR - Hereford Interchange 115/69 kV #1 and #2</v>
          </cell>
          <cell r="AB1075">
            <v>20004</v>
          </cell>
          <cell r="AC1075">
            <v>409</v>
          </cell>
        </row>
        <row r="1076">
          <cell r="C1076">
            <v>10534</v>
          </cell>
          <cell r="D1076">
            <v>0</v>
          </cell>
          <cell r="E1076">
            <v>0</v>
          </cell>
          <cell r="F1076">
            <v>34001627</v>
          </cell>
          <cell r="G1076">
            <v>211</v>
          </cell>
          <cell r="R1076">
            <v>0</v>
          </cell>
          <cell r="T1076">
            <v>0</v>
          </cell>
          <cell r="V1076">
            <v>0</v>
          </cell>
          <cell r="X1076" t="str">
            <v xml:space="preserve">10533, 10534,51459, 51460 </v>
          </cell>
          <cell r="Y1076" t="str">
            <v>XFR - Hereford Interchange 115/69 kV #1 and #2</v>
          </cell>
          <cell r="AB1076">
            <v>20004</v>
          </cell>
          <cell r="AC1076">
            <v>409</v>
          </cell>
        </row>
        <row r="1077">
          <cell r="C1077">
            <v>51459</v>
          </cell>
          <cell r="D1077">
            <v>0</v>
          </cell>
          <cell r="E1077">
            <v>0</v>
          </cell>
          <cell r="F1077">
            <v>34001627</v>
          </cell>
          <cell r="G1077">
            <v>211</v>
          </cell>
          <cell r="R1077">
            <v>0</v>
          </cell>
          <cell r="T1077">
            <v>0</v>
          </cell>
          <cell r="V1077">
            <v>0</v>
          </cell>
          <cell r="X1077" t="str">
            <v xml:space="preserve">10533, 10534,51459, 51460 </v>
          </cell>
          <cell r="Y1077" t="str">
            <v>XFR - Hereford Interchange 115/69 kV #1 and #2</v>
          </cell>
          <cell r="AB1077" t="str">
            <v>N/A</v>
          </cell>
          <cell r="AC1077">
            <v>409</v>
          </cell>
        </row>
        <row r="1078">
          <cell r="C1078">
            <v>51460</v>
          </cell>
          <cell r="D1078">
            <v>0</v>
          </cell>
          <cell r="E1078">
            <v>0</v>
          </cell>
          <cell r="F1078">
            <v>34001627</v>
          </cell>
          <cell r="G1078">
            <v>211</v>
          </cell>
          <cell r="R1078">
            <v>0</v>
          </cell>
          <cell r="T1078">
            <v>0</v>
          </cell>
          <cell r="V1078">
            <v>0</v>
          </cell>
          <cell r="X1078" t="str">
            <v xml:space="preserve">10533, 10534,51459, 51460 </v>
          </cell>
          <cell r="Y1078" t="str">
            <v>XFR - Hereford Interchange 115/69 kV #1 and #2</v>
          </cell>
          <cell r="AB1078" t="str">
            <v>N/A</v>
          </cell>
          <cell r="AC1078">
            <v>409</v>
          </cell>
        </row>
        <row r="1079">
          <cell r="C1079">
            <v>51479</v>
          </cell>
          <cell r="F1079">
            <v>34001513</v>
          </cell>
          <cell r="G1079">
            <v>212</v>
          </cell>
          <cell r="R1079">
            <v>0</v>
          </cell>
          <cell r="T1079">
            <v>0</v>
          </cell>
          <cell r="V1079">
            <v>0</v>
          </cell>
          <cell r="X1079">
            <v>51479</v>
          </cell>
          <cell r="Y1079" t="str">
            <v>Line - Mustang - Seminole 115 kV Ckt 1 New Line</v>
          </cell>
          <cell r="AB1079" t="str">
            <v>N/A</v>
          </cell>
          <cell r="AC1079">
            <v>31021</v>
          </cell>
        </row>
        <row r="1080">
          <cell r="C1080">
            <v>51479</v>
          </cell>
          <cell r="F1080">
            <v>34001512</v>
          </cell>
          <cell r="G1080">
            <v>212</v>
          </cell>
          <cell r="R1080">
            <v>0</v>
          </cell>
          <cell r="T1080">
            <v>0</v>
          </cell>
          <cell r="V1080">
            <v>0</v>
          </cell>
          <cell r="X1080">
            <v>51479</v>
          </cell>
          <cell r="Y1080" t="str">
            <v>Line - Mustang - Seminole 115 kV Ckt 1 New Line</v>
          </cell>
          <cell r="AB1080" t="str">
            <v>N/A</v>
          </cell>
          <cell r="AC1080">
            <v>31021</v>
          </cell>
        </row>
        <row r="1081">
          <cell r="C1081">
            <v>51480</v>
          </cell>
          <cell r="F1081">
            <v>0</v>
          </cell>
          <cell r="G1081">
            <v>212</v>
          </cell>
          <cell r="H1081" t="str">
            <v>Seminole 115 kV Terminal Upgrades</v>
          </cell>
          <cell r="R1081">
            <v>0</v>
          </cell>
          <cell r="V1081">
            <v>0</v>
          </cell>
          <cell r="Y1081" t="str">
            <v>Line - Mustang - Seminole 115 kV Ckt 1 New Line</v>
          </cell>
          <cell r="AB1081" t="str">
            <v>N/A</v>
          </cell>
          <cell r="AC1081">
            <v>31021</v>
          </cell>
        </row>
        <row r="1082">
          <cell r="C1082">
            <v>11389</v>
          </cell>
          <cell r="F1082">
            <v>11494885</v>
          </cell>
          <cell r="G1082">
            <v>213</v>
          </cell>
          <cell r="H1082" t="str">
            <v>Ochitree SubstationSub</v>
          </cell>
          <cell r="R1082">
            <v>0</v>
          </cell>
          <cell r="T1082">
            <v>0</v>
          </cell>
          <cell r="V1082">
            <v>0</v>
          </cell>
          <cell r="X1082">
            <v>11389</v>
          </cell>
          <cell r="Y1082" t="str">
            <v>Multi-Hitchland-Texas Co 230 kV and 115 kV</v>
          </cell>
          <cell r="AB1082" t="e">
            <v>#N/A</v>
          </cell>
          <cell r="AC1082" t="e">
            <v>#N/A</v>
          </cell>
        </row>
        <row r="1083">
          <cell r="C1083">
            <v>50754</v>
          </cell>
          <cell r="F1083">
            <v>11987334</v>
          </cell>
          <cell r="G1083">
            <v>214</v>
          </cell>
          <cell r="R1083">
            <v>0</v>
          </cell>
          <cell r="T1083">
            <v>0</v>
          </cell>
          <cell r="V1083">
            <v>0</v>
          </cell>
          <cell r="X1083">
            <v>50754</v>
          </cell>
          <cell r="Y1083" t="str">
            <v>Multi - Centre St. - Hereford NE 115 kV Ckt 1 and Centre St. and Hereford 115 kV Load Conversion</v>
          </cell>
          <cell r="AB1083" t="e">
            <v>#N/A</v>
          </cell>
          <cell r="AC1083" t="e">
            <v>#N/A</v>
          </cell>
        </row>
        <row r="1084">
          <cell r="C1084">
            <v>51552</v>
          </cell>
          <cell r="F1084">
            <v>11987410</v>
          </cell>
          <cell r="G1084">
            <v>215</v>
          </cell>
          <cell r="R1084">
            <v>0</v>
          </cell>
          <cell r="T1084">
            <v>0</v>
          </cell>
          <cell r="V1084">
            <v>0</v>
          </cell>
          <cell r="X1084">
            <v>51552</v>
          </cell>
          <cell r="Y1084" t="str">
            <v>Device - Bopco 115 kV Cap Bank</v>
          </cell>
          <cell r="AB1084" t="e">
            <v>#N/A</v>
          </cell>
          <cell r="AC1084" t="e">
            <v>#N/A</v>
          </cell>
        </row>
        <row r="1085">
          <cell r="C1085">
            <v>51552</v>
          </cell>
          <cell r="F1085">
            <v>11987412</v>
          </cell>
          <cell r="G1085">
            <v>215</v>
          </cell>
          <cell r="R1085">
            <v>0</v>
          </cell>
          <cell r="T1085">
            <v>0</v>
          </cell>
          <cell r="V1085">
            <v>0</v>
          </cell>
          <cell r="X1085">
            <v>0</v>
          </cell>
          <cell r="Y1085" t="str">
            <v>Device - Bopco 115 kV Cap Bank</v>
          </cell>
          <cell r="AB1085" t="e">
            <v>#N/A</v>
          </cell>
          <cell r="AC1085" t="e">
            <v>#N/A</v>
          </cell>
        </row>
        <row r="1086">
          <cell r="C1086">
            <v>50821</v>
          </cell>
          <cell r="F1086">
            <v>12038514</v>
          </cell>
          <cell r="G1086">
            <v>216</v>
          </cell>
          <cell r="R1086">
            <v>0</v>
          </cell>
          <cell r="T1086">
            <v>0</v>
          </cell>
          <cell r="V1086">
            <v>0</v>
          </cell>
          <cell r="X1086">
            <v>50821</v>
          </cell>
          <cell r="Y1086" t="str">
            <v>XFR - Potash Junction 230/115 kV Ckt 1</v>
          </cell>
          <cell r="AB1086" t="e">
            <v>#N/A</v>
          </cell>
          <cell r="AC1086" t="e">
            <v>#N/A</v>
          </cell>
        </row>
        <row r="1087">
          <cell r="C1087">
            <v>50955</v>
          </cell>
          <cell r="F1087">
            <v>12172911</v>
          </cell>
          <cell r="G1087">
            <v>217</v>
          </cell>
          <cell r="R1087">
            <v>0</v>
          </cell>
          <cell r="T1087">
            <v>0</v>
          </cell>
          <cell r="V1087">
            <v>0</v>
          </cell>
          <cell r="X1087">
            <v>50955</v>
          </cell>
          <cell r="Y1087" t="str">
            <v>Multi - Road Runner 115 kV Loop Rebuild</v>
          </cell>
          <cell r="AB1087" t="e">
            <v>#N/A</v>
          </cell>
          <cell r="AC1087" t="e">
            <v>#N/A</v>
          </cell>
        </row>
        <row r="1088">
          <cell r="C1088">
            <v>50955</v>
          </cell>
          <cell r="F1088">
            <v>12172912</v>
          </cell>
          <cell r="G1088">
            <v>217</v>
          </cell>
          <cell r="R1088">
            <v>0</v>
          </cell>
          <cell r="T1088">
            <v>0</v>
          </cell>
          <cell r="V1088">
            <v>0</v>
          </cell>
          <cell r="X1088">
            <v>50955</v>
          </cell>
          <cell r="Y1088" t="str">
            <v>Multi - Road Runner 115 kV Loop Rebuild</v>
          </cell>
          <cell r="AB1088" t="e">
            <v>#N/A</v>
          </cell>
          <cell r="AC1088" t="e">
            <v>#N/A</v>
          </cell>
        </row>
        <row r="1089">
          <cell r="C1089">
            <v>50955</v>
          </cell>
          <cell r="F1089">
            <v>12172936</v>
          </cell>
          <cell r="G1089">
            <v>217</v>
          </cell>
          <cell r="R1089">
            <v>0</v>
          </cell>
          <cell r="T1089">
            <v>0</v>
          </cell>
          <cell r="V1089">
            <v>0</v>
          </cell>
          <cell r="X1089">
            <v>50955</v>
          </cell>
          <cell r="Y1089" t="str">
            <v>Multi - Road Runner 115 kV Loop Rebuild</v>
          </cell>
          <cell r="AB1089" t="e">
            <v>#N/A</v>
          </cell>
          <cell r="AC1089" t="e">
            <v>#N/A</v>
          </cell>
        </row>
        <row r="1090">
          <cell r="C1090">
            <v>50955</v>
          </cell>
          <cell r="D1090">
            <v>0</v>
          </cell>
          <cell r="E1090">
            <v>0</v>
          </cell>
          <cell r="F1090">
            <v>34001661</v>
          </cell>
          <cell r="G1090">
            <v>217</v>
          </cell>
          <cell r="R1090">
            <v>0</v>
          </cell>
          <cell r="T1090">
            <v>0</v>
          </cell>
          <cell r="V1090">
            <v>0</v>
          </cell>
          <cell r="X1090">
            <v>50922</v>
          </cell>
          <cell r="Y1090" t="str">
            <v>Multi - Road Runner 115 kV Loop Rebuild</v>
          </cell>
          <cell r="AB1090" t="e">
            <v>#N/A</v>
          </cell>
          <cell r="AC1090" t="e">
            <v>#N/A</v>
          </cell>
        </row>
        <row r="1091">
          <cell r="C1091">
            <v>10316</v>
          </cell>
          <cell r="F1091">
            <v>10229768</v>
          </cell>
          <cell r="G1091" t="str">
            <v>No WsP</v>
          </cell>
          <cell r="H1091" t="str">
            <v>Upgrade jumper at Curry County Interchange to 160MVA - Complete</v>
          </cell>
          <cell r="X1091">
            <v>10316</v>
          </cell>
          <cell r="Y1091" t="str">
            <v>Line-Curry County Interchange-Farmers Electric REC-Clovis 115 kV</v>
          </cell>
          <cell r="AB1091">
            <v>20004</v>
          </cell>
          <cell r="AC1091">
            <v>247</v>
          </cell>
        </row>
        <row r="1092">
          <cell r="C1092">
            <v>11374</v>
          </cell>
          <cell r="F1092">
            <v>11081288</v>
          </cell>
          <cell r="G1092" t="str">
            <v>No WsP</v>
          </cell>
          <cell r="H1092" t="str">
            <v>Build 21.1 miles of 115kV from Seven Rivers Interchange to Eagle Creek Substation</v>
          </cell>
          <cell r="X1092">
            <v>11374</v>
          </cell>
          <cell r="Y1092" t="str">
            <v>Line-Eagle Creek-Seven Rivers Interchange 115kV Ckt 1</v>
          </cell>
          <cell r="AB1092">
            <v>0</v>
          </cell>
          <cell r="AC1092">
            <v>1038</v>
          </cell>
        </row>
        <row r="1093">
          <cell r="C1093">
            <v>11050</v>
          </cell>
          <cell r="F1093">
            <v>11351391</v>
          </cell>
          <cell r="G1093" t="str">
            <v>No WsP</v>
          </cell>
          <cell r="H1093" t="str">
            <v>Build new 130 mile kV line from Potter to new Frio-Draw substation near Roosevelt WITHDRAWN</v>
          </cell>
          <cell r="T1093">
            <v>0</v>
          </cell>
          <cell r="V1093">
            <v>0</v>
          </cell>
          <cell r="X1093">
            <v>11050</v>
          </cell>
          <cell r="Y1093" t="str">
            <v>Multi-Frio-Draw-Potter 345 kV</v>
          </cell>
          <cell r="AB1093">
            <v>20084</v>
          </cell>
          <cell r="AC1093">
            <v>795</v>
          </cell>
        </row>
        <row r="1094">
          <cell r="C1094">
            <v>11050</v>
          </cell>
          <cell r="F1094">
            <v>11351400</v>
          </cell>
          <cell r="G1094" t="str">
            <v>No WsP</v>
          </cell>
          <cell r="H1094" t="str">
            <v>Build new 130 mile kV line from Potter to new Frio-Draw substation near Roosevelt WITHDRAWN</v>
          </cell>
          <cell r="T1094">
            <v>0</v>
          </cell>
          <cell r="V1094">
            <v>0</v>
          </cell>
          <cell r="X1094">
            <v>11050</v>
          </cell>
          <cell r="Y1094" t="str">
            <v>Multi-Frio-Draw-Potter 345 kV</v>
          </cell>
          <cell r="AB1094">
            <v>20084</v>
          </cell>
          <cell r="AC1094">
            <v>795</v>
          </cell>
        </row>
        <row r="1095">
          <cell r="C1095">
            <v>11050</v>
          </cell>
          <cell r="F1095">
            <v>11351406</v>
          </cell>
          <cell r="G1095" t="str">
            <v>No WsP</v>
          </cell>
          <cell r="H1095" t="str">
            <v>Build new 130 mile kV line from Potter to new Frio-Draw substation near Roosevelt WITHDRAWN</v>
          </cell>
          <cell r="T1095">
            <v>0</v>
          </cell>
          <cell r="V1095">
            <v>0</v>
          </cell>
          <cell r="X1095">
            <v>11050</v>
          </cell>
          <cell r="Y1095" t="str">
            <v>Multi-Frio-Draw-Potter 345 kV</v>
          </cell>
          <cell r="AB1095">
            <v>20084</v>
          </cell>
          <cell r="AC1095">
            <v>795</v>
          </cell>
        </row>
        <row r="1096">
          <cell r="C1096">
            <v>11050</v>
          </cell>
          <cell r="F1096">
            <v>11351510</v>
          </cell>
          <cell r="G1096" t="str">
            <v>No WsP</v>
          </cell>
          <cell r="H1096" t="str">
            <v>Build new 130 mile kV line from Potter to new Frio-Draw substation near Roosevelt WITHDRAWN</v>
          </cell>
          <cell r="T1096">
            <v>0</v>
          </cell>
          <cell r="V1096">
            <v>0</v>
          </cell>
          <cell r="X1096">
            <v>11050</v>
          </cell>
          <cell r="Y1096" t="str">
            <v>Multi-Frio-Draw-Potter 345 kV</v>
          </cell>
          <cell r="AB1096">
            <v>20084</v>
          </cell>
          <cell r="AC1096">
            <v>795</v>
          </cell>
        </row>
        <row r="1097">
          <cell r="C1097">
            <v>11128</v>
          </cell>
          <cell r="F1097">
            <v>11219216</v>
          </cell>
          <cell r="G1097" t="str">
            <v>No WsP</v>
          </cell>
          <cell r="H1097" t="str">
            <v>New line 115kV tap to Johnson Draw between Gaines and Taylor Switch</v>
          </cell>
          <cell r="X1097">
            <v>11128</v>
          </cell>
          <cell r="Y1097" t="str">
            <v>Multi-ERF-Gaines 115kV Ckt 1</v>
          </cell>
          <cell r="AB1097">
            <v>0</v>
          </cell>
          <cell r="AC1097">
            <v>823</v>
          </cell>
        </row>
        <row r="1098">
          <cell r="C1098">
            <v>11128</v>
          </cell>
          <cell r="F1098">
            <v>11219217</v>
          </cell>
          <cell r="G1098" t="str">
            <v>No WsP</v>
          </cell>
          <cell r="H1098" t="str">
            <v>New line 115kV tap to Johnson Draw between Gaines and Taylor Switch</v>
          </cell>
          <cell r="X1098">
            <v>11128</v>
          </cell>
          <cell r="Y1098" t="str">
            <v>Multi-ERF-Gaines 115kV Ckt 1</v>
          </cell>
          <cell r="AB1098">
            <v>0</v>
          </cell>
          <cell r="AC1098">
            <v>823</v>
          </cell>
        </row>
        <row r="1099">
          <cell r="C1099">
            <v>11128</v>
          </cell>
          <cell r="F1099">
            <v>11219218</v>
          </cell>
          <cell r="G1099" t="str">
            <v>No WsP</v>
          </cell>
          <cell r="H1099" t="str">
            <v>New line 115kV tap to Johnson Draw between Gaines and Taylor Switch</v>
          </cell>
          <cell r="X1099">
            <v>11128</v>
          </cell>
          <cell r="Y1099" t="str">
            <v>Multi-ERF-Gaines 115kV Ckt 1</v>
          </cell>
          <cell r="AB1099">
            <v>0</v>
          </cell>
          <cell r="AC1099">
            <v>823</v>
          </cell>
        </row>
        <row r="1100">
          <cell r="C1100">
            <v>11128</v>
          </cell>
          <cell r="F1100">
            <v>11924271</v>
          </cell>
          <cell r="G1100" t="str">
            <v>No WsP</v>
          </cell>
          <cell r="H1100" t="str">
            <v>New line 115kV tap to Johnson Draw between Gaines and Taylor Switch</v>
          </cell>
          <cell r="X1100">
            <v>11128</v>
          </cell>
          <cell r="Y1100" t="str">
            <v>Multi-ERF-Gaines 115kV Ckt 1</v>
          </cell>
          <cell r="AB1100">
            <v>0</v>
          </cell>
          <cell r="AC1100">
            <v>823</v>
          </cell>
        </row>
        <row r="1101">
          <cell r="C1101">
            <v>11176</v>
          </cell>
          <cell r="F1101">
            <v>11349796</v>
          </cell>
          <cell r="G1101" t="str">
            <v>No WsP</v>
          </cell>
          <cell r="H1101" t="str">
            <v>Build new 9 mile Canyon West-Spring Draw 115 kV line</v>
          </cell>
          <cell r="K1101">
            <v>0</v>
          </cell>
          <cell r="L1101">
            <v>0</v>
          </cell>
          <cell r="M1101">
            <v>0</v>
          </cell>
          <cell r="N1101">
            <v>0</v>
          </cell>
          <cell r="V1101">
            <v>0</v>
          </cell>
          <cell r="X1101">
            <v>11176</v>
          </cell>
          <cell r="Y1101" t="str">
            <v>Line-Canyon West -Spring Draw 115 kV Ckt 1</v>
          </cell>
          <cell r="AB1101">
            <v>20084</v>
          </cell>
          <cell r="AC1101">
            <v>887</v>
          </cell>
        </row>
        <row r="1102">
          <cell r="C1102">
            <v>11176</v>
          </cell>
          <cell r="F1102">
            <v>11349806</v>
          </cell>
          <cell r="G1102" t="str">
            <v>No WsP</v>
          </cell>
          <cell r="H1102" t="str">
            <v>Build new 9 mile Canyon West-Spring Draw 115 kV line</v>
          </cell>
          <cell r="K1102">
            <v>0</v>
          </cell>
          <cell r="L1102">
            <v>0</v>
          </cell>
          <cell r="M1102">
            <v>0</v>
          </cell>
          <cell r="N1102">
            <v>0</v>
          </cell>
          <cell r="V1102">
            <v>0</v>
          </cell>
          <cell r="X1102">
            <v>11176</v>
          </cell>
          <cell r="Y1102" t="str">
            <v>Line-Canyon West -Spring Draw 115 kV Ckt 1</v>
          </cell>
          <cell r="AB1102">
            <v>20084</v>
          </cell>
          <cell r="AC1102">
            <v>887</v>
          </cell>
        </row>
        <row r="1103">
          <cell r="C1103">
            <v>11176</v>
          </cell>
          <cell r="F1103">
            <v>11349817</v>
          </cell>
          <cell r="G1103" t="str">
            <v>No WsP</v>
          </cell>
          <cell r="H1103" t="str">
            <v>Build new 9 mile Canyon West-Spring Draw 115 kV line</v>
          </cell>
          <cell r="K1103">
            <v>0</v>
          </cell>
          <cell r="L1103">
            <v>0</v>
          </cell>
          <cell r="M1103">
            <v>0</v>
          </cell>
          <cell r="N1103">
            <v>0</v>
          </cell>
          <cell r="V1103">
            <v>0</v>
          </cell>
          <cell r="X1103">
            <v>11176</v>
          </cell>
          <cell r="Y1103" t="str">
            <v>Line-Canyon West -Spring Draw 115 kV Ckt 1</v>
          </cell>
          <cell r="AB1103">
            <v>20084</v>
          </cell>
          <cell r="AC1103">
            <v>887</v>
          </cell>
        </row>
        <row r="1104">
          <cell r="C1104">
            <v>11176</v>
          </cell>
          <cell r="F1104">
            <v>11349842</v>
          </cell>
          <cell r="G1104" t="str">
            <v>No WsP</v>
          </cell>
          <cell r="H1104" t="str">
            <v>Build new 9 mile Canyon West-Spring Draw 115 kV line</v>
          </cell>
          <cell r="K1104">
            <v>0</v>
          </cell>
          <cell r="L1104">
            <v>0</v>
          </cell>
          <cell r="M1104">
            <v>0</v>
          </cell>
          <cell r="N1104">
            <v>0</v>
          </cell>
          <cell r="V1104">
            <v>0</v>
          </cell>
          <cell r="X1104">
            <v>11176</v>
          </cell>
          <cell r="Y1104" t="str">
            <v>Line-Canyon West -Spring Draw 115 kV Ckt 1</v>
          </cell>
          <cell r="AB1104">
            <v>20084</v>
          </cell>
          <cell r="AC1104">
            <v>887</v>
          </cell>
        </row>
        <row r="1105">
          <cell r="C1105">
            <v>11176</v>
          </cell>
          <cell r="F1105">
            <v>11349846</v>
          </cell>
          <cell r="G1105" t="str">
            <v>No WsP</v>
          </cell>
          <cell r="H1105" t="str">
            <v>Build new 9 mile Canyon West-Spring Draw 115 kV line</v>
          </cell>
          <cell r="K1105">
            <v>0</v>
          </cell>
          <cell r="L1105">
            <v>0</v>
          </cell>
          <cell r="M1105">
            <v>0</v>
          </cell>
          <cell r="N1105">
            <v>0</v>
          </cell>
          <cell r="V1105">
            <v>0</v>
          </cell>
          <cell r="X1105">
            <v>11176</v>
          </cell>
          <cell r="Y1105" t="str">
            <v>Line-Canyon West -Spring Draw 115 kV Ckt 1</v>
          </cell>
          <cell r="AB1105">
            <v>20084</v>
          </cell>
          <cell r="AC1105">
            <v>887</v>
          </cell>
        </row>
        <row r="1106">
          <cell r="C1106">
            <v>11176</v>
          </cell>
          <cell r="F1106">
            <v>11351964</v>
          </cell>
          <cell r="G1106" t="str">
            <v>No WsP</v>
          </cell>
          <cell r="H1106" t="str">
            <v>Build new 9 mile Canyon West-Spring Draw 115 kV line</v>
          </cell>
          <cell r="K1106">
            <v>0</v>
          </cell>
          <cell r="L1106">
            <v>0</v>
          </cell>
          <cell r="M1106">
            <v>0</v>
          </cell>
          <cell r="N1106">
            <v>0</v>
          </cell>
          <cell r="V1106">
            <v>0</v>
          </cell>
          <cell r="X1106">
            <v>11176</v>
          </cell>
          <cell r="Y1106" t="str">
            <v>Line-Canyon West -Spring Draw 115 kV Ckt 1</v>
          </cell>
          <cell r="AB1106">
            <v>20084</v>
          </cell>
          <cell r="AC1106">
            <v>887</v>
          </cell>
        </row>
        <row r="1107">
          <cell r="C1107">
            <v>11176</v>
          </cell>
          <cell r="F1107">
            <v>11352403</v>
          </cell>
          <cell r="G1107" t="str">
            <v>No WsP</v>
          </cell>
          <cell r="H1107" t="str">
            <v>Build new 9 mile Canyon West-Spring Draw 115 kV line</v>
          </cell>
          <cell r="K1107">
            <v>0</v>
          </cell>
          <cell r="L1107">
            <v>0</v>
          </cell>
          <cell r="M1107">
            <v>0</v>
          </cell>
          <cell r="N1107">
            <v>0</v>
          </cell>
          <cell r="V1107">
            <v>0</v>
          </cell>
          <cell r="X1107">
            <v>11176</v>
          </cell>
          <cell r="Y1107" t="str">
            <v>Line-Canyon West -Spring Draw 115 kV Ckt 1</v>
          </cell>
          <cell r="AB1107">
            <v>20084</v>
          </cell>
          <cell r="AC1107">
            <v>887</v>
          </cell>
        </row>
        <row r="1108">
          <cell r="C1108">
            <v>50354</v>
          </cell>
          <cell r="F1108">
            <v>11219238</v>
          </cell>
          <cell r="G1108" t="str">
            <v>No WsP</v>
          </cell>
          <cell r="H1108" t="str">
            <v>Install 2 stages of 5 MVAR and 2 stages of 10 MVAR reactor at Norton Switching Station</v>
          </cell>
          <cell r="R1108">
            <v>0</v>
          </cell>
          <cell r="V1108">
            <v>0</v>
          </cell>
          <cell r="X1108">
            <v>50354</v>
          </cell>
          <cell r="Y1108" t="str">
            <v>Device-Norton Reactor 115kV</v>
          </cell>
          <cell r="AB1108">
            <v>0</v>
          </cell>
          <cell r="AC1108">
            <v>30310</v>
          </cell>
        </row>
        <row r="1109">
          <cell r="C1109">
            <v>10194</v>
          </cell>
          <cell r="F1109">
            <v>10523978</v>
          </cell>
          <cell r="G1109" t="str">
            <v>No WsP</v>
          </cell>
          <cell r="H1109" t="str">
            <v>Upgrade Kress 115/69 kV transformer #2 Transformer is not owned by SPS but by Swisher Electric - GSEC.  The transformer is not under the SPP OATT. WITHDRAWN</v>
          </cell>
          <cell r="Q1109">
            <v>0</v>
          </cell>
          <cell r="V1109">
            <v>0</v>
          </cell>
          <cell r="X1109">
            <v>10194</v>
          </cell>
          <cell r="Y1109" t="str">
            <v>XFR-Kress 115/69 kV transformer #2</v>
          </cell>
          <cell r="AB1109">
            <v>20118</v>
          </cell>
          <cell r="AC1109">
            <v>150</v>
          </cell>
        </row>
        <row r="1110">
          <cell r="C1110">
            <v>11379</v>
          </cell>
          <cell r="F1110">
            <v>11422859</v>
          </cell>
          <cell r="G1110" t="str">
            <v>No WsP</v>
          </cell>
          <cell r="H1110" t="str">
            <v>Palo Duro Sub-Randall Count Interchange 115kV Ckt 1; Reconductor Randall-Kress 115kV with 795 ACSR</v>
          </cell>
          <cell r="L1110">
            <v>0</v>
          </cell>
          <cell r="R1110">
            <v>0</v>
          </cell>
          <cell r="V1110">
            <v>0</v>
          </cell>
          <cell r="X1110">
            <v>11379</v>
          </cell>
          <cell r="Y1110" t="str">
            <v>Multi-Randall County Interchange-Palo Duro Sub 115kV Ckt 1 Reconductor</v>
          </cell>
          <cell r="AB1110">
            <v>0</v>
          </cell>
          <cell r="AC1110">
            <v>1041</v>
          </cell>
        </row>
        <row r="1111">
          <cell r="C1111">
            <v>11380</v>
          </cell>
          <cell r="F1111">
            <v>11422850</v>
          </cell>
          <cell r="G1111" t="str">
            <v>No WsP</v>
          </cell>
          <cell r="H1111" t="str">
            <v>Happy Interchange-Palo Duro Sub 115kV Ckt 1; Reconductor Randall-Kress 115kV with 795 ACSR</v>
          </cell>
          <cell r="L1111">
            <v>0</v>
          </cell>
          <cell r="R1111">
            <v>0</v>
          </cell>
          <cell r="V1111">
            <v>0</v>
          </cell>
          <cell r="X1111">
            <v>11380</v>
          </cell>
          <cell r="Y1111" t="str">
            <v>Multi-Randall County Interchange-Palo Duro Sub 115kV Ckt 1 Reconductor</v>
          </cell>
          <cell r="AB1111">
            <v>0</v>
          </cell>
          <cell r="AC1111">
            <v>1041</v>
          </cell>
        </row>
        <row r="1112">
          <cell r="C1112">
            <v>11381</v>
          </cell>
          <cell r="F1112">
            <v>11422841</v>
          </cell>
          <cell r="G1112" t="str">
            <v>No WsP</v>
          </cell>
          <cell r="H1112" t="str">
            <v>Happy Interchange-Tulia Tap 115kV Ckt 1; Reconductor Randall-Kress 115kV with 795 ACSR</v>
          </cell>
          <cell r="L1112">
            <v>0</v>
          </cell>
          <cell r="R1112">
            <v>0</v>
          </cell>
          <cell r="V1112">
            <v>0</v>
          </cell>
          <cell r="X1112">
            <v>11381</v>
          </cell>
          <cell r="Y1112" t="str">
            <v>Multi-Randall County Interchange-Palo Duro Sub 115kV Ckt 1 Reconductor</v>
          </cell>
          <cell r="AB1112">
            <v>0</v>
          </cell>
          <cell r="AC1112">
            <v>1041</v>
          </cell>
        </row>
        <row r="1113">
          <cell r="C1113">
            <v>11382</v>
          </cell>
          <cell r="F1113">
            <v>11428254</v>
          </cell>
          <cell r="G1113" t="str">
            <v>No WsP</v>
          </cell>
          <cell r="H1113" t="str">
            <v>Kress Interchange-Tulia Tap 115kV Ckt 1; Reconductor Randall-Kress 115kV with 795 ACSR</v>
          </cell>
          <cell r="L1113">
            <v>0</v>
          </cell>
          <cell r="R1113">
            <v>0</v>
          </cell>
          <cell r="V1113">
            <v>0</v>
          </cell>
          <cell r="X1113">
            <v>11382</v>
          </cell>
          <cell r="Y1113" t="str">
            <v>Multi-Randall County Interchange-Palo Duro Sub 115kV Ckt 1 Reconductor</v>
          </cell>
          <cell r="AB1113">
            <v>0</v>
          </cell>
          <cell r="AC1113">
            <v>1041</v>
          </cell>
        </row>
        <row r="1114">
          <cell r="C1114">
            <v>11379</v>
          </cell>
          <cell r="D1114">
            <v>0</v>
          </cell>
          <cell r="E1114">
            <v>0</v>
          </cell>
          <cell r="F1114">
            <v>11351521</v>
          </cell>
          <cell r="G1114" t="str">
            <v>No WsP</v>
          </cell>
          <cell r="H1114" t="str">
            <v>Palo Duro Sub-Randall Count Interchange 115kV Ckt 1; Reconductor Randall-Kress 115kV with 795 ACSR</v>
          </cell>
          <cell r="L1114">
            <v>0</v>
          </cell>
          <cell r="R1114">
            <v>0</v>
          </cell>
          <cell r="V1114">
            <v>0</v>
          </cell>
          <cell r="X1114">
            <v>11379</v>
          </cell>
          <cell r="Y1114" t="str">
            <v>Multi-Randall County Interchange-Palo Duro Sub 115kV Ckt 1 Reconductor</v>
          </cell>
          <cell r="AB1114">
            <v>0</v>
          </cell>
          <cell r="AC1114">
            <v>1041</v>
          </cell>
        </row>
        <row r="1115">
          <cell r="C1115">
            <v>11381</v>
          </cell>
          <cell r="D1115">
            <v>0</v>
          </cell>
          <cell r="E1115">
            <v>0</v>
          </cell>
          <cell r="F1115">
            <v>11351521</v>
          </cell>
          <cell r="G1115" t="str">
            <v>No WsP</v>
          </cell>
          <cell r="H1115" t="str">
            <v>Happy Interchange-Tulia Tap 115kV Ckt 1; Reconductor Randall-Kress 115kV with 795 ACSR</v>
          </cell>
          <cell r="L1115">
            <v>0</v>
          </cell>
          <cell r="R1115">
            <v>0</v>
          </cell>
          <cell r="V1115">
            <v>0</v>
          </cell>
          <cell r="X1115">
            <v>11379</v>
          </cell>
          <cell r="Y1115" t="str">
            <v>Multi-Randall County Interchange-Palo Duro Sub 115kV Ckt 1 Reconductor</v>
          </cell>
          <cell r="AB1115">
            <v>0</v>
          </cell>
          <cell r="AC1115">
            <v>1041</v>
          </cell>
        </row>
        <row r="1116">
          <cell r="C1116">
            <v>11382</v>
          </cell>
          <cell r="D1116">
            <v>0</v>
          </cell>
          <cell r="E1116">
            <v>0</v>
          </cell>
          <cell r="F1116">
            <v>11351521</v>
          </cell>
          <cell r="G1116" t="str">
            <v>No WsP</v>
          </cell>
          <cell r="H1116" t="str">
            <v>Kress Interchange-Tulia Tap 115kV Ckt 1; Reconductor Randall-Kress 115kV with 795 ACSR</v>
          </cell>
          <cell r="L1116">
            <v>0</v>
          </cell>
          <cell r="R1116">
            <v>0</v>
          </cell>
          <cell r="V1116">
            <v>0</v>
          </cell>
          <cell r="X1116">
            <v>11379</v>
          </cell>
          <cell r="Y1116" t="str">
            <v>Multi-Randall County Interchange-Palo Duro Sub 115kV Ckt 1 Reconductor</v>
          </cell>
          <cell r="AB1116">
            <v>0</v>
          </cell>
          <cell r="AC1116">
            <v>1041</v>
          </cell>
        </row>
        <row r="1117">
          <cell r="C1117">
            <v>11388</v>
          </cell>
          <cell r="F1117">
            <v>11352457</v>
          </cell>
          <cell r="G1117" t="str">
            <v>No WsP</v>
          </cell>
          <cell r="H1117" t="str">
            <v>Install 69 kV switch north of North Plainview Substation and south of LH-PLW&amp;FNY.  Open new switch, and close switch 3811 at Plainview City to 
allow North Plainview Substation to be fed by Cox Interchange</v>
          </cell>
          <cell r="L1117">
            <v>0</v>
          </cell>
          <cell r="R1117">
            <v>0</v>
          </cell>
          <cell r="V1117">
            <v>0</v>
          </cell>
          <cell r="X1117">
            <v>11388</v>
          </cell>
          <cell r="Y1117" t="str">
            <v>Line-Lighthouse-northplainview 69 kV ckt 1</v>
          </cell>
          <cell r="AB1117">
            <v>20130</v>
          </cell>
          <cell r="AC1117">
            <v>1048</v>
          </cell>
        </row>
        <row r="1118">
          <cell r="C1118">
            <v>11503</v>
          </cell>
          <cell r="F1118">
            <v>11625408</v>
          </cell>
          <cell r="G1118" t="str">
            <v>No WsP</v>
          </cell>
          <cell r="H1118" t="str">
            <v>Build new 15-mile 345kV line between Tuco and high side of new transformer between Tuco and Stanton</v>
          </cell>
          <cell r="L1118">
            <v>0</v>
          </cell>
          <cell r="R1118">
            <v>0</v>
          </cell>
          <cell r="V1118">
            <v>0</v>
          </cell>
          <cell r="X1118">
            <v>11503</v>
          </cell>
          <cell r="Y1118" t="str">
            <v>Multi-Tuco-Stanton 345kV</v>
          </cell>
          <cell r="AB1118">
            <v>200184</v>
          </cell>
          <cell r="AC1118">
            <v>1140</v>
          </cell>
        </row>
        <row r="1119">
          <cell r="C1119">
            <v>11502</v>
          </cell>
          <cell r="D1119">
            <v>0</v>
          </cell>
          <cell r="E1119">
            <v>0</v>
          </cell>
          <cell r="F1119">
            <v>11625416</v>
          </cell>
          <cell r="G1119" t="str">
            <v>No WsP</v>
          </cell>
          <cell r="H1119" t="str">
            <v>Install 345/115kV transformer between Tuco and new 115kV Substation (New Deal) WITHDRAWN</v>
          </cell>
          <cell r="L1119">
            <v>0</v>
          </cell>
          <cell r="R1119">
            <v>0</v>
          </cell>
          <cell r="V1119">
            <v>0</v>
          </cell>
          <cell r="X1119">
            <v>11502</v>
          </cell>
          <cell r="Y1119" t="str">
            <v>Multi-Tuco-Stanton 345kV</v>
          </cell>
          <cell r="AB1119">
            <v>200184</v>
          </cell>
          <cell r="AC1119">
            <v>1140</v>
          </cell>
        </row>
        <row r="1120">
          <cell r="C1120">
            <v>11504</v>
          </cell>
          <cell r="D1120">
            <v>0</v>
          </cell>
          <cell r="E1120">
            <v>0</v>
          </cell>
          <cell r="F1120">
            <v>11625416</v>
          </cell>
          <cell r="G1120" t="str">
            <v>No WsP</v>
          </cell>
          <cell r="H1120" t="str">
            <v>Build new 17-mile 115kV line between Stanton and low side of new transformer between Tuco and Stanton WITHDRAWN</v>
          </cell>
          <cell r="L1120">
            <v>0</v>
          </cell>
          <cell r="R1120">
            <v>0</v>
          </cell>
          <cell r="V1120">
            <v>0</v>
          </cell>
          <cell r="X1120">
            <v>11502</v>
          </cell>
          <cell r="Y1120" t="str">
            <v>Multi-Tuco-Stanton 345kV</v>
          </cell>
          <cell r="AB1120">
            <v>200184</v>
          </cell>
          <cell r="AC1120">
            <v>1140</v>
          </cell>
        </row>
        <row r="1121">
          <cell r="C1121">
            <v>11524</v>
          </cell>
          <cell r="F1121">
            <v>11803486</v>
          </cell>
          <cell r="G1121" t="str">
            <v>No WsP</v>
          </cell>
          <cell r="H1121" t="str">
            <v>Remove existing phase conductors along circuit V-40, from Carlisle to Murph and replace with 477 ACSS conductors.  Provide any necessary 
bracing on wood structures to ensure adequate support for the new conductors.  Replace any esisting polymer dead-end i</v>
          </cell>
          <cell r="T1121">
            <v>0</v>
          </cell>
          <cell r="V1121">
            <v>0</v>
          </cell>
          <cell r="X1121">
            <v>11524</v>
          </cell>
          <cell r="Y1121" t="str">
            <v>V-40 Carlisle-Murphy Re-Conductor</v>
          </cell>
          <cell r="AB1121">
            <v>0</v>
          </cell>
          <cell r="AC1121">
            <v>1145</v>
          </cell>
        </row>
        <row r="1122">
          <cell r="C1122">
            <v>11524</v>
          </cell>
          <cell r="F1122">
            <v>11803494</v>
          </cell>
          <cell r="G1122" t="str">
            <v>No WsP</v>
          </cell>
          <cell r="H1122" t="str">
            <v>Remove existing phase conductors along circuit V-40, from Carlisle to Murph and replace with 477 ACSS conductors.  Provide any necessary 
bracing on wood structures to ensure adequate support for the new conductors.  Replace any esisting polymer dead-end i</v>
          </cell>
          <cell r="T1122">
            <v>0</v>
          </cell>
          <cell r="V1122">
            <v>0</v>
          </cell>
          <cell r="X1122">
            <v>11524</v>
          </cell>
          <cell r="Y1122" t="str">
            <v>V-40 Carlisle-Murphy Re-Conductor</v>
          </cell>
          <cell r="AB1122">
            <v>0</v>
          </cell>
          <cell r="AC1122">
            <v>1145</v>
          </cell>
        </row>
        <row r="1123">
          <cell r="C1123">
            <v>11524</v>
          </cell>
          <cell r="F1123">
            <v>11803502</v>
          </cell>
          <cell r="G1123" t="str">
            <v>No WsP</v>
          </cell>
          <cell r="H1123" t="str">
            <v>Remove existing phase conductors along circuit V-40, from Carlisle to Murph and replace with 477 ACSS conductors.  Provide any necessary 
bracing on wood structures to ensure adequate support for the new conductors.  Replace any esisting polymer dead-end i</v>
          </cell>
          <cell r="T1123">
            <v>0</v>
          </cell>
          <cell r="V1123">
            <v>0</v>
          </cell>
          <cell r="X1123">
            <v>11524</v>
          </cell>
          <cell r="Y1123" t="str">
            <v>V-40 Carlisle-Murphy Re-Conductor</v>
          </cell>
          <cell r="AB1123">
            <v>0</v>
          </cell>
          <cell r="AC1123">
            <v>1145</v>
          </cell>
        </row>
        <row r="1124">
          <cell r="C1124">
            <v>11524</v>
          </cell>
          <cell r="F1124">
            <v>11803509</v>
          </cell>
          <cell r="G1124" t="str">
            <v>No WsP</v>
          </cell>
          <cell r="H1124" t="str">
            <v>Remove existing phase conductors along circuit V-40, from Carlisle to Murph and replace with 477 ACSS conductors.  Provide any necessary 
bracing on wood structures to ensure adequate support for the new conductors.  Replace any esisting polymer dead-end i</v>
          </cell>
          <cell r="T1124">
            <v>0</v>
          </cell>
          <cell r="V1124">
            <v>0</v>
          </cell>
          <cell r="X1124">
            <v>11524</v>
          </cell>
          <cell r="Y1124" t="str">
            <v>V-40 Carlisle-Murphy Re-Conductor</v>
          </cell>
          <cell r="AB1124">
            <v>0</v>
          </cell>
          <cell r="AC1124">
            <v>1145</v>
          </cell>
        </row>
        <row r="1125">
          <cell r="C1125">
            <v>50562</v>
          </cell>
          <cell r="F1125">
            <v>11522383</v>
          </cell>
          <cell r="G1125" t="str">
            <v>No WsP</v>
          </cell>
          <cell r="H1125" t="str">
            <v>Reconductor both Harrington West-Nichols 230kV and Harrington Mid-Nichols 230kV, Replace switches and breakers to get both circuits to 
727/727 MVA rating. New limit should be bus ratings</v>
          </cell>
          <cell r="X1125">
            <v>50562</v>
          </cell>
          <cell r="Y1125" t="str">
            <v>Line(s)-Harrington-Nichols 230kV DBL ckt</v>
          </cell>
          <cell r="AB1125">
            <v>0</v>
          </cell>
          <cell r="AC1125">
            <v>30468</v>
          </cell>
        </row>
        <row r="1126">
          <cell r="C1126">
            <v>50562</v>
          </cell>
          <cell r="F1126">
            <v>11522387</v>
          </cell>
          <cell r="G1126" t="str">
            <v>No WsP</v>
          </cell>
          <cell r="H1126" t="str">
            <v>Reconductor both Harrington West-Nichols 230kV and Harrington Mid-Nichols 230kV, Replace switches and breakers to get both circuits to 
727/727 MVA rating. New limit should be bus ratings</v>
          </cell>
          <cell r="I1126">
            <v>2015</v>
          </cell>
          <cell r="J1126" t="str">
            <v xml:space="preserve">                        -  </v>
          </cell>
          <cell r="K1126">
            <v>-67</v>
          </cell>
          <cell r="L1126">
            <v>-22</v>
          </cell>
          <cell r="M1126" t="str">
            <v xml:space="preserve">                        -  </v>
          </cell>
          <cell r="N1126" t="str">
            <v xml:space="preserve">                        -  </v>
          </cell>
          <cell r="O1126" t="str">
            <v xml:space="preserve">                        -  </v>
          </cell>
          <cell r="P1126" t="str">
            <v xml:space="preserve">                        -  </v>
          </cell>
          <cell r="Q1126" t="str">
            <v xml:space="preserve">                        -  </v>
          </cell>
          <cell r="R1126">
            <v>88</v>
          </cell>
          <cell r="S1126">
            <v>4</v>
          </cell>
          <cell r="T1126" t="str">
            <v xml:space="preserve">                        -  </v>
          </cell>
          <cell r="U1126" t="str">
            <v xml:space="preserve">                        -  </v>
          </cell>
          <cell r="V1126">
            <v>3</v>
          </cell>
          <cell r="W1126">
            <v>11522387</v>
          </cell>
          <cell r="X1126">
            <v>50562</v>
          </cell>
          <cell r="Y1126" t="str">
            <v>Line(s)-Harrington-Nichols 230kV DBL ckt</v>
          </cell>
          <cell r="AB1126">
            <v>0</v>
          </cell>
          <cell r="AC1126">
            <v>30468</v>
          </cell>
        </row>
        <row r="1127">
          <cell r="C1127">
            <v>50562</v>
          </cell>
          <cell r="F1127">
            <v>11500357</v>
          </cell>
          <cell r="G1127" t="str">
            <v>No WsP</v>
          </cell>
          <cell r="H1127" t="str">
            <v>Reconductor both Harrington West-Nichols 230kV and Harrington Mid-Nichols 230kV, Replace switches and breakers to get both circuits to 
727/727 MVA rating. New limit should be bus ratings</v>
          </cell>
          <cell r="X1127">
            <v>50562</v>
          </cell>
          <cell r="Y1127" t="str">
            <v>Line(s)-Harrington-Nichols 230kV DBL ckt</v>
          </cell>
          <cell r="AB1127">
            <v>0</v>
          </cell>
          <cell r="AC1127">
            <v>30468</v>
          </cell>
        </row>
        <row r="1128">
          <cell r="C1128">
            <v>50562</v>
          </cell>
          <cell r="F1128">
            <v>11522396</v>
          </cell>
          <cell r="G1128" t="str">
            <v>No WsP</v>
          </cell>
          <cell r="H1128" t="str">
            <v>Reconductor both Harrington West-Nichols 230kV and Harrington Mid-Nichols 230kV, Replace switches and breakers to get both circuits to 
727/727 MVA rating. New limit should be bus ratings</v>
          </cell>
          <cell r="X1128">
            <v>50562</v>
          </cell>
          <cell r="Y1128" t="str">
            <v>Line(s)-Harrington-Nichols 230kV DBL ckt</v>
          </cell>
          <cell r="AB1128">
            <v>0</v>
          </cell>
          <cell r="AC1128">
            <v>30468</v>
          </cell>
        </row>
        <row r="1129">
          <cell r="C1129" t="str">
            <v>no UID</v>
          </cell>
          <cell r="F1129">
            <v>11849149</v>
          </cell>
          <cell r="G1129" t="str">
            <v>No WsP</v>
          </cell>
          <cell r="H1129" t="str">
            <v>Ochiltree-Lipscomb 115kVLine</v>
          </cell>
          <cell r="I1129">
            <v>2015</v>
          </cell>
          <cell r="J1129" t="str">
            <v xml:space="preserve">                        -  </v>
          </cell>
          <cell r="K1129" t="str">
            <v xml:space="preserve">                           -  </v>
          </cell>
          <cell r="L1129" t="str">
            <v xml:space="preserve">                        -  </v>
          </cell>
          <cell r="M1129" t="str">
            <v xml:space="preserve">                        -  </v>
          </cell>
          <cell r="N1129" t="str">
            <v xml:space="preserve">                        -  </v>
          </cell>
          <cell r="O1129" t="str">
            <v xml:space="preserve">                        -  </v>
          </cell>
          <cell r="P1129" t="str">
            <v xml:space="preserve">                        -  </v>
          </cell>
          <cell r="Q1129" t="str">
            <v xml:space="preserve">                        -  </v>
          </cell>
          <cell r="R1129" t="str">
            <v xml:space="preserve">                        -  </v>
          </cell>
          <cell r="S1129" t="str">
            <v xml:space="preserve">                           -  </v>
          </cell>
          <cell r="T1129">
            <v>-6625839</v>
          </cell>
          <cell r="U1129">
            <v>-701483</v>
          </cell>
          <cell r="V1129">
            <v>-7327322</v>
          </cell>
          <cell r="W1129" t="e">
            <v>#N/A</v>
          </cell>
          <cell r="X1129" t="str">
            <v>no UID</v>
          </cell>
          <cell r="AB1129" t="e">
            <v>#N/A</v>
          </cell>
          <cell r="AC1129" t="e">
            <v>#N/A</v>
          </cell>
        </row>
        <row r="1130">
          <cell r="C1130" t="str">
            <v>no UID</v>
          </cell>
          <cell r="F1130">
            <v>11230659</v>
          </cell>
          <cell r="G1130" t="str">
            <v>No WsP</v>
          </cell>
          <cell r="H1130" t="str">
            <v>SPS Line Capacity Line</v>
          </cell>
          <cell r="I1130">
            <v>2015</v>
          </cell>
          <cell r="J1130">
            <v>-249309</v>
          </cell>
          <cell r="K1130">
            <v>-21559</v>
          </cell>
          <cell r="L1130">
            <v>-137811</v>
          </cell>
          <cell r="M1130">
            <v>-258253</v>
          </cell>
          <cell r="N1130">
            <v>-663560</v>
          </cell>
          <cell r="O1130">
            <v>-461911</v>
          </cell>
          <cell r="P1130">
            <v>-522383</v>
          </cell>
          <cell r="Q1130">
            <v>-1142451</v>
          </cell>
          <cell r="R1130">
            <v>-2090001</v>
          </cell>
          <cell r="S1130">
            <v>-335822</v>
          </cell>
          <cell r="T1130">
            <v>-669456</v>
          </cell>
          <cell r="U1130">
            <v>-527616</v>
          </cell>
          <cell r="V1130">
            <v>-7080131</v>
          </cell>
          <cell r="W1130" t="e">
            <v>#N/A</v>
          </cell>
          <cell r="X1130" t="str">
            <v>no UID</v>
          </cell>
          <cell r="AB1130" t="e">
            <v>#N/A</v>
          </cell>
          <cell r="AC1130" t="e">
            <v>#N/A</v>
          </cell>
        </row>
        <row r="1131">
          <cell r="C1131" t="str">
            <v>no UID</v>
          </cell>
          <cell r="F1131">
            <v>11330276</v>
          </cell>
          <cell r="G1131" t="str">
            <v>No WsP</v>
          </cell>
          <cell r="H1131" t="str">
            <v>SPS 2015 S&amp;E B 230kV Line</v>
          </cell>
          <cell r="I1131">
            <v>2015</v>
          </cell>
          <cell r="J1131" t="str">
            <v xml:space="preserve">                        -  </v>
          </cell>
          <cell r="K1131">
            <v>-18036</v>
          </cell>
          <cell r="L1131">
            <v>871</v>
          </cell>
          <cell r="M1131">
            <v>-284</v>
          </cell>
          <cell r="N1131">
            <v>-1535888</v>
          </cell>
          <cell r="O1131">
            <v>3716</v>
          </cell>
          <cell r="P1131">
            <v>-182334</v>
          </cell>
          <cell r="Q1131" t="str">
            <v xml:space="preserve">                        -  </v>
          </cell>
          <cell r="R1131">
            <v>1256</v>
          </cell>
          <cell r="S1131">
            <v>-160</v>
          </cell>
          <cell r="T1131">
            <v>-389502</v>
          </cell>
          <cell r="U1131">
            <v>-2689797</v>
          </cell>
          <cell r="V1131">
            <v>-4810158</v>
          </cell>
          <cell r="W1131" t="e">
            <v>#N/A</v>
          </cell>
          <cell r="X1131" t="str">
            <v>no UID</v>
          </cell>
          <cell r="AB1131" t="e">
            <v>#N/A</v>
          </cell>
          <cell r="AC1131" t="e">
            <v>#N/A</v>
          </cell>
        </row>
        <row r="1132">
          <cell r="C1132" t="str">
            <v>no UID</v>
          </cell>
          <cell r="F1132">
            <v>11924077</v>
          </cell>
          <cell r="G1132" t="str">
            <v>No WsP</v>
          </cell>
          <cell r="H1132" t="str">
            <v>SPS 2014 TX S&amp;E B 115kV Line</v>
          </cell>
          <cell r="I1132">
            <v>2015</v>
          </cell>
          <cell r="J1132">
            <v>57</v>
          </cell>
          <cell r="K1132">
            <v>-1233</v>
          </cell>
          <cell r="L1132">
            <v>-30330</v>
          </cell>
          <cell r="M1132">
            <v>-86473</v>
          </cell>
          <cell r="N1132">
            <v>-14257</v>
          </cell>
          <cell r="O1132">
            <v>-4320646</v>
          </cell>
          <cell r="P1132">
            <v>-2531</v>
          </cell>
          <cell r="Q1132" t="str">
            <v xml:space="preserve">                        -  </v>
          </cell>
          <cell r="R1132">
            <v>204</v>
          </cell>
          <cell r="S1132">
            <v>366</v>
          </cell>
          <cell r="T1132">
            <v>-572</v>
          </cell>
          <cell r="U1132">
            <v>15458</v>
          </cell>
          <cell r="V1132">
            <v>-4439956</v>
          </cell>
          <cell r="W1132" t="e">
            <v>#N/A</v>
          </cell>
          <cell r="X1132" t="str">
            <v>no UID</v>
          </cell>
          <cell r="AB1132" t="e">
            <v>#N/A</v>
          </cell>
          <cell r="AC1132" t="e">
            <v>#N/A</v>
          </cell>
        </row>
        <row r="1133">
          <cell r="C1133" t="str">
            <v>no UID</v>
          </cell>
          <cell r="F1133">
            <v>11924073</v>
          </cell>
          <cell r="G1133" t="str">
            <v>No WsP</v>
          </cell>
          <cell r="H1133" t="str">
            <v>SPS 2014 TX S&amp;E B 69kV Line</v>
          </cell>
          <cell r="I1133">
            <v>2015</v>
          </cell>
          <cell r="J1133">
            <v>-1178317</v>
          </cell>
          <cell r="K1133">
            <v>-2135</v>
          </cell>
          <cell r="L1133">
            <v>-712989</v>
          </cell>
          <cell r="M1133">
            <v>-730797</v>
          </cell>
          <cell r="N1133">
            <v>10357</v>
          </cell>
          <cell r="O1133">
            <v>-1629732</v>
          </cell>
          <cell r="P1133">
            <v>-6813</v>
          </cell>
          <cell r="Q1133">
            <v>-2205</v>
          </cell>
          <cell r="R1133">
            <v>-516</v>
          </cell>
          <cell r="S1133">
            <v>-3387</v>
          </cell>
          <cell r="T1133">
            <v>-901</v>
          </cell>
          <cell r="U1133">
            <v>-927</v>
          </cell>
          <cell r="V1133">
            <v>-4258363</v>
          </cell>
          <cell r="W1133" t="e">
            <v>#N/A</v>
          </cell>
          <cell r="X1133" t="str">
            <v>no UID</v>
          </cell>
          <cell r="AB1133" t="e">
            <v>#N/A</v>
          </cell>
          <cell r="AC1133" t="e">
            <v>#N/A</v>
          </cell>
        </row>
        <row r="1134">
          <cell r="C1134" t="str">
            <v>no UID</v>
          </cell>
          <cell r="F1134">
            <v>11352085</v>
          </cell>
          <cell r="G1134" t="str">
            <v>No WsP</v>
          </cell>
          <cell r="H1134" t="str">
            <v>SPS Line Capacity Lidar Line</v>
          </cell>
          <cell r="I1134">
            <v>2015</v>
          </cell>
          <cell r="J1134">
            <v>-13002</v>
          </cell>
          <cell r="K1134">
            <v>-12212</v>
          </cell>
          <cell r="L1134">
            <v>-154997</v>
          </cell>
          <cell r="M1134">
            <v>-202599</v>
          </cell>
          <cell r="N1134">
            <v>-531049</v>
          </cell>
          <cell r="O1134">
            <v>-109177</v>
          </cell>
          <cell r="P1134">
            <v>-505586</v>
          </cell>
          <cell r="Q1134">
            <v>-124642</v>
          </cell>
          <cell r="R1134">
            <v>-609442</v>
          </cell>
          <cell r="S1134">
            <v>-299981</v>
          </cell>
          <cell r="T1134">
            <v>-152528</v>
          </cell>
          <cell r="U1134">
            <v>-146404</v>
          </cell>
          <cell r="V1134">
            <v>-2861618</v>
          </cell>
          <cell r="W1134" t="e">
            <v>#N/A</v>
          </cell>
          <cell r="X1134" t="str">
            <v>no UID</v>
          </cell>
          <cell r="AB1134" t="e">
            <v>#N/A</v>
          </cell>
          <cell r="AC1134" t="e">
            <v>#N/A</v>
          </cell>
        </row>
        <row r="1135">
          <cell r="C1135" t="str">
            <v>no UID</v>
          </cell>
          <cell r="F1135">
            <v>11944483</v>
          </cell>
          <cell r="G1135" t="str">
            <v>No WsP</v>
          </cell>
          <cell r="H1135" t="str">
            <v>230/115kV 250MVA Xfmr CESSub</v>
          </cell>
          <cell r="I1135">
            <v>2015</v>
          </cell>
          <cell r="J1135" t="str">
            <v xml:space="preserve">                        -  </v>
          </cell>
          <cell r="K1135" t="str">
            <v xml:space="preserve">                           -  </v>
          </cell>
          <cell r="L1135" t="str">
            <v xml:space="preserve">                        -  </v>
          </cell>
          <cell r="M1135" t="str">
            <v xml:space="preserve">                        -  </v>
          </cell>
          <cell r="N1135" t="str">
            <v xml:space="preserve">                        -  </v>
          </cell>
          <cell r="O1135" t="str">
            <v xml:space="preserve">                        -  </v>
          </cell>
          <cell r="P1135" t="str">
            <v xml:space="preserve">                        -  </v>
          </cell>
          <cell r="Q1135" t="str">
            <v xml:space="preserve">                        -  </v>
          </cell>
          <cell r="R1135">
            <v>-1976900</v>
          </cell>
          <cell r="S1135">
            <v>-2166</v>
          </cell>
          <cell r="T1135">
            <v>-898</v>
          </cell>
          <cell r="U1135" t="str">
            <v xml:space="preserve">                        -  </v>
          </cell>
          <cell r="V1135">
            <v>-1979963</v>
          </cell>
          <cell r="W1135" t="e">
            <v>#N/A</v>
          </cell>
          <cell r="X1135" t="str">
            <v>no UID</v>
          </cell>
          <cell r="AB1135" t="e">
            <v>#N/A</v>
          </cell>
          <cell r="AC1135" t="e">
            <v>#N/A</v>
          </cell>
        </row>
        <row r="1136">
          <cell r="C1136" t="str">
            <v>no UID</v>
          </cell>
          <cell r="F1136">
            <v>12075913</v>
          </cell>
          <cell r="G1136" t="str">
            <v>No WsP</v>
          </cell>
          <cell r="H1136" t="str">
            <v>SPS 2015 S&amp;E TX B345kV Line</v>
          </cell>
          <cell r="I1136">
            <v>2015</v>
          </cell>
          <cell r="J1136" t="str">
            <v xml:space="preserve">                        -  </v>
          </cell>
          <cell r="K1136" t="str">
            <v xml:space="preserve">                           -  </v>
          </cell>
          <cell r="L1136" t="str">
            <v xml:space="preserve">                        -  </v>
          </cell>
          <cell r="M1136" t="str">
            <v xml:space="preserve">                        -  </v>
          </cell>
          <cell r="N1136">
            <v>-169130</v>
          </cell>
          <cell r="O1136">
            <v>-1227489</v>
          </cell>
          <cell r="P1136">
            <v>-215374</v>
          </cell>
          <cell r="Q1136">
            <v>-151580</v>
          </cell>
          <cell r="R1136">
            <v>-122061</v>
          </cell>
          <cell r="S1136">
            <v>-694</v>
          </cell>
          <cell r="T1136">
            <v>-259</v>
          </cell>
          <cell r="U1136" t="str">
            <v xml:space="preserve">                        -  </v>
          </cell>
          <cell r="V1136">
            <v>-1886586</v>
          </cell>
          <cell r="W1136" t="e">
            <v>#N/A</v>
          </cell>
          <cell r="X1136" t="str">
            <v>no UID</v>
          </cell>
          <cell r="AB1136" t="e">
            <v>#N/A</v>
          </cell>
          <cell r="AC1136" t="e">
            <v>#N/A</v>
          </cell>
        </row>
        <row r="1137">
          <cell r="C1137" t="str">
            <v>no UID</v>
          </cell>
          <cell r="F1137">
            <v>11352015</v>
          </cell>
          <cell r="G1137" t="str">
            <v>No WsP</v>
          </cell>
          <cell r="H1137" t="str">
            <v>SPS 2014 S&amp;E Sub</v>
          </cell>
          <cell r="I1137">
            <v>2015</v>
          </cell>
          <cell r="J1137">
            <v>-22037</v>
          </cell>
          <cell r="K1137">
            <v>-1527</v>
          </cell>
          <cell r="L1137">
            <v>-9214</v>
          </cell>
          <cell r="M1137">
            <v>-2478</v>
          </cell>
          <cell r="N1137" t="str">
            <v xml:space="preserve">                        -  </v>
          </cell>
          <cell r="O1137">
            <v>-1040514</v>
          </cell>
          <cell r="P1137">
            <v>-352119</v>
          </cell>
          <cell r="Q1137">
            <v>-1810</v>
          </cell>
          <cell r="R1137">
            <v>2365</v>
          </cell>
          <cell r="S1137">
            <v>-70574</v>
          </cell>
          <cell r="T1137">
            <v>-11342</v>
          </cell>
          <cell r="U1137">
            <v>-23460</v>
          </cell>
          <cell r="V1137">
            <v>-1532710</v>
          </cell>
          <cell r="W1137" t="e">
            <v>#N/A</v>
          </cell>
          <cell r="X1137" t="str">
            <v>no UID</v>
          </cell>
          <cell r="AB1137" t="e">
            <v>#N/A</v>
          </cell>
          <cell r="AC1137" t="e">
            <v>#N/A</v>
          </cell>
        </row>
        <row r="1138">
          <cell r="C1138" t="str">
            <v>no UID</v>
          </cell>
          <cell r="F1138">
            <v>11802054</v>
          </cell>
          <cell r="G1138" t="str">
            <v>No WsP</v>
          </cell>
          <cell r="H1138" t="str">
            <v>Wheeler-Salt Creek ROW</v>
          </cell>
          <cell r="I1138">
            <v>2015</v>
          </cell>
          <cell r="J1138" t="str">
            <v xml:space="preserve">                        -  </v>
          </cell>
          <cell r="K1138" t="str">
            <v xml:space="preserve">                           -  </v>
          </cell>
          <cell r="L1138" t="str">
            <v xml:space="preserve">                        -  </v>
          </cell>
          <cell r="M1138" t="str">
            <v xml:space="preserve">                        -  </v>
          </cell>
          <cell r="N1138" t="str">
            <v xml:space="preserve">                        -  </v>
          </cell>
          <cell r="O1138" t="str">
            <v xml:space="preserve">                        -  </v>
          </cell>
          <cell r="P1138" t="str">
            <v xml:space="preserve">                        -  </v>
          </cell>
          <cell r="Q1138" t="str">
            <v xml:space="preserve">                        -  </v>
          </cell>
          <cell r="R1138" t="str">
            <v xml:space="preserve">                        -  </v>
          </cell>
          <cell r="S1138" t="str">
            <v xml:space="preserve">                           -  </v>
          </cell>
          <cell r="T1138" t="str">
            <v xml:space="preserve">                        -  </v>
          </cell>
          <cell r="U1138">
            <v>-1482146</v>
          </cell>
          <cell r="V1138">
            <v>-1482146</v>
          </cell>
          <cell r="W1138" t="e">
            <v>#N/A</v>
          </cell>
          <cell r="X1138" t="str">
            <v>no UID</v>
          </cell>
          <cell r="AB1138" t="e">
            <v>#N/A</v>
          </cell>
          <cell r="AC1138" t="e">
            <v>#N/A</v>
          </cell>
        </row>
        <row r="1139">
          <cell r="C1139" t="str">
            <v>no UID</v>
          </cell>
          <cell r="F1139">
            <v>12020402</v>
          </cell>
          <cell r="G1139" t="str">
            <v>No WsP</v>
          </cell>
          <cell r="H1139" t="str">
            <v>SPS Geospatial Cost on Closed</v>
          </cell>
          <cell r="I1139">
            <v>2015</v>
          </cell>
          <cell r="J1139" t="str">
            <v xml:space="preserve">                        -  </v>
          </cell>
          <cell r="K1139" t="str">
            <v xml:space="preserve">                           -  </v>
          </cell>
          <cell r="L1139" t="str">
            <v xml:space="preserve">                        -  </v>
          </cell>
          <cell r="M1139" t="str">
            <v xml:space="preserve">                        -  </v>
          </cell>
          <cell r="N1139" t="str">
            <v xml:space="preserve">                        -  </v>
          </cell>
          <cell r="O1139">
            <v>-1017597</v>
          </cell>
          <cell r="P1139">
            <v>-244277</v>
          </cell>
          <cell r="Q1139">
            <v>-87029</v>
          </cell>
          <cell r="R1139">
            <v>2911</v>
          </cell>
          <cell r="S1139" t="str">
            <v xml:space="preserve">                           -  </v>
          </cell>
          <cell r="T1139">
            <v>-1</v>
          </cell>
          <cell r="U1139" t="str">
            <v xml:space="preserve">                        -  </v>
          </cell>
          <cell r="V1139">
            <v>-1345992</v>
          </cell>
          <cell r="W1139" t="e">
            <v>#N/A</v>
          </cell>
          <cell r="X1139" t="str">
            <v>no UID</v>
          </cell>
          <cell r="AB1139" t="e">
            <v>#N/A</v>
          </cell>
          <cell r="AC1139" t="e">
            <v>#N/A</v>
          </cell>
        </row>
        <row r="1140">
          <cell r="C1140" t="str">
            <v>no UID</v>
          </cell>
          <cell r="F1140">
            <v>11987328</v>
          </cell>
          <cell r="G1140" t="str">
            <v>No WsP</v>
          </cell>
          <cell r="H1140" t="str">
            <v>Pearl Sub Rebuild_High Side_Su</v>
          </cell>
          <cell r="I1140">
            <v>2015</v>
          </cell>
          <cell r="J1140" t="str">
            <v xml:space="preserve">                        -  </v>
          </cell>
          <cell r="K1140" t="str">
            <v xml:space="preserve">                           -  </v>
          </cell>
          <cell r="L1140" t="str">
            <v xml:space="preserve">                        -  </v>
          </cell>
          <cell r="M1140" t="str">
            <v xml:space="preserve">                        -  </v>
          </cell>
          <cell r="N1140" t="str">
            <v xml:space="preserve">                        -  </v>
          </cell>
          <cell r="O1140" t="str">
            <v xml:space="preserve">                        -  </v>
          </cell>
          <cell r="P1140" t="str">
            <v xml:space="preserve">                        -  </v>
          </cell>
          <cell r="Q1140" t="str">
            <v xml:space="preserve">                        -  </v>
          </cell>
          <cell r="R1140" t="str">
            <v xml:space="preserve">                        -  </v>
          </cell>
          <cell r="S1140" t="str">
            <v xml:space="preserve">                           -  </v>
          </cell>
          <cell r="T1140">
            <v>-1236851</v>
          </cell>
          <cell r="U1140">
            <v>-92193</v>
          </cell>
          <cell r="V1140">
            <v>-1329044</v>
          </cell>
          <cell r="W1140" t="e">
            <v>#N/A</v>
          </cell>
          <cell r="X1140" t="str">
            <v>no UID</v>
          </cell>
          <cell r="AB1140" t="e">
            <v>#N/A</v>
          </cell>
          <cell r="AC1140" t="e">
            <v>#N/A</v>
          </cell>
        </row>
        <row r="1141">
          <cell r="C1141" t="str">
            <v>no UID</v>
          </cell>
          <cell r="F1141">
            <v>11887266</v>
          </cell>
          <cell r="G1141" t="str">
            <v>No WsP</v>
          </cell>
          <cell r="H1141" t="str">
            <v>115/69 kV 84 MVA Xfmr(spare)Su</v>
          </cell>
          <cell r="I1141">
            <v>2015</v>
          </cell>
          <cell r="J1141" t="str">
            <v xml:space="preserve">                        -  </v>
          </cell>
          <cell r="K1141" t="str">
            <v xml:space="preserve">                           -  </v>
          </cell>
          <cell r="L1141" t="str">
            <v xml:space="preserve">                        -  </v>
          </cell>
          <cell r="M1141" t="str">
            <v xml:space="preserve">                        -  </v>
          </cell>
          <cell r="N1141" t="str">
            <v xml:space="preserve">                        -  </v>
          </cell>
          <cell r="O1141" t="str">
            <v xml:space="preserve">                        -  </v>
          </cell>
          <cell r="P1141" t="str">
            <v xml:space="preserve">                        -  </v>
          </cell>
          <cell r="Q1141" t="str">
            <v xml:space="preserve">                        -  </v>
          </cell>
          <cell r="R1141" t="str">
            <v xml:space="preserve">                        -  </v>
          </cell>
          <cell r="S1141" t="str">
            <v xml:space="preserve">                           -  </v>
          </cell>
          <cell r="T1141">
            <v>-1215579</v>
          </cell>
          <cell r="U1141">
            <v>-40064</v>
          </cell>
          <cell r="V1141">
            <v>-1255643</v>
          </cell>
          <cell r="W1141" t="e">
            <v>#N/A</v>
          </cell>
          <cell r="X1141" t="str">
            <v>no UID</v>
          </cell>
          <cell r="AB1141" t="e">
            <v>#N/A</v>
          </cell>
          <cell r="AC1141" t="e">
            <v>#N/A</v>
          </cell>
        </row>
        <row r="1142">
          <cell r="C1142" t="str">
            <v>no UID</v>
          </cell>
          <cell r="F1142">
            <v>11494911</v>
          </cell>
          <cell r="G1142" t="str">
            <v>No WsP</v>
          </cell>
          <cell r="H1142" t="str">
            <v>Ochiltree - BookerROW</v>
          </cell>
          <cell r="I1142">
            <v>2015</v>
          </cell>
          <cell r="J1142" t="str">
            <v xml:space="preserve">                        -  </v>
          </cell>
          <cell r="K1142" t="str">
            <v xml:space="preserve">                           -  </v>
          </cell>
          <cell r="L1142">
            <v>-653016</v>
          </cell>
          <cell r="M1142">
            <v>-21150</v>
          </cell>
          <cell r="N1142">
            <v>-15990</v>
          </cell>
          <cell r="O1142">
            <v>-111742</v>
          </cell>
          <cell r="P1142">
            <v>-47293</v>
          </cell>
          <cell r="Q1142">
            <v>-184619</v>
          </cell>
          <cell r="R1142">
            <v>-160</v>
          </cell>
          <cell r="S1142">
            <v>-6991</v>
          </cell>
          <cell r="T1142">
            <v>-2589</v>
          </cell>
          <cell r="U1142">
            <v>765</v>
          </cell>
          <cell r="V1142">
            <v>-1042786</v>
          </cell>
          <cell r="W1142" t="e">
            <v>#N/A</v>
          </cell>
          <cell r="X1142" t="str">
            <v>no UID</v>
          </cell>
          <cell r="AB1142" t="e">
            <v>#N/A</v>
          </cell>
          <cell r="AC1142" t="e">
            <v>#N/A</v>
          </cell>
        </row>
        <row r="1143">
          <cell r="C1143" t="str">
            <v>no UID</v>
          </cell>
          <cell r="F1143">
            <v>11495266</v>
          </cell>
          <cell r="G1143" t="str">
            <v>No WsP</v>
          </cell>
          <cell r="H1143" t="str">
            <v>Eddy County SVC ControlsSub</v>
          </cell>
          <cell r="I1143">
            <v>2015</v>
          </cell>
          <cell r="J1143">
            <v>-355576</v>
          </cell>
          <cell r="K1143">
            <v>3689</v>
          </cell>
          <cell r="L1143">
            <v>-15037</v>
          </cell>
          <cell r="M1143">
            <v>-256528</v>
          </cell>
          <cell r="N1143">
            <v>-9752</v>
          </cell>
          <cell r="O1143">
            <v>-42990</v>
          </cell>
          <cell r="P1143">
            <v>-24475</v>
          </cell>
          <cell r="Q1143">
            <v>-3446</v>
          </cell>
          <cell r="R1143">
            <v>-25483</v>
          </cell>
          <cell r="S1143">
            <v>-301573</v>
          </cell>
          <cell r="T1143">
            <v>-3288</v>
          </cell>
          <cell r="U1143">
            <v>-4813</v>
          </cell>
          <cell r="V1143">
            <v>-1039271</v>
          </cell>
          <cell r="W1143" t="e">
            <v>#N/A</v>
          </cell>
          <cell r="X1143" t="str">
            <v>no UID</v>
          </cell>
          <cell r="AB1143" t="e">
            <v>#N/A</v>
          </cell>
          <cell r="AC1143" t="e">
            <v>#N/A</v>
          </cell>
        </row>
        <row r="1144">
          <cell r="C1144" t="str">
            <v>no UID</v>
          </cell>
          <cell r="F1144">
            <v>12075911</v>
          </cell>
          <cell r="G1144" t="str">
            <v>No WsP</v>
          </cell>
          <cell r="H1144" t="str">
            <v>SPS 2015 S&amp;E TX B 69kV Line</v>
          </cell>
          <cell r="I1144">
            <v>2015</v>
          </cell>
          <cell r="J1144" t="str">
            <v xml:space="preserve">                        -  </v>
          </cell>
          <cell r="K1144" t="str">
            <v xml:space="preserve">                           -  </v>
          </cell>
          <cell r="L1144">
            <v>-137671</v>
          </cell>
          <cell r="M1144">
            <v>-39994</v>
          </cell>
          <cell r="N1144">
            <v>-46341</v>
          </cell>
          <cell r="O1144">
            <v>-33055</v>
          </cell>
          <cell r="P1144">
            <v>-26498</v>
          </cell>
          <cell r="Q1144">
            <v>-120721</v>
          </cell>
          <cell r="R1144">
            <v>-37721</v>
          </cell>
          <cell r="S1144">
            <v>-285832</v>
          </cell>
          <cell r="T1144">
            <v>-177936</v>
          </cell>
          <cell r="U1144">
            <v>-79836</v>
          </cell>
          <cell r="V1144">
            <v>-985605</v>
          </cell>
          <cell r="W1144" t="e">
            <v>#N/A</v>
          </cell>
          <cell r="X1144" t="str">
            <v>no UID</v>
          </cell>
          <cell r="AB1144" t="e">
            <v>#N/A</v>
          </cell>
          <cell r="AC1144" t="e">
            <v>#N/A</v>
          </cell>
        </row>
        <row r="1145">
          <cell r="C1145" t="str">
            <v>no UID</v>
          </cell>
          <cell r="F1145">
            <v>11825081</v>
          </cell>
          <cell r="G1145" t="str">
            <v>No WsP</v>
          </cell>
          <cell r="H1145" t="str">
            <v>J15 Crossroads Tap-X-Roads to</v>
          </cell>
          <cell r="I1145">
            <v>2015</v>
          </cell>
          <cell r="J1145" t="str">
            <v xml:space="preserve">                        -  </v>
          </cell>
          <cell r="K1145" t="str">
            <v xml:space="preserve">                           -  </v>
          </cell>
          <cell r="L1145" t="str">
            <v xml:space="preserve">                        -  </v>
          </cell>
          <cell r="M1145" t="str">
            <v xml:space="preserve">                        -  </v>
          </cell>
          <cell r="N1145" t="str">
            <v xml:space="preserve">                        -  </v>
          </cell>
          <cell r="O1145" t="str">
            <v xml:space="preserve">                        -  </v>
          </cell>
          <cell r="P1145">
            <v>-862141</v>
          </cell>
          <cell r="Q1145">
            <v>-9859</v>
          </cell>
          <cell r="R1145">
            <v>-19535</v>
          </cell>
          <cell r="S1145">
            <v>-2790</v>
          </cell>
          <cell r="T1145">
            <v>-4168</v>
          </cell>
          <cell r="U1145">
            <v>-1802</v>
          </cell>
          <cell r="V1145">
            <v>-900294</v>
          </cell>
          <cell r="W1145" t="e">
            <v>#N/A</v>
          </cell>
          <cell r="X1145" t="str">
            <v>no UID</v>
          </cell>
          <cell r="AB1145" t="e">
            <v>#N/A</v>
          </cell>
          <cell r="AC1145" t="e">
            <v>#N/A</v>
          </cell>
        </row>
        <row r="1146">
          <cell r="C1146" t="str">
            <v>no UID</v>
          </cell>
          <cell r="F1146">
            <v>11628831</v>
          </cell>
          <cell r="G1146" t="str">
            <v>No WsP</v>
          </cell>
          <cell r="H1146" t="str">
            <v>Pringle Dist Transformer Sub</v>
          </cell>
          <cell r="I1146">
            <v>2015</v>
          </cell>
          <cell r="J1146" t="str">
            <v xml:space="preserve">                        -  </v>
          </cell>
          <cell r="K1146" t="str">
            <v xml:space="preserve">                           -  </v>
          </cell>
          <cell r="L1146">
            <v>-692075</v>
          </cell>
          <cell r="M1146">
            <v>-75</v>
          </cell>
          <cell r="N1146">
            <v>-1948</v>
          </cell>
          <cell r="O1146">
            <v>4215</v>
          </cell>
          <cell r="P1146" t="str">
            <v xml:space="preserve">                        -  </v>
          </cell>
          <cell r="Q1146">
            <v>-4120</v>
          </cell>
          <cell r="R1146">
            <v>0</v>
          </cell>
          <cell r="S1146" t="str">
            <v xml:space="preserve">                           -  </v>
          </cell>
          <cell r="T1146">
            <v>0</v>
          </cell>
          <cell r="U1146">
            <v>-205688</v>
          </cell>
          <cell r="V1146">
            <v>-899691</v>
          </cell>
          <cell r="W1146" t="e">
            <v>#N/A</v>
          </cell>
          <cell r="X1146" t="str">
            <v>no UID</v>
          </cell>
          <cell r="AB1146" t="e">
            <v>#N/A</v>
          </cell>
          <cell r="AC1146" t="e">
            <v>#N/A</v>
          </cell>
        </row>
        <row r="1147">
          <cell r="C1147" t="str">
            <v>no UID</v>
          </cell>
          <cell r="F1147">
            <v>11133414</v>
          </cell>
          <cell r="G1147" t="str">
            <v>No WsP</v>
          </cell>
          <cell r="H1147" t="str">
            <v>ELR-SPS Relays Sub NM</v>
          </cell>
          <cell r="I1147">
            <v>2015</v>
          </cell>
          <cell r="J1147">
            <v>443</v>
          </cell>
          <cell r="K1147">
            <v>-33</v>
          </cell>
          <cell r="L1147">
            <v>-757097</v>
          </cell>
          <cell r="M1147">
            <v>-2989</v>
          </cell>
          <cell r="N1147">
            <v>-20044</v>
          </cell>
          <cell r="O1147">
            <v>-953</v>
          </cell>
          <cell r="P1147">
            <v>-34733</v>
          </cell>
          <cell r="Q1147">
            <v>-63815</v>
          </cell>
          <cell r="R1147">
            <v>-8679</v>
          </cell>
          <cell r="S1147">
            <v>-22</v>
          </cell>
          <cell r="T1147">
            <v>-14079</v>
          </cell>
          <cell r="U1147">
            <v>3671</v>
          </cell>
          <cell r="V1147">
            <v>-898331</v>
          </cell>
          <cell r="W1147" t="e">
            <v>#N/A</v>
          </cell>
          <cell r="X1147" t="str">
            <v>no UID</v>
          </cell>
          <cell r="AB1147" t="e">
            <v>#N/A</v>
          </cell>
          <cell r="AC1147" t="e">
            <v>#N/A</v>
          </cell>
        </row>
        <row r="1148">
          <cell r="C1148" t="str">
            <v>no UID</v>
          </cell>
          <cell r="F1148">
            <v>11814056</v>
          </cell>
          <cell r="G1148" t="str">
            <v>No WsP</v>
          </cell>
          <cell r="H1148" t="str">
            <v>Tap to X-roads Sub J14- to Edd</v>
          </cell>
          <cell r="I1148">
            <v>2015</v>
          </cell>
          <cell r="J1148" t="str">
            <v xml:space="preserve">                        -  </v>
          </cell>
          <cell r="K1148" t="str">
            <v xml:space="preserve">                           -  </v>
          </cell>
          <cell r="L1148" t="str">
            <v xml:space="preserve">                        -  </v>
          </cell>
          <cell r="M1148" t="str">
            <v xml:space="preserve">                        -  </v>
          </cell>
          <cell r="N1148" t="str">
            <v xml:space="preserve">                        -  </v>
          </cell>
          <cell r="O1148" t="str">
            <v xml:space="preserve">                        -  </v>
          </cell>
          <cell r="P1148">
            <v>-852031</v>
          </cell>
          <cell r="Q1148">
            <v>-5777</v>
          </cell>
          <cell r="R1148">
            <v>3323</v>
          </cell>
          <cell r="S1148">
            <v>-7114</v>
          </cell>
          <cell r="T1148">
            <v>-4118</v>
          </cell>
          <cell r="U1148">
            <v>-926</v>
          </cell>
          <cell r="V1148">
            <v>-866644</v>
          </cell>
          <cell r="W1148" t="e">
            <v>#N/A</v>
          </cell>
          <cell r="X1148" t="str">
            <v>no UID</v>
          </cell>
          <cell r="AB1148" t="e">
            <v>#N/A</v>
          </cell>
          <cell r="AC1148" t="e">
            <v>#N/A</v>
          </cell>
        </row>
        <row r="1149">
          <cell r="C1149" t="str">
            <v>no UID</v>
          </cell>
          <cell r="F1149">
            <v>10941117</v>
          </cell>
          <cell r="G1149" t="str">
            <v>No WsP</v>
          </cell>
          <cell r="H1149" t="str">
            <v>Tip-S SPS Relays</v>
          </cell>
          <cell r="I1149">
            <v>2015</v>
          </cell>
          <cell r="J1149" t="str">
            <v xml:space="preserve">                        -  </v>
          </cell>
          <cell r="K1149" t="str">
            <v xml:space="preserve">                           -  </v>
          </cell>
          <cell r="L1149">
            <v>-659690</v>
          </cell>
          <cell r="M1149">
            <v>-34887</v>
          </cell>
          <cell r="N1149">
            <v>-6171</v>
          </cell>
          <cell r="O1149">
            <v>174</v>
          </cell>
          <cell r="P1149">
            <v>-46121</v>
          </cell>
          <cell r="Q1149">
            <v>-4427</v>
          </cell>
          <cell r="R1149">
            <v>295</v>
          </cell>
          <cell r="S1149">
            <v>-258</v>
          </cell>
          <cell r="T1149">
            <v>0</v>
          </cell>
          <cell r="U1149">
            <v>2784</v>
          </cell>
          <cell r="V1149">
            <v>-748302</v>
          </cell>
          <cell r="W1149" t="e">
            <v>#N/A</v>
          </cell>
          <cell r="X1149" t="str">
            <v>no UID</v>
          </cell>
          <cell r="AB1149" t="e">
            <v>#N/A</v>
          </cell>
          <cell r="AC1149" t="e">
            <v>#N/A</v>
          </cell>
        </row>
        <row r="1150">
          <cell r="C1150" t="str">
            <v>no UID</v>
          </cell>
          <cell r="F1150">
            <v>12060880</v>
          </cell>
          <cell r="G1150" t="str">
            <v>No WsP</v>
          </cell>
          <cell r="H1150" t="str">
            <v>W24 Tap for RB-Elks Line</v>
          </cell>
          <cell r="I1150">
            <v>2015</v>
          </cell>
          <cell r="J1150" t="str">
            <v xml:space="preserve">                        -  </v>
          </cell>
          <cell r="K1150" t="str">
            <v xml:space="preserve">                           -  </v>
          </cell>
          <cell r="L1150">
            <v>-214320</v>
          </cell>
          <cell r="M1150">
            <v>-355902</v>
          </cell>
          <cell r="N1150">
            <v>-56030</v>
          </cell>
          <cell r="O1150">
            <v>-18874</v>
          </cell>
          <cell r="P1150">
            <v>2587</v>
          </cell>
          <cell r="Q1150">
            <v>-3289</v>
          </cell>
          <cell r="R1150">
            <v>-103</v>
          </cell>
          <cell r="S1150">
            <v>-19454</v>
          </cell>
          <cell r="T1150">
            <v>20</v>
          </cell>
          <cell r="U1150">
            <v>2630</v>
          </cell>
          <cell r="V1150">
            <v>-662735</v>
          </cell>
          <cell r="W1150" t="e">
            <v>#N/A</v>
          </cell>
          <cell r="X1150" t="str">
            <v>no UID</v>
          </cell>
          <cell r="AB1150" t="e">
            <v>#N/A</v>
          </cell>
          <cell r="AC1150" t="e">
            <v>#N/A</v>
          </cell>
        </row>
        <row r="1151">
          <cell r="C1151" t="str">
            <v>no UID</v>
          </cell>
          <cell r="F1151">
            <v>12049195</v>
          </cell>
          <cell r="G1151" t="str">
            <v>No WsP</v>
          </cell>
          <cell r="H1151" t="str">
            <v>Z26 Bailey Co South Switch 69k</v>
          </cell>
          <cell r="I1151">
            <v>2015</v>
          </cell>
          <cell r="J1151" t="str">
            <v xml:space="preserve">                        -  </v>
          </cell>
          <cell r="K1151" t="str">
            <v xml:space="preserve">                           -  </v>
          </cell>
          <cell r="L1151" t="str">
            <v xml:space="preserve">                        -  </v>
          </cell>
          <cell r="M1151" t="str">
            <v xml:space="preserve">                        -  </v>
          </cell>
          <cell r="N1151" t="str">
            <v xml:space="preserve">                        -  </v>
          </cell>
          <cell r="O1151" t="str">
            <v xml:space="preserve">                        -  </v>
          </cell>
          <cell r="P1151" t="str">
            <v xml:space="preserve">                        -  </v>
          </cell>
          <cell r="Q1151">
            <v>-548765</v>
          </cell>
          <cell r="R1151">
            <v>-53546</v>
          </cell>
          <cell r="S1151">
            <v>-2131</v>
          </cell>
          <cell r="T1151">
            <v>-856</v>
          </cell>
          <cell r="U1151">
            <v>-1320</v>
          </cell>
          <cell r="V1151">
            <v>-606617</v>
          </cell>
          <cell r="W1151" t="e">
            <v>#N/A</v>
          </cell>
          <cell r="X1151" t="str">
            <v>no UID</v>
          </cell>
          <cell r="AB1151" t="e">
            <v>#N/A</v>
          </cell>
          <cell r="AC1151" t="e">
            <v>#N/A</v>
          </cell>
        </row>
        <row r="1152">
          <cell r="C1152" t="str">
            <v>no UID</v>
          </cell>
          <cell r="F1152">
            <v>11869065</v>
          </cell>
          <cell r="G1152" t="str">
            <v>No WsP</v>
          </cell>
          <cell r="H1152" t="str">
            <v>Higg East igh Side(Sub Portion</v>
          </cell>
          <cell r="I1152">
            <v>2015</v>
          </cell>
          <cell r="J1152" t="str">
            <v xml:space="preserve">                        -  </v>
          </cell>
          <cell r="K1152" t="str">
            <v xml:space="preserve">                           -  </v>
          </cell>
          <cell r="L1152" t="str">
            <v xml:space="preserve">                        -  </v>
          </cell>
          <cell r="M1152" t="str">
            <v xml:space="preserve">                        -  </v>
          </cell>
          <cell r="N1152" t="str">
            <v xml:space="preserve">                        -  </v>
          </cell>
          <cell r="O1152" t="str">
            <v xml:space="preserve">                        -  </v>
          </cell>
          <cell r="P1152" t="str">
            <v xml:space="preserve">                        -  </v>
          </cell>
          <cell r="Q1152" t="str">
            <v xml:space="preserve">                        -  </v>
          </cell>
          <cell r="R1152">
            <v>-594607</v>
          </cell>
          <cell r="S1152">
            <v>-6660</v>
          </cell>
          <cell r="T1152">
            <v>-3267</v>
          </cell>
          <cell r="U1152">
            <v>-118</v>
          </cell>
          <cell r="V1152">
            <v>-604652</v>
          </cell>
          <cell r="W1152" t="e">
            <v>#N/A</v>
          </cell>
          <cell r="X1152" t="str">
            <v>no UID</v>
          </cell>
          <cell r="AB1152" t="e">
            <v>#N/A</v>
          </cell>
          <cell r="AC1152" t="e">
            <v>#N/A</v>
          </cell>
        </row>
        <row r="1153">
          <cell r="C1153" t="str">
            <v>no UID</v>
          </cell>
          <cell r="F1153">
            <v>12173821</v>
          </cell>
          <cell r="G1153" t="str">
            <v>No WsP</v>
          </cell>
          <cell r="H1153" t="str">
            <v>K52 Facility Uprate Project Li</v>
          </cell>
          <cell r="I1153">
            <v>2015</v>
          </cell>
          <cell r="J1153" t="str">
            <v xml:space="preserve">                        -  </v>
          </cell>
          <cell r="K1153" t="str">
            <v xml:space="preserve">                           -  </v>
          </cell>
          <cell r="L1153" t="str">
            <v xml:space="preserve">                        -  </v>
          </cell>
          <cell r="M1153" t="str">
            <v xml:space="preserve">                        -  </v>
          </cell>
          <cell r="N1153" t="str">
            <v xml:space="preserve">                        -  </v>
          </cell>
          <cell r="O1153" t="str">
            <v xml:space="preserve">                        -  </v>
          </cell>
          <cell r="P1153">
            <v>-292896</v>
          </cell>
          <cell r="Q1153">
            <v>-132139</v>
          </cell>
          <cell r="R1153">
            <v>1458</v>
          </cell>
          <cell r="S1153">
            <v>-46059</v>
          </cell>
          <cell r="T1153">
            <v>-87741</v>
          </cell>
          <cell r="U1153">
            <v>-9072</v>
          </cell>
          <cell r="V1153">
            <v>-566450</v>
          </cell>
          <cell r="W1153" t="e">
            <v>#N/A</v>
          </cell>
          <cell r="X1153" t="str">
            <v>no UID</v>
          </cell>
          <cell r="AB1153" t="e">
            <v>#N/A</v>
          </cell>
          <cell r="AC1153" t="e">
            <v>#N/A</v>
          </cell>
        </row>
        <row r="1154">
          <cell r="C1154" t="str">
            <v>no UID</v>
          </cell>
          <cell r="F1154">
            <v>11987152</v>
          </cell>
          <cell r="G1154" t="str">
            <v>No WsP</v>
          </cell>
          <cell r="H1154" t="str">
            <v>V83 Retermination_Line Portion</v>
          </cell>
          <cell r="I1154">
            <v>2015</v>
          </cell>
          <cell r="J1154" t="str">
            <v xml:space="preserve">                        -  </v>
          </cell>
          <cell r="K1154" t="str">
            <v xml:space="preserve">                           -  </v>
          </cell>
          <cell r="L1154" t="str">
            <v xml:space="preserve">                        -  </v>
          </cell>
          <cell r="M1154" t="str">
            <v xml:space="preserve">                        -  </v>
          </cell>
          <cell r="N1154" t="str">
            <v xml:space="preserve">                        -  </v>
          </cell>
          <cell r="O1154" t="str">
            <v xml:space="preserve">                        -  </v>
          </cell>
          <cell r="P1154" t="str">
            <v xml:space="preserve">                        -  </v>
          </cell>
          <cell r="Q1154" t="str">
            <v xml:space="preserve">                        -  </v>
          </cell>
          <cell r="R1154" t="str">
            <v xml:space="preserve">                        -  </v>
          </cell>
          <cell r="S1154" t="str">
            <v xml:space="preserve">                           -  </v>
          </cell>
          <cell r="T1154">
            <v>-529108</v>
          </cell>
          <cell r="U1154">
            <v>-23620</v>
          </cell>
          <cell r="V1154">
            <v>-552728</v>
          </cell>
          <cell r="W1154" t="e">
            <v>#N/A</v>
          </cell>
          <cell r="X1154" t="str">
            <v>no UID</v>
          </cell>
          <cell r="AB1154" t="e">
            <v>#N/A</v>
          </cell>
          <cell r="AC1154" t="e">
            <v>#N/A</v>
          </cell>
        </row>
        <row r="1155">
          <cell r="C1155" t="str">
            <v>no UID</v>
          </cell>
          <cell r="F1155">
            <v>12067839</v>
          </cell>
          <cell r="G1155" t="str">
            <v>No WsP</v>
          </cell>
          <cell r="H1155" t="str">
            <v>W39 Inst Switch for Enterprise</v>
          </cell>
          <cell r="I1155">
            <v>2015</v>
          </cell>
          <cell r="J1155" t="str">
            <v xml:space="preserve">                        -  </v>
          </cell>
          <cell r="K1155" t="str">
            <v xml:space="preserve">                           -  </v>
          </cell>
          <cell r="L1155" t="str">
            <v xml:space="preserve">                        -  </v>
          </cell>
          <cell r="M1155" t="str">
            <v xml:space="preserve">                        -  </v>
          </cell>
          <cell r="N1155" t="str">
            <v xml:space="preserve">                        -  </v>
          </cell>
          <cell r="O1155" t="str">
            <v xml:space="preserve">                        -  </v>
          </cell>
          <cell r="P1155" t="str">
            <v xml:space="preserve">                        -  </v>
          </cell>
          <cell r="Q1155" t="str">
            <v xml:space="preserve">                        -  </v>
          </cell>
          <cell r="R1155" t="str">
            <v xml:space="preserve">                        -  </v>
          </cell>
          <cell r="S1155" t="str">
            <v xml:space="preserve">                           -  </v>
          </cell>
          <cell r="T1155">
            <v>-505283</v>
          </cell>
          <cell r="U1155">
            <v>-21987</v>
          </cell>
          <cell r="V1155">
            <v>-527270</v>
          </cell>
          <cell r="W1155" t="e">
            <v>#N/A</v>
          </cell>
          <cell r="X1155" t="str">
            <v>no UID</v>
          </cell>
          <cell r="AB1155" t="e">
            <v>#N/A</v>
          </cell>
          <cell r="AC1155" t="e">
            <v>#N/A</v>
          </cell>
        </row>
        <row r="1156">
          <cell r="C1156" t="str">
            <v>no UID</v>
          </cell>
          <cell r="F1156">
            <v>11987338</v>
          </cell>
          <cell r="G1156" t="str">
            <v>No WsP</v>
          </cell>
          <cell r="H1156" t="str">
            <v>T-01 Tri County Tap 115kV Line</v>
          </cell>
          <cell r="I1156">
            <v>2015</v>
          </cell>
          <cell r="J1156" t="str">
            <v xml:space="preserve">                        -  </v>
          </cell>
          <cell r="K1156" t="str">
            <v xml:space="preserve">                           -  </v>
          </cell>
          <cell r="L1156" t="str">
            <v xml:space="preserve">                        -  </v>
          </cell>
          <cell r="M1156" t="str">
            <v xml:space="preserve">                        -  </v>
          </cell>
          <cell r="N1156" t="str">
            <v xml:space="preserve">                        -  </v>
          </cell>
          <cell r="O1156" t="str">
            <v xml:space="preserve">                        -  </v>
          </cell>
          <cell r="P1156" t="str">
            <v xml:space="preserve">                        -  </v>
          </cell>
          <cell r="Q1156">
            <v>-521514</v>
          </cell>
          <cell r="R1156">
            <v>-38</v>
          </cell>
          <cell r="S1156" t="str">
            <v xml:space="preserve">                           -  </v>
          </cell>
          <cell r="T1156">
            <v>5</v>
          </cell>
          <cell r="U1156">
            <v>-490</v>
          </cell>
          <cell r="V1156">
            <v>-522036</v>
          </cell>
          <cell r="W1156" t="e">
            <v>#N/A</v>
          </cell>
          <cell r="X1156" t="str">
            <v>no UID</v>
          </cell>
          <cell r="AB1156" t="e">
            <v>#N/A</v>
          </cell>
          <cell r="AC1156" t="e">
            <v>#N/A</v>
          </cell>
        </row>
        <row r="1157">
          <cell r="C1157" t="str">
            <v>no UID</v>
          </cell>
          <cell r="F1157">
            <v>11705901</v>
          </cell>
          <cell r="G1157" t="str">
            <v>No WsP</v>
          </cell>
          <cell r="H1157" t="str">
            <v>Denver City V80 ELR Relays Sub</v>
          </cell>
          <cell r="I1157">
            <v>2015</v>
          </cell>
          <cell r="J1157" t="str">
            <v xml:space="preserve">                        -  </v>
          </cell>
          <cell r="K1157" t="str">
            <v xml:space="preserve">                           -  </v>
          </cell>
          <cell r="L1157">
            <v>-235971</v>
          </cell>
          <cell r="M1157">
            <v>-98860</v>
          </cell>
          <cell r="N1157">
            <v>-8376</v>
          </cell>
          <cell r="O1157">
            <v>-6253</v>
          </cell>
          <cell r="P1157">
            <v>-70909</v>
          </cell>
          <cell r="Q1157">
            <v>-1211</v>
          </cell>
          <cell r="R1157">
            <v>73</v>
          </cell>
          <cell r="S1157">
            <v>-1559</v>
          </cell>
          <cell r="T1157">
            <v>-1544</v>
          </cell>
          <cell r="U1157">
            <v>-2417</v>
          </cell>
          <cell r="V1157">
            <v>-427028</v>
          </cell>
          <cell r="W1157" t="e">
            <v>#N/A</v>
          </cell>
          <cell r="X1157" t="str">
            <v>no UID</v>
          </cell>
          <cell r="AB1157" t="e">
            <v>#N/A</v>
          </cell>
          <cell r="AC1157" t="e">
            <v>#N/A</v>
          </cell>
        </row>
        <row r="1158">
          <cell r="C1158" t="str">
            <v>no UID</v>
          </cell>
          <cell r="F1158">
            <v>11869062</v>
          </cell>
          <cell r="G1158" t="str">
            <v>No WsP</v>
          </cell>
          <cell r="H1158" t="str">
            <v>Goodwell wIND gia-sa 2064(10-1</v>
          </cell>
          <cell r="I1158">
            <v>2015</v>
          </cell>
          <cell r="J1158" t="str">
            <v xml:space="preserve">                        -  </v>
          </cell>
          <cell r="K1158" t="str">
            <v xml:space="preserve">                           -  </v>
          </cell>
          <cell r="L1158" t="str">
            <v xml:space="preserve">                        -  </v>
          </cell>
          <cell r="M1158" t="str">
            <v xml:space="preserve">                        -  </v>
          </cell>
          <cell r="N1158" t="str">
            <v xml:space="preserve">                        -  </v>
          </cell>
          <cell r="O1158" t="str">
            <v xml:space="preserve">                        -  </v>
          </cell>
          <cell r="P1158" t="str">
            <v xml:space="preserve">                        -  </v>
          </cell>
          <cell r="Q1158" t="str">
            <v xml:space="preserve">                        -  </v>
          </cell>
          <cell r="R1158" t="str">
            <v xml:space="preserve">                        -  </v>
          </cell>
          <cell r="S1158">
            <v>-234189</v>
          </cell>
          <cell r="T1158">
            <v>-34255</v>
          </cell>
          <cell r="U1158">
            <v>-54319</v>
          </cell>
          <cell r="V1158">
            <v>-322763</v>
          </cell>
          <cell r="W1158" t="e">
            <v>#N/A</v>
          </cell>
          <cell r="X1158" t="str">
            <v>no UID</v>
          </cell>
          <cell r="AB1158" t="e">
            <v>#N/A</v>
          </cell>
          <cell r="AC1158" t="e">
            <v>#N/A</v>
          </cell>
        </row>
        <row r="1159">
          <cell r="C1159" t="str">
            <v>no UID</v>
          </cell>
          <cell r="F1159">
            <v>11869081</v>
          </cell>
          <cell r="G1159" t="str">
            <v>No WsP</v>
          </cell>
          <cell r="H1159" t="str">
            <v>T89 115kV Line 3 Way Switch to</v>
          </cell>
          <cell r="I1159">
            <v>2015</v>
          </cell>
          <cell r="J1159" t="str">
            <v xml:space="preserve">                        -  </v>
          </cell>
          <cell r="K1159" t="str">
            <v xml:space="preserve">                           -  </v>
          </cell>
          <cell r="L1159" t="str">
            <v xml:space="preserve">                        -  </v>
          </cell>
          <cell r="M1159" t="str">
            <v xml:space="preserve">                        -  </v>
          </cell>
          <cell r="N1159" t="str">
            <v xml:space="preserve">                        -  </v>
          </cell>
          <cell r="O1159" t="str">
            <v xml:space="preserve">                        -  </v>
          </cell>
          <cell r="P1159" t="str">
            <v xml:space="preserve">                        -  </v>
          </cell>
          <cell r="Q1159" t="str">
            <v xml:space="preserve">                        -  </v>
          </cell>
          <cell r="R1159">
            <v>-279537</v>
          </cell>
          <cell r="S1159">
            <v>-7714</v>
          </cell>
          <cell r="T1159">
            <v>23</v>
          </cell>
          <cell r="U1159">
            <v>-14306</v>
          </cell>
          <cell r="V1159">
            <v>-301534</v>
          </cell>
          <cell r="W1159" t="e">
            <v>#N/A</v>
          </cell>
          <cell r="X1159" t="str">
            <v>no UID</v>
          </cell>
          <cell r="AB1159" t="e">
            <v>#N/A</v>
          </cell>
          <cell r="AC1159" t="e">
            <v>#N/A</v>
          </cell>
        </row>
        <row r="1160">
          <cell r="C1160" t="str">
            <v>no UID</v>
          </cell>
          <cell r="F1160">
            <v>11803464</v>
          </cell>
          <cell r="G1160" t="str">
            <v>No WsP</v>
          </cell>
          <cell r="H1160" t="str">
            <v>Switch 2845 Conversion Line</v>
          </cell>
          <cell r="I1160">
            <v>2015</v>
          </cell>
          <cell r="J1160" t="str">
            <v xml:space="preserve">                        -  </v>
          </cell>
          <cell r="K1160" t="str">
            <v xml:space="preserve">                           -  </v>
          </cell>
          <cell r="L1160" t="str">
            <v xml:space="preserve">                        -  </v>
          </cell>
          <cell r="M1160" t="str">
            <v xml:space="preserve">                        -  </v>
          </cell>
          <cell r="N1160" t="str">
            <v xml:space="preserve">                        -  </v>
          </cell>
          <cell r="O1160" t="str">
            <v xml:space="preserve">                        -  </v>
          </cell>
          <cell r="P1160" t="str">
            <v xml:space="preserve">                        -  </v>
          </cell>
          <cell r="Q1160" t="str">
            <v xml:space="preserve">                        -  </v>
          </cell>
          <cell r="R1160" t="str">
            <v xml:space="preserve">                        -  </v>
          </cell>
          <cell r="S1160">
            <v>-199534</v>
          </cell>
          <cell r="T1160">
            <v>-66197</v>
          </cell>
          <cell r="U1160">
            <v>-4453</v>
          </cell>
          <cell r="V1160">
            <v>-270185</v>
          </cell>
          <cell r="W1160" t="e">
            <v>#N/A</v>
          </cell>
          <cell r="X1160" t="str">
            <v>no UID</v>
          </cell>
          <cell r="AB1160" t="e">
            <v>#N/A</v>
          </cell>
          <cell r="AC1160" t="e">
            <v>#N/A</v>
          </cell>
        </row>
        <row r="1161">
          <cell r="C1161" t="str">
            <v>no UID</v>
          </cell>
          <cell r="F1161">
            <v>11705910</v>
          </cell>
          <cell r="G1161" t="str">
            <v>No WsP</v>
          </cell>
          <cell r="H1161" t="str">
            <v>Murphy V40 ELR Relays, Sub</v>
          </cell>
          <cell r="I1161">
            <v>2015</v>
          </cell>
          <cell r="J1161">
            <v>-272220</v>
          </cell>
          <cell r="K1161">
            <v>-78</v>
          </cell>
          <cell r="L1161">
            <v>-7</v>
          </cell>
          <cell r="M1161">
            <v>0</v>
          </cell>
          <cell r="N1161">
            <v>-684</v>
          </cell>
          <cell r="O1161">
            <v>-44</v>
          </cell>
          <cell r="P1161" t="str">
            <v xml:space="preserve">                        -  </v>
          </cell>
          <cell r="Q1161" t="str">
            <v xml:space="preserve">                        -  </v>
          </cell>
          <cell r="R1161">
            <v>0</v>
          </cell>
          <cell r="S1161">
            <v>3228</v>
          </cell>
          <cell r="T1161" t="str">
            <v xml:space="preserve">                        -  </v>
          </cell>
          <cell r="U1161" t="str">
            <v xml:space="preserve">                        -  </v>
          </cell>
          <cell r="V1161">
            <v>-269805</v>
          </cell>
          <cell r="W1161" t="e">
            <v>#N/A</v>
          </cell>
          <cell r="X1161" t="str">
            <v>no UID</v>
          </cell>
          <cell r="AB1161" t="e">
            <v>#N/A</v>
          </cell>
          <cell r="AC1161" t="e">
            <v>#N/A</v>
          </cell>
        </row>
        <row r="1162">
          <cell r="C1162" t="str">
            <v>no UID</v>
          </cell>
          <cell r="F1162">
            <v>11791677</v>
          </cell>
          <cell r="G1162" t="str">
            <v>No WsP</v>
          </cell>
          <cell r="H1162" t="str">
            <v>Nichols 115kV BFR - Dumas 19th</v>
          </cell>
          <cell r="I1162">
            <v>2015</v>
          </cell>
          <cell r="J1162" t="str">
            <v xml:space="preserve">                        -  </v>
          </cell>
          <cell r="K1162" t="str">
            <v xml:space="preserve">                           -  </v>
          </cell>
          <cell r="L1162" t="str">
            <v xml:space="preserve">                        -  </v>
          </cell>
          <cell r="M1162" t="str">
            <v xml:space="preserve">                        -  </v>
          </cell>
          <cell r="N1162" t="str">
            <v xml:space="preserve">                        -  </v>
          </cell>
          <cell r="O1162">
            <v>-125280</v>
          </cell>
          <cell r="P1162">
            <v>-80335</v>
          </cell>
          <cell r="Q1162">
            <v>-56094</v>
          </cell>
          <cell r="R1162">
            <v>-325</v>
          </cell>
          <cell r="S1162">
            <v>-693</v>
          </cell>
          <cell r="T1162">
            <v>0</v>
          </cell>
          <cell r="U1162">
            <v>-3480</v>
          </cell>
          <cell r="V1162">
            <v>-266207</v>
          </cell>
          <cell r="W1162" t="e">
            <v>#N/A</v>
          </cell>
          <cell r="X1162" t="str">
            <v>no UID</v>
          </cell>
          <cell r="AB1162" t="e">
            <v>#N/A</v>
          </cell>
          <cell r="AC1162" t="e">
            <v>#N/A</v>
          </cell>
        </row>
        <row r="1163">
          <cell r="C1163" t="str">
            <v>no UID</v>
          </cell>
          <cell r="F1163">
            <v>11352019</v>
          </cell>
          <cell r="G1163" t="str">
            <v>No WsP</v>
          </cell>
          <cell r="H1163" t="str">
            <v>SPS 2015 S&amp;E Sub</v>
          </cell>
          <cell r="I1163">
            <v>2015</v>
          </cell>
          <cell r="J1163" t="str">
            <v xml:space="preserve">                        -  </v>
          </cell>
          <cell r="K1163" t="str">
            <v xml:space="preserve">                           -  </v>
          </cell>
          <cell r="L1163" t="str">
            <v xml:space="preserve">                        -  </v>
          </cell>
          <cell r="M1163" t="str">
            <v xml:space="preserve">                        -  </v>
          </cell>
          <cell r="N1163" t="str">
            <v xml:space="preserve">                        -  </v>
          </cell>
          <cell r="O1163">
            <v>-18485</v>
          </cell>
          <cell r="P1163" t="str">
            <v xml:space="preserve">                        -  </v>
          </cell>
          <cell r="Q1163" t="str">
            <v xml:space="preserve">                        -  </v>
          </cell>
          <cell r="R1163">
            <v>1</v>
          </cell>
          <cell r="S1163">
            <v>-78354</v>
          </cell>
          <cell r="T1163">
            <v>43</v>
          </cell>
          <cell r="U1163">
            <v>-155268</v>
          </cell>
          <cell r="V1163">
            <v>-252062</v>
          </cell>
          <cell r="W1163" t="e">
            <v>#N/A</v>
          </cell>
          <cell r="X1163" t="str">
            <v>no UID</v>
          </cell>
          <cell r="AB1163" t="e">
            <v>#N/A</v>
          </cell>
          <cell r="AC1163" t="e">
            <v>#N/A</v>
          </cell>
        </row>
        <row r="1164">
          <cell r="C1164" t="str">
            <v>no UID</v>
          </cell>
          <cell r="F1164">
            <v>11791952</v>
          </cell>
          <cell r="G1164" t="str">
            <v>No WsP</v>
          </cell>
          <cell r="H1164" t="str">
            <v>Nichols 115kV BFR - East Plant</v>
          </cell>
          <cell r="I1164">
            <v>2015</v>
          </cell>
          <cell r="J1164" t="str">
            <v xml:space="preserve">                        -  </v>
          </cell>
          <cell r="K1164">
            <v>-147425</v>
          </cell>
          <cell r="L1164">
            <v>-36062</v>
          </cell>
          <cell r="M1164">
            <v>-53706</v>
          </cell>
          <cell r="N1164">
            <v>-7616</v>
          </cell>
          <cell r="O1164">
            <v>-1051</v>
          </cell>
          <cell r="P1164">
            <v>-821</v>
          </cell>
          <cell r="Q1164" t="str">
            <v xml:space="preserve">                        -  </v>
          </cell>
          <cell r="R1164">
            <v>-68</v>
          </cell>
          <cell r="S1164">
            <v>34</v>
          </cell>
          <cell r="T1164" t="str">
            <v xml:space="preserve">                        -  </v>
          </cell>
          <cell r="U1164">
            <v>-151</v>
          </cell>
          <cell r="V1164">
            <v>-246866</v>
          </cell>
          <cell r="W1164" t="e">
            <v>#N/A</v>
          </cell>
          <cell r="X1164" t="str">
            <v>no UID</v>
          </cell>
          <cell r="AB1164" t="e">
            <v>#N/A</v>
          </cell>
          <cell r="AC1164" t="e">
            <v>#N/A</v>
          </cell>
        </row>
        <row r="1165">
          <cell r="C1165" t="str">
            <v>no UID</v>
          </cell>
          <cell r="F1165">
            <v>11358991</v>
          </cell>
          <cell r="G1165" t="str">
            <v>No WsP</v>
          </cell>
          <cell r="H1165" t="str">
            <v>Lidar Oklahoma SPS Line</v>
          </cell>
          <cell r="I1165">
            <v>2015</v>
          </cell>
          <cell r="J1165">
            <v>-13068</v>
          </cell>
          <cell r="K1165">
            <v>-3232</v>
          </cell>
          <cell r="L1165">
            <v>62</v>
          </cell>
          <cell r="M1165" t="str">
            <v xml:space="preserve">                        -  </v>
          </cell>
          <cell r="N1165">
            <v>-32781</v>
          </cell>
          <cell r="O1165">
            <v>-60327</v>
          </cell>
          <cell r="P1165">
            <v>-2700</v>
          </cell>
          <cell r="Q1165">
            <v>-38962</v>
          </cell>
          <cell r="R1165">
            <v>-72745</v>
          </cell>
          <cell r="S1165" t="str">
            <v xml:space="preserve">                           -  </v>
          </cell>
          <cell r="T1165">
            <v>3</v>
          </cell>
          <cell r="U1165">
            <v>-267</v>
          </cell>
          <cell r="V1165">
            <v>-224017</v>
          </cell>
          <cell r="W1165" t="e">
            <v>#N/A</v>
          </cell>
          <cell r="X1165" t="str">
            <v>no UID</v>
          </cell>
          <cell r="AB1165" t="e">
            <v>#N/A</v>
          </cell>
          <cell r="AC1165" t="e">
            <v>#N/A</v>
          </cell>
        </row>
        <row r="1166">
          <cell r="C1166" t="str">
            <v>no UID</v>
          </cell>
          <cell r="F1166">
            <v>12075912</v>
          </cell>
          <cell r="G1166" t="str">
            <v>No WsP</v>
          </cell>
          <cell r="H1166" t="str">
            <v>SPS 2015 S&amp;E TX B115kVLine</v>
          </cell>
          <cell r="I1166">
            <v>2015</v>
          </cell>
          <cell r="J1166" t="str">
            <v xml:space="preserve">                        -  </v>
          </cell>
          <cell r="K1166" t="str">
            <v xml:space="preserve">                           -  </v>
          </cell>
          <cell r="L1166" t="str">
            <v xml:space="preserve">                        -  </v>
          </cell>
          <cell r="M1166">
            <v>-5894</v>
          </cell>
          <cell r="N1166" t="str">
            <v xml:space="preserve">                        -  </v>
          </cell>
          <cell r="O1166">
            <v>-12765</v>
          </cell>
          <cell r="P1166" t="str">
            <v xml:space="preserve">                        -  </v>
          </cell>
          <cell r="Q1166">
            <v>-20427</v>
          </cell>
          <cell r="R1166">
            <v>1618</v>
          </cell>
          <cell r="S1166">
            <v>-4</v>
          </cell>
          <cell r="T1166">
            <v>-178693</v>
          </cell>
          <cell r="U1166" t="str">
            <v xml:space="preserve">                        -  </v>
          </cell>
          <cell r="V1166">
            <v>-216165</v>
          </cell>
          <cell r="W1166" t="e">
            <v>#N/A</v>
          </cell>
          <cell r="X1166" t="str">
            <v>no UID</v>
          </cell>
          <cell r="AB1166" t="e">
            <v>#N/A</v>
          </cell>
          <cell r="AC1166" t="e">
            <v>#N/A</v>
          </cell>
        </row>
        <row r="1167">
          <cell r="C1167" t="str">
            <v>no UID</v>
          </cell>
          <cell r="F1167">
            <v>11686473</v>
          </cell>
          <cell r="G1167" t="str">
            <v>No WsP</v>
          </cell>
          <cell r="H1167" t="str">
            <v>JON4C-Jones 4 Xmsn Const</v>
          </cell>
          <cell r="I1167">
            <v>2015</v>
          </cell>
          <cell r="J1167" t="str">
            <v xml:space="preserve">                        -  </v>
          </cell>
          <cell r="K1167" t="str">
            <v xml:space="preserve">                           -  </v>
          </cell>
          <cell r="L1167" t="str">
            <v xml:space="preserve">                        -  </v>
          </cell>
          <cell r="M1167" t="str">
            <v xml:space="preserve">                        -  </v>
          </cell>
          <cell r="N1167" t="str">
            <v xml:space="preserve">                        -  </v>
          </cell>
          <cell r="O1167">
            <v>31943</v>
          </cell>
          <cell r="P1167">
            <v>-228431</v>
          </cell>
          <cell r="Q1167" t="str">
            <v xml:space="preserve">                        -  </v>
          </cell>
          <cell r="R1167">
            <v>110</v>
          </cell>
          <cell r="S1167" t="str">
            <v xml:space="preserve">                           -  </v>
          </cell>
          <cell r="T1167">
            <v>-3</v>
          </cell>
          <cell r="U1167" t="str">
            <v xml:space="preserve">                        -  </v>
          </cell>
          <cell r="V1167">
            <v>-196381</v>
          </cell>
          <cell r="W1167" t="e">
            <v>#N/A</v>
          </cell>
          <cell r="X1167" t="str">
            <v>no UID</v>
          </cell>
          <cell r="AB1167" t="e">
            <v>#N/A</v>
          </cell>
          <cell r="AC1167" t="e">
            <v>#N/A</v>
          </cell>
        </row>
        <row r="1168">
          <cell r="C1168" t="str">
            <v>no UID</v>
          </cell>
          <cell r="F1168">
            <v>12058833</v>
          </cell>
          <cell r="G1168" t="str">
            <v>No WsP</v>
          </cell>
          <cell r="H1168" t="str">
            <v>T42 Wave Trap Repl_Sub Portion</v>
          </cell>
          <cell r="I1168">
            <v>2015</v>
          </cell>
          <cell r="J1168" t="str">
            <v xml:space="preserve">                        -  </v>
          </cell>
          <cell r="K1168" t="str">
            <v xml:space="preserve">                           -  </v>
          </cell>
          <cell r="L1168" t="str">
            <v xml:space="preserve">                        -  </v>
          </cell>
          <cell r="M1168" t="str">
            <v xml:space="preserve">                        -  </v>
          </cell>
          <cell r="N1168" t="str">
            <v xml:space="preserve">                        -  </v>
          </cell>
          <cell r="O1168" t="str">
            <v xml:space="preserve">                        -  </v>
          </cell>
          <cell r="P1168">
            <v>-176895</v>
          </cell>
          <cell r="Q1168">
            <v>-17</v>
          </cell>
          <cell r="R1168">
            <v>-2703</v>
          </cell>
          <cell r="S1168">
            <v>-29</v>
          </cell>
          <cell r="T1168">
            <v>-4442</v>
          </cell>
          <cell r="U1168">
            <v>29</v>
          </cell>
          <cell r="V1168">
            <v>-184056</v>
          </cell>
          <cell r="W1168" t="e">
            <v>#N/A</v>
          </cell>
          <cell r="X1168" t="str">
            <v>no UID</v>
          </cell>
          <cell r="AB1168" t="e">
            <v>#N/A</v>
          </cell>
          <cell r="AC1168" t="e">
            <v>#N/A</v>
          </cell>
        </row>
        <row r="1169">
          <cell r="C1169" t="str">
            <v>no UID</v>
          </cell>
          <cell r="F1169">
            <v>11955586</v>
          </cell>
          <cell r="G1169" t="str">
            <v>No WsP</v>
          </cell>
          <cell r="H1169" t="str">
            <v>Muleshoe WestHighside Sub</v>
          </cell>
          <cell r="I1169">
            <v>2015</v>
          </cell>
          <cell r="J1169" t="str">
            <v xml:space="preserve">                        -  </v>
          </cell>
          <cell r="K1169" t="str">
            <v xml:space="preserve">                           -  </v>
          </cell>
          <cell r="L1169">
            <v>-171032</v>
          </cell>
          <cell r="M1169">
            <v>-2038</v>
          </cell>
          <cell r="N1169">
            <v>-1847</v>
          </cell>
          <cell r="O1169" t="str">
            <v xml:space="preserve">                        -  </v>
          </cell>
          <cell r="P1169" t="str">
            <v xml:space="preserve">                        -  </v>
          </cell>
          <cell r="Q1169" t="str">
            <v xml:space="preserve">                        -  </v>
          </cell>
          <cell r="R1169">
            <v>0</v>
          </cell>
          <cell r="S1169">
            <v>-948</v>
          </cell>
          <cell r="T1169">
            <v>-348</v>
          </cell>
          <cell r="U1169">
            <v>-5</v>
          </cell>
          <cell r="V1169">
            <v>-176219</v>
          </cell>
          <cell r="W1169" t="e">
            <v>#N/A</v>
          </cell>
          <cell r="X1169" t="str">
            <v>no UID</v>
          </cell>
          <cell r="AB1169" t="e">
            <v>#N/A</v>
          </cell>
          <cell r="AC1169" t="e">
            <v>#N/A</v>
          </cell>
        </row>
        <row r="1170">
          <cell r="C1170" t="str">
            <v>no UID</v>
          </cell>
          <cell r="F1170">
            <v>11791679</v>
          </cell>
          <cell r="G1170" t="str">
            <v>No WsP</v>
          </cell>
          <cell r="H1170" t="str">
            <v>Nichols 115kV BFR - Kirby Sub</v>
          </cell>
          <cell r="I1170">
            <v>2015</v>
          </cell>
          <cell r="J1170" t="str">
            <v xml:space="preserve">                        -  </v>
          </cell>
          <cell r="K1170" t="str">
            <v xml:space="preserve">                           -  </v>
          </cell>
          <cell r="L1170" t="str">
            <v xml:space="preserve">                        -  </v>
          </cell>
          <cell r="M1170">
            <v>-102343</v>
          </cell>
          <cell r="N1170">
            <v>-36720</v>
          </cell>
          <cell r="O1170">
            <v>-17888</v>
          </cell>
          <cell r="P1170">
            <v>-969</v>
          </cell>
          <cell r="Q1170">
            <v>-335</v>
          </cell>
          <cell r="R1170">
            <v>59</v>
          </cell>
          <cell r="S1170">
            <v>-4214</v>
          </cell>
          <cell r="T1170">
            <v>-284</v>
          </cell>
          <cell r="U1170">
            <v>-176</v>
          </cell>
          <cell r="V1170">
            <v>-162868</v>
          </cell>
          <cell r="W1170" t="e">
            <v>#N/A</v>
          </cell>
          <cell r="X1170" t="str">
            <v>no UID</v>
          </cell>
          <cell r="AB1170" t="e">
            <v>#N/A</v>
          </cell>
          <cell r="AC1170" t="e">
            <v>#N/A</v>
          </cell>
        </row>
        <row r="1171">
          <cell r="C1171" t="str">
            <v>no UID</v>
          </cell>
          <cell r="F1171">
            <v>11874880</v>
          </cell>
          <cell r="G1171" t="str">
            <v>No WsP</v>
          </cell>
          <cell r="H1171" t="str">
            <v>Urenco NEF HS Cust Billing Por</v>
          </cell>
          <cell r="I1171">
            <v>2015</v>
          </cell>
          <cell r="J1171" t="str">
            <v xml:space="preserve">                        -  </v>
          </cell>
          <cell r="K1171" t="str">
            <v xml:space="preserve">                           -  </v>
          </cell>
          <cell r="L1171">
            <v>-136271</v>
          </cell>
          <cell r="M1171">
            <v>-2568</v>
          </cell>
          <cell r="N1171">
            <v>-11024</v>
          </cell>
          <cell r="O1171">
            <v>-22</v>
          </cell>
          <cell r="P1171">
            <v>-1</v>
          </cell>
          <cell r="Q1171">
            <v>-1133</v>
          </cell>
          <cell r="R1171">
            <v>-8351</v>
          </cell>
          <cell r="S1171">
            <v>-620</v>
          </cell>
          <cell r="T1171">
            <v>-301</v>
          </cell>
          <cell r="U1171" t="str">
            <v xml:space="preserve">                        -  </v>
          </cell>
          <cell r="V1171">
            <v>-160291</v>
          </cell>
          <cell r="W1171" t="e">
            <v>#N/A</v>
          </cell>
          <cell r="X1171" t="str">
            <v>no UID</v>
          </cell>
          <cell r="AB1171" t="e">
            <v>#N/A</v>
          </cell>
          <cell r="AC1171" t="e">
            <v>#N/A</v>
          </cell>
        </row>
        <row r="1172">
          <cell r="C1172" t="str">
            <v>no UID</v>
          </cell>
          <cell r="F1172">
            <v>11885775</v>
          </cell>
          <cell r="G1172" t="str">
            <v>No WsP</v>
          </cell>
          <cell r="H1172" t="str">
            <v>Bopco W39 Tap with Switch Inst</v>
          </cell>
          <cell r="I1172">
            <v>2015</v>
          </cell>
          <cell r="J1172">
            <v>-425</v>
          </cell>
          <cell r="K1172">
            <v>-8127</v>
          </cell>
          <cell r="L1172">
            <v>-11183</v>
          </cell>
          <cell r="M1172">
            <v>-5597</v>
          </cell>
          <cell r="N1172" t="str">
            <v xml:space="preserve">                        -  </v>
          </cell>
          <cell r="O1172">
            <v>33</v>
          </cell>
          <cell r="P1172" t="str">
            <v xml:space="preserve">                        -  </v>
          </cell>
          <cell r="Q1172">
            <v>-129923</v>
          </cell>
          <cell r="R1172" t="str">
            <v xml:space="preserve">                        -  </v>
          </cell>
          <cell r="S1172" t="str">
            <v xml:space="preserve">                           -  </v>
          </cell>
          <cell r="T1172">
            <v>3</v>
          </cell>
          <cell r="U1172">
            <v>1386</v>
          </cell>
          <cell r="V1172">
            <v>-153833</v>
          </cell>
          <cell r="W1172" t="e">
            <v>#N/A</v>
          </cell>
          <cell r="X1172" t="str">
            <v>no UID</v>
          </cell>
          <cell r="AB1172" t="e">
            <v>#N/A</v>
          </cell>
          <cell r="AC1172" t="e">
            <v>#N/A</v>
          </cell>
        </row>
        <row r="1173">
          <cell r="C1173" t="str">
            <v>no UID</v>
          </cell>
          <cell r="F1173">
            <v>11791684</v>
          </cell>
          <cell r="G1173" t="str">
            <v>No WsP</v>
          </cell>
          <cell r="H1173" t="str">
            <v>Nichols 115kV BFR - Pantex Sou</v>
          </cell>
          <cell r="I1173">
            <v>2015</v>
          </cell>
          <cell r="J1173" t="str">
            <v xml:space="preserve">                        -  </v>
          </cell>
          <cell r="K1173" t="str">
            <v xml:space="preserve">                           -  </v>
          </cell>
          <cell r="L1173" t="str">
            <v xml:space="preserve">                        -  </v>
          </cell>
          <cell r="M1173">
            <v>-82277</v>
          </cell>
          <cell r="N1173">
            <v>-20176</v>
          </cell>
          <cell r="O1173">
            <v>-6872</v>
          </cell>
          <cell r="P1173">
            <v>-43389</v>
          </cell>
          <cell r="Q1173">
            <v>-6</v>
          </cell>
          <cell r="R1173">
            <v>201</v>
          </cell>
          <cell r="S1173" t="str">
            <v xml:space="preserve">                           -  </v>
          </cell>
          <cell r="T1173">
            <v>0</v>
          </cell>
          <cell r="U1173">
            <v>-5</v>
          </cell>
          <cell r="V1173">
            <v>-152523</v>
          </cell>
          <cell r="W1173" t="e">
            <v>#N/A</v>
          </cell>
          <cell r="X1173" t="str">
            <v>no UID</v>
          </cell>
          <cell r="AB1173" t="e">
            <v>#N/A</v>
          </cell>
          <cell r="AC1173" t="e">
            <v>#N/A</v>
          </cell>
        </row>
        <row r="1174">
          <cell r="C1174" t="str">
            <v>no UID</v>
          </cell>
          <cell r="F1174">
            <v>12173877</v>
          </cell>
          <cell r="G1174" t="str">
            <v>No WsP</v>
          </cell>
          <cell r="H1174" t="str">
            <v>J11 Str Change Line</v>
          </cell>
          <cell r="I1174">
            <v>2015</v>
          </cell>
          <cell r="J1174" t="str">
            <v xml:space="preserve">                        -  </v>
          </cell>
          <cell r="K1174" t="str">
            <v xml:space="preserve">                           -  </v>
          </cell>
          <cell r="L1174" t="str">
            <v xml:space="preserve">                        -  </v>
          </cell>
          <cell r="M1174" t="str">
            <v xml:space="preserve">                        -  </v>
          </cell>
          <cell r="N1174" t="str">
            <v xml:space="preserve">                        -  </v>
          </cell>
          <cell r="O1174" t="str">
            <v xml:space="preserve">                        -  </v>
          </cell>
          <cell r="P1174" t="str">
            <v xml:space="preserve">                        -  </v>
          </cell>
          <cell r="Q1174" t="str">
            <v xml:space="preserve">                        -  </v>
          </cell>
          <cell r="R1174" t="str">
            <v xml:space="preserve">                        -  </v>
          </cell>
          <cell r="S1174" t="str">
            <v xml:space="preserve">                           -  </v>
          </cell>
          <cell r="T1174">
            <v>-146088</v>
          </cell>
          <cell r="U1174">
            <v>-1357</v>
          </cell>
          <cell r="V1174">
            <v>-147446</v>
          </cell>
          <cell r="W1174" t="e">
            <v>#N/A</v>
          </cell>
          <cell r="X1174" t="str">
            <v>no UID</v>
          </cell>
          <cell r="AB1174" t="e">
            <v>#N/A</v>
          </cell>
          <cell r="AC1174" t="e">
            <v>#N/A</v>
          </cell>
        </row>
        <row r="1175">
          <cell r="C1175" t="str">
            <v>no UID</v>
          </cell>
          <cell r="F1175">
            <v>11925140</v>
          </cell>
          <cell r="G1175" t="str">
            <v>No WsP</v>
          </cell>
          <cell r="H1175" t="str">
            <v>SPS 2014 NM S&amp;E B Sub</v>
          </cell>
          <cell r="I1175">
            <v>2015</v>
          </cell>
          <cell r="J1175">
            <v>-7707</v>
          </cell>
          <cell r="K1175">
            <v>-80105</v>
          </cell>
          <cell r="L1175">
            <v>10</v>
          </cell>
          <cell r="M1175">
            <v>2</v>
          </cell>
          <cell r="N1175">
            <v>-8779</v>
          </cell>
          <cell r="O1175">
            <v>-3245</v>
          </cell>
          <cell r="P1175">
            <v>-4129</v>
          </cell>
          <cell r="Q1175">
            <v>-1297</v>
          </cell>
          <cell r="R1175">
            <v>21</v>
          </cell>
          <cell r="S1175">
            <v>-2548</v>
          </cell>
          <cell r="T1175">
            <v>-3915</v>
          </cell>
          <cell r="U1175">
            <v>35</v>
          </cell>
          <cell r="V1175">
            <v>-111656</v>
          </cell>
          <cell r="W1175" t="e">
            <v>#N/A</v>
          </cell>
          <cell r="X1175" t="str">
            <v>no UID</v>
          </cell>
          <cell r="AB1175" t="e">
            <v>#N/A</v>
          </cell>
          <cell r="AC1175" t="e">
            <v>#N/A</v>
          </cell>
        </row>
        <row r="1176">
          <cell r="C1176" t="str">
            <v>no UID</v>
          </cell>
          <cell r="F1176">
            <v>11874887</v>
          </cell>
          <cell r="G1176" t="str">
            <v>No WsP</v>
          </cell>
          <cell r="H1176" t="str">
            <v>Urenco NEF High Side Substatio</v>
          </cell>
          <cell r="I1176">
            <v>2015</v>
          </cell>
          <cell r="J1176">
            <v>-2196</v>
          </cell>
          <cell r="K1176">
            <v>-4782</v>
          </cell>
          <cell r="L1176">
            <v>31</v>
          </cell>
          <cell r="M1176">
            <v>-1554</v>
          </cell>
          <cell r="N1176">
            <v>-5549</v>
          </cell>
          <cell r="O1176">
            <v>-311</v>
          </cell>
          <cell r="P1176" t="str">
            <v xml:space="preserve">                        -  </v>
          </cell>
          <cell r="Q1176" t="str">
            <v xml:space="preserve">                        -  </v>
          </cell>
          <cell r="R1176">
            <v>-19912</v>
          </cell>
          <cell r="S1176">
            <v>-1984</v>
          </cell>
          <cell r="T1176">
            <v>-259</v>
          </cell>
          <cell r="U1176">
            <v>-71434</v>
          </cell>
          <cell r="V1176">
            <v>-107950</v>
          </cell>
          <cell r="W1176" t="e">
            <v>#N/A</v>
          </cell>
          <cell r="X1176" t="str">
            <v>no UID</v>
          </cell>
          <cell r="AB1176" t="e">
            <v>#N/A</v>
          </cell>
          <cell r="AC1176" t="e">
            <v>#N/A</v>
          </cell>
        </row>
        <row r="1177">
          <cell r="C1177" t="str">
            <v>no UID</v>
          </cell>
          <cell r="F1177">
            <v>12075916</v>
          </cell>
          <cell r="G1177" t="str">
            <v>No WsP</v>
          </cell>
          <cell r="H1177" t="str">
            <v>SPS 2015 S&amp;E NM B 230kVLine</v>
          </cell>
          <cell r="I1177">
            <v>2015</v>
          </cell>
          <cell r="J1177" t="str">
            <v xml:space="preserve">                        -  </v>
          </cell>
          <cell r="K1177" t="str">
            <v xml:space="preserve">                           -  </v>
          </cell>
          <cell r="L1177" t="str">
            <v xml:space="preserve">                        -  </v>
          </cell>
          <cell r="M1177" t="str">
            <v xml:space="preserve">                        -  </v>
          </cell>
          <cell r="N1177" t="str">
            <v xml:space="preserve">                        -  </v>
          </cell>
          <cell r="O1177" t="str">
            <v xml:space="preserve">                        -  </v>
          </cell>
          <cell r="P1177" t="str">
            <v xml:space="preserve">                        -  </v>
          </cell>
          <cell r="Q1177" t="str">
            <v xml:space="preserve">                        -  </v>
          </cell>
          <cell r="R1177" t="str">
            <v xml:space="preserve">                        -  </v>
          </cell>
          <cell r="S1177" t="str">
            <v xml:space="preserve">                           -  </v>
          </cell>
          <cell r="T1177">
            <v>-35474</v>
          </cell>
          <cell r="U1177">
            <v>-62646</v>
          </cell>
          <cell r="V1177">
            <v>-98120</v>
          </cell>
          <cell r="W1177" t="e">
            <v>#N/A</v>
          </cell>
          <cell r="X1177" t="str">
            <v>no UID</v>
          </cell>
          <cell r="AB1177" t="e">
            <v>#N/A</v>
          </cell>
          <cell r="AC1177" t="e">
            <v>#N/A</v>
          </cell>
        </row>
        <row r="1178">
          <cell r="C1178" t="str">
            <v>no UID</v>
          </cell>
          <cell r="F1178">
            <v>11500168</v>
          </cell>
          <cell r="G1178" t="str">
            <v>No WsP</v>
          </cell>
          <cell r="H1178" t="str">
            <v>Industrial - Replace APTs sub</v>
          </cell>
          <cell r="I1178">
            <v>2015</v>
          </cell>
          <cell r="J1178" t="str">
            <v xml:space="preserve">                        -  </v>
          </cell>
          <cell r="K1178" t="str">
            <v xml:space="preserve">                           -  </v>
          </cell>
          <cell r="L1178" t="str">
            <v xml:space="preserve">                        -  </v>
          </cell>
          <cell r="M1178" t="str">
            <v xml:space="preserve">                        -  </v>
          </cell>
          <cell r="N1178" t="str">
            <v xml:space="preserve">                        -  </v>
          </cell>
          <cell r="O1178" t="str">
            <v xml:space="preserve">                        -  </v>
          </cell>
          <cell r="P1178">
            <v>-93108</v>
          </cell>
          <cell r="Q1178">
            <v>-174</v>
          </cell>
          <cell r="R1178">
            <v>-68</v>
          </cell>
          <cell r="S1178">
            <v>-16</v>
          </cell>
          <cell r="T1178">
            <v>-11</v>
          </cell>
          <cell r="U1178" t="str">
            <v xml:space="preserve">                        -  </v>
          </cell>
          <cell r="V1178">
            <v>-93378</v>
          </cell>
          <cell r="W1178" t="e">
            <v>#N/A</v>
          </cell>
          <cell r="X1178" t="str">
            <v>no UID</v>
          </cell>
          <cell r="AB1178" t="e">
            <v>#N/A</v>
          </cell>
          <cell r="AC1178" t="e">
            <v>#N/A</v>
          </cell>
        </row>
        <row r="1179">
          <cell r="C1179" t="str">
            <v>no UID</v>
          </cell>
          <cell r="F1179">
            <v>12002856</v>
          </cell>
          <cell r="G1179" t="str">
            <v>No WsP</v>
          </cell>
          <cell r="H1179" t="str">
            <v>Taylor - Replace 115kV PTs</v>
          </cell>
          <cell r="I1179">
            <v>2015</v>
          </cell>
          <cell r="J1179" t="str">
            <v xml:space="preserve">                        -  </v>
          </cell>
          <cell r="K1179" t="str">
            <v xml:space="preserve">                           -  </v>
          </cell>
          <cell r="L1179" t="str">
            <v xml:space="preserve">                        -  </v>
          </cell>
          <cell r="M1179">
            <v>-80329</v>
          </cell>
          <cell r="N1179">
            <v>-32</v>
          </cell>
          <cell r="O1179">
            <v>-1069</v>
          </cell>
          <cell r="P1179" t="str">
            <v xml:space="preserve">                        -  </v>
          </cell>
          <cell r="Q1179" t="str">
            <v xml:space="preserve">                        -  </v>
          </cell>
          <cell r="R1179">
            <v>1</v>
          </cell>
          <cell r="S1179" t="str">
            <v xml:space="preserve">                           -  </v>
          </cell>
          <cell r="T1179">
            <v>0</v>
          </cell>
          <cell r="U1179" t="str">
            <v xml:space="preserve">                        -  </v>
          </cell>
          <cell r="V1179">
            <v>-81429</v>
          </cell>
          <cell r="W1179" t="e">
            <v>#N/A</v>
          </cell>
          <cell r="X1179" t="str">
            <v>no UID</v>
          </cell>
          <cell r="AB1179" t="e">
            <v>#N/A</v>
          </cell>
          <cell r="AC1179" t="e">
            <v>#N/A</v>
          </cell>
        </row>
        <row r="1180">
          <cell r="C1180" t="str">
            <v>no UID</v>
          </cell>
          <cell r="F1180">
            <v>12002863</v>
          </cell>
          <cell r="G1180" t="str">
            <v>No WsP</v>
          </cell>
          <cell r="H1180" t="str">
            <v>Roswell - Replace 115kV PTs</v>
          </cell>
          <cell r="I1180">
            <v>2015</v>
          </cell>
          <cell r="J1180" t="str">
            <v xml:space="preserve">                        -  </v>
          </cell>
          <cell r="K1180" t="str">
            <v xml:space="preserve">                           -  </v>
          </cell>
          <cell r="L1180" t="str">
            <v xml:space="preserve">                        -  </v>
          </cell>
          <cell r="M1180">
            <v>-78361</v>
          </cell>
          <cell r="N1180">
            <v>-1666</v>
          </cell>
          <cell r="O1180">
            <v>135</v>
          </cell>
          <cell r="P1180">
            <v>-1059</v>
          </cell>
          <cell r="Q1180" t="str">
            <v xml:space="preserve">                        -  </v>
          </cell>
          <cell r="R1180">
            <v>1</v>
          </cell>
          <cell r="S1180" t="str">
            <v xml:space="preserve">                           -  </v>
          </cell>
          <cell r="T1180">
            <v>0</v>
          </cell>
          <cell r="U1180" t="str">
            <v xml:space="preserve">                        -  </v>
          </cell>
          <cell r="V1180">
            <v>-80950</v>
          </cell>
          <cell r="W1180" t="e">
            <v>#N/A</v>
          </cell>
          <cell r="X1180" t="str">
            <v>no UID</v>
          </cell>
          <cell r="AB1180" t="e">
            <v>#N/A</v>
          </cell>
          <cell r="AC1180" t="e">
            <v>#N/A</v>
          </cell>
        </row>
        <row r="1181">
          <cell r="C1181" t="str">
            <v>no UID</v>
          </cell>
          <cell r="F1181">
            <v>12076041</v>
          </cell>
          <cell r="G1181" t="str">
            <v>No WsP</v>
          </cell>
          <cell r="H1181" t="str">
            <v>SPS 2015 NM S&amp;E Sub</v>
          </cell>
          <cell r="I1181">
            <v>2015</v>
          </cell>
          <cell r="J1181" t="str">
            <v xml:space="preserve">                        -  </v>
          </cell>
          <cell r="K1181" t="str">
            <v xml:space="preserve">                           -  </v>
          </cell>
          <cell r="L1181" t="str">
            <v xml:space="preserve">                        -  </v>
          </cell>
          <cell r="M1181" t="str">
            <v xml:space="preserve">                        -  </v>
          </cell>
          <cell r="N1181" t="str">
            <v xml:space="preserve">                        -  </v>
          </cell>
          <cell r="O1181">
            <v>-46673</v>
          </cell>
          <cell r="P1181">
            <v>-1221</v>
          </cell>
          <cell r="Q1181" t="str">
            <v xml:space="preserve">                        -  </v>
          </cell>
          <cell r="R1181">
            <v>-9801</v>
          </cell>
          <cell r="S1181" t="str">
            <v xml:space="preserve">                           -  </v>
          </cell>
          <cell r="T1181">
            <v>0</v>
          </cell>
          <cell r="U1181" t="str">
            <v xml:space="preserve">                        -  </v>
          </cell>
          <cell r="V1181">
            <v>-57695</v>
          </cell>
          <cell r="W1181" t="e">
            <v>#N/A</v>
          </cell>
          <cell r="X1181" t="str">
            <v>no UID</v>
          </cell>
          <cell r="AB1181" t="e">
            <v>#N/A</v>
          </cell>
          <cell r="AC1181" t="e">
            <v>#N/A</v>
          </cell>
        </row>
        <row r="1182">
          <cell r="C1182" t="str">
            <v>no UID</v>
          </cell>
          <cell r="F1182">
            <v>11219936</v>
          </cell>
          <cell r="G1182" t="str">
            <v>No WsP</v>
          </cell>
          <cell r="H1182" t="str">
            <v>SPS Trans Switch Replmnt Line</v>
          </cell>
          <cell r="I1182">
            <v>2015</v>
          </cell>
          <cell r="J1182">
            <v>-8346</v>
          </cell>
          <cell r="K1182">
            <v>-25476</v>
          </cell>
          <cell r="L1182">
            <v>-7175</v>
          </cell>
          <cell r="M1182">
            <v>-12660</v>
          </cell>
          <cell r="N1182">
            <v>-5959</v>
          </cell>
          <cell r="O1182">
            <v>2888</v>
          </cell>
          <cell r="P1182">
            <v>-427</v>
          </cell>
          <cell r="Q1182" t="str">
            <v xml:space="preserve">                        -  </v>
          </cell>
          <cell r="R1182" t="str">
            <v xml:space="preserve">                        -  </v>
          </cell>
          <cell r="S1182" t="str">
            <v xml:space="preserve">                           -  </v>
          </cell>
          <cell r="T1182">
            <v>17</v>
          </cell>
          <cell r="U1182">
            <v>2689</v>
          </cell>
          <cell r="V1182">
            <v>-54449</v>
          </cell>
          <cell r="W1182" t="e">
            <v>#N/A</v>
          </cell>
          <cell r="X1182" t="str">
            <v>no UID</v>
          </cell>
          <cell r="AB1182" t="e">
            <v>#N/A</v>
          </cell>
          <cell r="AC1182" t="e">
            <v>#N/A</v>
          </cell>
        </row>
        <row r="1183">
          <cell r="C1183" t="str">
            <v>no UID</v>
          </cell>
          <cell r="F1183">
            <v>11351984</v>
          </cell>
          <cell r="G1183" t="str">
            <v>No WsP</v>
          </cell>
          <cell r="H1183" t="str">
            <v>SPS 2013 S&amp;E Sub</v>
          </cell>
          <cell r="I1183">
            <v>2015</v>
          </cell>
          <cell r="J1183" t="str">
            <v xml:space="preserve">                        -  </v>
          </cell>
          <cell r="K1183" t="str">
            <v xml:space="preserve">                           -  </v>
          </cell>
          <cell r="L1183" t="str">
            <v xml:space="preserve">                        -  </v>
          </cell>
          <cell r="M1183" t="str">
            <v xml:space="preserve">                        -  </v>
          </cell>
          <cell r="N1183">
            <v>-44399</v>
          </cell>
          <cell r="O1183" t="str">
            <v xml:space="preserve">                        -  </v>
          </cell>
          <cell r="P1183" t="str">
            <v xml:space="preserve">                        -  </v>
          </cell>
          <cell r="Q1183" t="str">
            <v xml:space="preserve">                        -  </v>
          </cell>
          <cell r="R1183">
            <v>2</v>
          </cell>
          <cell r="S1183" t="str">
            <v xml:space="preserve">                           -  </v>
          </cell>
          <cell r="T1183">
            <v>0</v>
          </cell>
          <cell r="U1183" t="str">
            <v xml:space="preserve">                        -  </v>
          </cell>
          <cell r="V1183">
            <v>-44397</v>
          </cell>
          <cell r="W1183" t="e">
            <v>#N/A</v>
          </cell>
          <cell r="X1183" t="str">
            <v>no UID</v>
          </cell>
          <cell r="AB1183" t="e">
            <v>#N/A</v>
          </cell>
          <cell r="AC1183" t="e">
            <v>#N/A</v>
          </cell>
        </row>
        <row r="1184">
          <cell r="C1184" t="str">
            <v>no UID</v>
          </cell>
          <cell r="F1184">
            <v>11987312</v>
          </cell>
          <cell r="G1184" t="str">
            <v>No WsP</v>
          </cell>
          <cell r="H1184" t="str">
            <v>T08_Pringle 115kV Re-Term Line</v>
          </cell>
          <cell r="I1184">
            <v>2015</v>
          </cell>
          <cell r="J1184" t="str">
            <v xml:space="preserve">                        -  </v>
          </cell>
          <cell r="K1184" t="str">
            <v xml:space="preserve">                           -  </v>
          </cell>
          <cell r="L1184" t="str">
            <v xml:space="preserve">                        -  </v>
          </cell>
          <cell r="M1184" t="str">
            <v xml:space="preserve">                        -  </v>
          </cell>
          <cell r="N1184" t="str">
            <v xml:space="preserve">                        -  </v>
          </cell>
          <cell r="O1184" t="str">
            <v xml:space="preserve">                        -  </v>
          </cell>
          <cell r="P1184" t="str">
            <v xml:space="preserve">                        -  </v>
          </cell>
          <cell r="Q1184" t="str">
            <v xml:space="preserve">                        -  </v>
          </cell>
          <cell r="R1184" t="str">
            <v xml:space="preserve">                        -  </v>
          </cell>
          <cell r="S1184">
            <v>-18686</v>
          </cell>
          <cell r="T1184">
            <v>-1</v>
          </cell>
          <cell r="U1184" t="str">
            <v xml:space="preserve">                        -  </v>
          </cell>
          <cell r="V1184">
            <v>-18687</v>
          </cell>
          <cell r="W1184" t="e">
            <v>#N/A</v>
          </cell>
          <cell r="X1184" t="str">
            <v>no UID</v>
          </cell>
          <cell r="AB1184" t="e">
            <v>#N/A</v>
          </cell>
          <cell r="AC1184" t="e">
            <v>#N/A</v>
          </cell>
        </row>
        <row r="1185">
          <cell r="C1185" t="str">
            <v>no UID</v>
          </cell>
          <cell r="F1185">
            <v>12075915</v>
          </cell>
          <cell r="G1185" t="str">
            <v>No WsP</v>
          </cell>
          <cell r="H1185" t="str">
            <v>SPS 2015 S&amp;E NM B115kVLine</v>
          </cell>
          <cell r="I1185">
            <v>2015</v>
          </cell>
          <cell r="J1185" t="str">
            <v xml:space="preserve">                        -  </v>
          </cell>
          <cell r="K1185" t="str">
            <v xml:space="preserve">                           -  </v>
          </cell>
          <cell r="L1185" t="str">
            <v xml:space="preserve">                        -  </v>
          </cell>
          <cell r="M1185" t="str">
            <v xml:space="preserve">                        -  </v>
          </cell>
          <cell r="N1185" t="str">
            <v xml:space="preserve">                        -  </v>
          </cell>
          <cell r="O1185" t="str">
            <v xml:space="preserve">                        -  </v>
          </cell>
          <cell r="P1185">
            <v>-16271</v>
          </cell>
          <cell r="Q1185">
            <v>-584</v>
          </cell>
          <cell r="R1185">
            <v>158</v>
          </cell>
          <cell r="S1185" t="str">
            <v xml:space="preserve">                           -  </v>
          </cell>
          <cell r="T1185" t="str">
            <v xml:space="preserve">                        -  </v>
          </cell>
          <cell r="U1185" t="str">
            <v xml:space="preserve">                        -  </v>
          </cell>
          <cell r="V1185">
            <v>-16697</v>
          </cell>
          <cell r="W1185" t="e">
            <v>#N/A</v>
          </cell>
          <cell r="X1185" t="str">
            <v>no UID</v>
          </cell>
          <cell r="AB1185" t="e">
            <v>#N/A</v>
          </cell>
          <cell r="AC1185" t="e">
            <v>#N/A</v>
          </cell>
        </row>
        <row r="1186">
          <cell r="C1186" t="str">
            <v>no UID</v>
          </cell>
          <cell r="F1186">
            <v>11361076</v>
          </cell>
          <cell r="G1186" t="str">
            <v>No WsP</v>
          </cell>
          <cell r="H1186" t="str">
            <v>NM Trans Switch replacement Li</v>
          </cell>
          <cell r="I1186">
            <v>2015</v>
          </cell>
          <cell r="J1186">
            <v>-1191</v>
          </cell>
          <cell r="K1186">
            <v>-10883</v>
          </cell>
          <cell r="L1186">
            <v>-1237</v>
          </cell>
          <cell r="M1186">
            <v>-190</v>
          </cell>
          <cell r="N1186" t="str">
            <v xml:space="preserve">                        -  </v>
          </cell>
          <cell r="O1186" t="str">
            <v xml:space="preserve">                        -  </v>
          </cell>
          <cell r="P1186" t="str">
            <v xml:space="preserve">                        -  </v>
          </cell>
          <cell r="Q1186" t="str">
            <v xml:space="preserve">                        -  </v>
          </cell>
          <cell r="R1186" t="str">
            <v xml:space="preserve">                        -  </v>
          </cell>
          <cell r="S1186" t="str">
            <v xml:space="preserve">                           -  </v>
          </cell>
          <cell r="T1186" t="str">
            <v xml:space="preserve">                        -  </v>
          </cell>
          <cell r="U1186" t="str">
            <v xml:space="preserve">                        -  </v>
          </cell>
          <cell r="V1186">
            <v>-13501</v>
          </cell>
          <cell r="W1186" t="e">
            <v>#N/A</v>
          </cell>
          <cell r="X1186" t="str">
            <v>no UID</v>
          </cell>
          <cell r="AB1186" t="e">
            <v>#N/A</v>
          </cell>
          <cell r="AC1186" t="e">
            <v>#N/A</v>
          </cell>
        </row>
        <row r="1187">
          <cell r="C1187" t="str">
            <v>no UID</v>
          </cell>
          <cell r="F1187">
            <v>11705927</v>
          </cell>
          <cell r="G1187" t="str">
            <v>No WsP</v>
          </cell>
          <cell r="H1187" t="str">
            <v>Murphy T82 ELR Relays, Sub</v>
          </cell>
          <cell r="I1187">
            <v>2015</v>
          </cell>
          <cell r="J1187" t="str">
            <v xml:space="preserve">                        -  </v>
          </cell>
          <cell r="K1187" t="str">
            <v xml:space="preserve">                           -  </v>
          </cell>
          <cell r="L1187" t="str">
            <v xml:space="preserve">                        -  </v>
          </cell>
          <cell r="M1187" t="str">
            <v xml:space="preserve">                        -  </v>
          </cell>
          <cell r="N1187" t="str">
            <v xml:space="preserve">                        -  </v>
          </cell>
          <cell r="O1187">
            <v>-44</v>
          </cell>
          <cell r="P1187" t="str">
            <v xml:space="preserve">                        -  </v>
          </cell>
          <cell r="Q1187" t="str">
            <v xml:space="preserve">                        -  </v>
          </cell>
          <cell r="R1187" t="str">
            <v xml:space="preserve">                        -  </v>
          </cell>
          <cell r="S1187">
            <v>-22</v>
          </cell>
          <cell r="T1187" t="str">
            <v xml:space="preserve">                        -  </v>
          </cell>
          <cell r="U1187" t="str">
            <v xml:space="preserve">                        -  </v>
          </cell>
          <cell r="V1187">
            <v>-66</v>
          </cell>
          <cell r="W1187" t="e">
            <v>#N/A</v>
          </cell>
          <cell r="X1187" t="str">
            <v>no UID</v>
          </cell>
          <cell r="AB1187" t="e">
            <v>#N/A</v>
          </cell>
          <cell r="AC1187" t="e">
            <v>#N/A</v>
          </cell>
        </row>
        <row r="1188">
          <cell r="C1188" t="str">
            <v>no UID</v>
          </cell>
          <cell r="F1188">
            <v>11804644</v>
          </cell>
          <cell r="G1188" t="str">
            <v>No WsP</v>
          </cell>
          <cell r="H1188" t="str">
            <v>Curry-Replace 115kV APT s, Sub</v>
          </cell>
          <cell r="I1188">
            <v>2015</v>
          </cell>
          <cell r="J1188" t="str">
            <v xml:space="preserve">                        -  </v>
          </cell>
          <cell r="K1188" t="str">
            <v xml:space="preserve">                           -  </v>
          </cell>
          <cell r="L1188" t="str">
            <v xml:space="preserve">                        -  </v>
          </cell>
          <cell r="M1188" t="str">
            <v xml:space="preserve">                        -  </v>
          </cell>
          <cell r="N1188">
            <v>-11</v>
          </cell>
          <cell r="O1188" t="str">
            <v xml:space="preserve">                        -  </v>
          </cell>
          <cell r="P1188" t="str">
            <v xml:space="preserve">                        -  </v>
          </cell>
          <cell r="Q1188" t="str">
            <v xml:space="preserve">                        -  </v>
          </cell>
          <cell r="R1188" t="str">
            <v xml:space="preserve">                        -  </v>
          </cell>
          <cell r="S1188" t="str">
            <v xml:space="preserve">                           -  </v>
          </cell>
          <cell r="T1188" t="str">
            <v xml:space="preserve">                        -  </v>
          </cell>
          <cell r="U1188" t="str">
            <v xml:space="preserve">                        -  </v>
          </cell>
          <cell r="V1188">
            <v>-11</v>
          </cell>
          <cell r="W1188" t="e">
            <v>#N/A</v>
          </cell>
          <cell r="X1188" t="str">
            <v>no UID</v>
          </cell>
          <cell r="AB1188" t="e">
            <v>#N/A</v>
          </cell>
          <cell r="AC1188" t="e">
            <v>#N/A</v>
          </cell>
        </row>
        <row r="1189">
          <cell r="C1189" t="str">
            <v>no UID</v>
          </cell>
          <cell r="F1189">
            <v>11649543</v>
          </cell>
          <cell r="G1189" t="str">
            <v>No WsP</v>
          </cell>
          <cell r="H1189" t="str">
            <v>Finney Relay Mods, Kansas,Sub</v>
          </cell>
          <cell r="I1189">
            <v>2015</v>
          </cell>
          <cell r="J1189" t="str">
            <v xml:space="preserve">                        -  </v>
          </cell>
          <cell r="K1189" t="str">
            <v xml:space="preserve">                           -  </v>
          </cell>
          <cell r="L1189" t="str">
            <v xml:space="preserve">                        -  </v>
          </cell>
          <cell r="M1189" t="str">
            <v xml:space="preserve">                        -  </v>
          </cell>
          <cell r="N1189" t="str">
            <v xml:space="preserve">                        -  </v>
          </cell>
          <cell r="O1189">
            <v>14585</v>
          </cell>
          <cell r="P1189" t="str">
            <v xml:space="preserve">                        -  </v>
          </cell>
          <cell r="Q1189" t="str">
            <v xml:space="preserve">                        -  </v>
          </cell>
          <cell r="R1189" t="str">
            <v xml:space="preserve">                        -  </v>
          </cell>
          <cell r="S1189" t="str">
            <v xml:space="preserve">                           -  </v>
          </cell>
          <cell r="T1189" t="str">
            <v xml:space="preserve">                        -  </v>
          </cell>
          <cell r="U1189" t="str">
            <v xml:space="preserve">                        -  </v>
          </cell>
          <cell r="V1189">
            <v>14585</v>
          </cell>
          <cell r="W1189" t="e">
            <v>#N/A</v>
          </cell>
          <cell r="X1189" t="str">
            <v>no UID</v>
          </cell>
          <cell r="AB1189" t="e">
            <v>#N/A</v>
          </cell>
          <cell r="AC1189" t="e">
            <v>#N/A</v>
          </cell>
        </row>
        <row r="1190">
          <cell r="C1190" t="str">
            <v>no UID</v>
          </cell>
          <cell r="F1190">
            <v>11520068</v>
          </cell>
          <cell r="G1190" t="str">
            <v>No WsP</v>
          </cell>
          <cell r="H1190" t="str">
            <v>Oxy BRU, Sub</v>
          </cell>
          <cell r="I1190">
            <v>2015</v>
          </cell>
          <cell r="J1190" t="str">
            <v xml:space="preserve">                        -  </v>
          </cell>
          <cell r="K1190" t="str">
            <v xml:space="preserve">                           -  </v>
          </cell>
          <cell r="L1190" t="str">
            <v xml:space="preserve">                        -  </v>
          </cell>
          <cell r="M1190" t="str">
            <v xml:space="preserve">                        -  </v>
          </cell>
          <cell r="N1190" t="str">
            <v xml:space="preserve">                        -  </v>
          </cell>
          <cell r="O1190" t="str">
            <v xml:space="preserve">                        -  </v>
          </cell>
          <cell r="P1190">
            <v>3387</v>
          </cell>
          <cell r="Q1190">
            <v>43</v>
          </cell>
          <cell r="R1190" t="str">
            <v xml:space="preserve">                        -  </v>
          </cell>
          <cell r="S1190">
            <v>-109</v>
          </cell>
          <cell r="T1190">
            <v>32990</v>
          </cell>
          <cell r="U1190">
            <v>557</v>
          </cell>
          <cell r="V1190">
            <v>36869</v>
          </cell>
          <cell r="W1190" t="e">
            <v>#N/A</v>
          </cell>
          <cell r="X1190" t="str">
            <v>no UID</v>
          </cell>
          <cell r="AB1190" t="e">
            <v>#N/A</v>
          </cell>
          <cell r="AC1190" t="e">
            <v>#N/A</v>
          </cell>
        </row>
        <row r="1191">
          <cell r="C1191" t="str">
            <v>no UID</v>
          </cell>
          <cell r="F1191">
            <v>11802495</v>
          </cell>
          <cell r="G1191" t="str">
            <v>No WsP</v>
          </cell>
          <cell r="H1191" t="str">
            <v>SPS Transmission Line Sale</v>
          </cell>
          <cell r="I1191">
            <v>2015</v>
          </cell>
          <cell r="J1191" t="str">
            <v xml:space="preserve">                        -  </v>
          </cell>
          <cell r="K1191" t="str">
            <v xml:space="preserve">                           -  </v>
          </cell>
          <cell r="L1191" t="str">
            <v xml:space="preserve">                        -  </v>
          </cell>
          <cell r="M1191" t="str">
            <v xml:space="preserve">                        -  </v>
          </cell>
          <cell r="N1191" t="str">
            <v xml:space="preserve">                        -  </v>
          </cell>
          <cell r="O1191" t="str">
            <v xml:space="preserve">                        -  </v>
          </cell>
          <cell r="P1191" t="str">
            <v xml:space="preserve">                        -  </v>
          </cell>
          <cell r="Q1191" t="str">
            <v xml:space="preserve">                        -  </v>
          </cell>
          <cell r="R1191" t="str">
            <v xml:space="preserve">                        -  </v>
          </cell>
          <cell r="S1191" t="str">
            <v xml:space="preserve">                           -  </v>
          </cell>
          <cell r="T1191" t="str">
            <v xml:space="preserve">                        -  </v>
          </cell>
          <cell r="U1191">
            <v>257402</v>
          </cell>
          <cell r="V1191">
            <v>257402</v>
          </cell>
          <cell r="W1191" t="e">
            <v>#N/A</v>
          </cell>
          <cell r="X1191" t="str">
            <v>no UID</v>
          </cell>
          <cell r="AB1191" t="e">
            <v>#N/A</v>
          </cell>
          <cell r="AC1191" t="e">
            <v>#N/A</v>
          </cell>
        </row>
        <row r="1192">
          <cell r="C1192" t="str">
            <v>no UID</v>
          </cell>
          <cell r="F1192">
            <v>11909901</v>
          </cell>
          <cell r="G1192" t="str">
            <v>No WsP</v>
          </cell>
          <cell r="H1192" t="str">
            <v>GSEC-2012-037 GSEC Elk Station</v>
          </cell>
          <cell r="I1192">
            <v>2015</v>
          </cell>
          <cell r="J1192" t="str">
            <v xml:space="preserve">                        -  </v>
          </cell>
          <cell r="K1192" t="str">
            <v xml:space="preserve">                           -  </v>
          </cell>
          <cell r="L1192">
            <v>1118936</v>
          </cell>
          <cell r="M1192">
            <v>-21048</v>
          </cell>
          <cell r="N1192">
            <v>-7339</v>
          </cell>
          <cell r="O1192">
            <v>-8173</v>
          </cell>
          <cell r="P1192">
            <v>-11206</v>
          </cell>
          <cell r="Q1192">
            <v>-16412</v>
          </cell>
          <cell r="R1192">
            <v>-1310</v>
          </cell>
          <cell r="S1192">
            <v>-4553</v>
          </cell>
          <cell r="T1192">
            <v>-3446</v>
          </cell>
          <cell r="U1192">
            <v>36</v>
          </cell>
          <cell r="V1192">
            <v>1045486</v>
          </cell>
          <cell r="W1192" t="e">
            <v>#N/A</v>
          </cell>
          <cell r="X1192" t="str">
            <v>no UID</v>
          </cell>
          <cell r="AB1192" t="e">
            <v>#N/A</v>
          </cell>
          <cell r="AC1192" t="e">
            <v>#N/A</v>
          </cell>
        </row>
        <row r="1193">
          <cell r="C1193" t="str">
            <v>no UID</v>
          </cell>
          <cell r="F1193">
            <v>11614122</v>
          </cell>
          <cell r="G1193" t="str">
            <v>No WsP</v>
          </cell>
          <cell r="H1193" t="str">
            <v>Mescalero Wind Sub</v>
          </cell>
          <cell r="I1193">
            <v>2015</v>
          </cell>
          <cell r="J1193" t="str">
            <v xml:space="preserve">                        -  </v>
          </cell>
          <cell r="K1193" t="str">
            <v xml:space="preserve">                           -  </v>
          </cell>
          <cell r="L1193" t="str">
            <v xml:space="preserve">                        -  </v>
          </cell>
          <cell r="M1193" t="str">
            <v xml:space="preserve">                        -  </v>
          </cell>
          <cell r="N1193" t="str">
            <v xml:space="preserve">                        -  </v>
          </cell>
          <cell r="O1193" t="str">
            <v xml:space="preserve">                        -  </v>
          </cell>
          <cell r="P1193">
            <v>2477577</v>
          </cell>
          <cell r="Q1193">
            <v>-273869</v>
          </cell>
          <cell r="R1193">
            <v>-18327</v>
          </cell>
          <cell r="S1193">
            <v>-186132</v>
          </cell>
          <cell r="T1193">
            <v>-99053</v>
          </cell>
          <cell r="U1193">
            <v>68087</v>
          </cell>
          <cell r="V1193">
            <v>1968283</v>
          </cell>
          <cell r="W1193" t="e">
            <v>#N/A</v>
          </cell>
          <cell r="X1193" t="str">
            <v>no UID</v>
          </cell>
          <cell r="AB1193" t="e">
            <v>#N/A</v>
          </cell>
          <cell r="AC1193" t="e">
            <v>#N/A</v>
          </cell>
        </row>
        <row r="1194">
          <cell r="C1194" t="str">
            <v>no UID</v>
          </cell>
          <cell r="F1194">
            <v>11986696</v>
          </cell>
          <cell r="G1194" t="str">
            <v>No WsP</v>
          </cell>
          <cell r="R1194">
            <v>0</v>
          </cell>
          <cell r="T1194">
            <v>0</v>
          </cell>
          <cell r="V1194">
            <v>0</v>
          </cell>
          <cell r="X1194" t="str">
            <v>no UID</v>
          </cell>
          <cell r="AB1194" t="e">
            <v>#N/A</v>
          </cell>
          <cell r="AC1194" t="e">
            <v>#N/A</v>
          </cell>
        </row>
        <row r="1195">
          <cell r="C1195" t="str">
            <v>no UID</v>
          </cell>
          <cell r="F1195">
            <v>11986812</v>
          </cell>
          <cell r="G1195" t="str">
            <v>No WsP</v>
          </cell>
          <cell r="R1195">
            <v>0</v>
          </cell>
          <cell r="T1195">
            <v>0</v>
          </cell>
          <cell r="V1195">
            <v>0</v>
          </cell>
          <cell r="X1195" t="str">
            <v>no UID</v>
          </cell>
          <cell r="AB1195" t="e">
            <v>#N/A</v>
          </cell>
          <cell r="AC1195" t="e">
            <v>#N/A</v>
          </cell>
        </row>
        <row r="1196">
          <cell r="C1196" t="str">
            <v>no UID</v>
          </cell>
          <cell r="F1196">
            <v>11986939</v>
          </cell>
          <cell r="G1196" t="str">
            <v>No WsP</v>
          </cell>
          <cell r="R1196">
            <v>0</v>
          </cell>
          <cell r="T1196">
            <v>0</v>
          </cell>
          <cell r="V1196">
            <v>0</v>
          </cell>
          <cell r="X1196" t="str">
            <v>no UID</v>
          </cell>
          <cell r="AB1196" t="e">
            <v>#N/A</v>
          </cell>
          <cell r="AC1196" t="e">
            <v>#N/A</v>
          </cell>
        </row>
        <row r="1197">
          <cell r="C1197" t="str">
            <v>no UID</v>
          </cell>
          <cell r="F1197">
            <v>11987034</v>
          </cell>
          <cell r="G1197" t="str">
            <v>No WsP</v>
          </cell>
          <cell r="R1197">
            <v>0</v>
          </cell>
          <cell r="T1197">
            <v>0</v>
          </cell>
          <cell r="V1197">
            <v>0</v>
          </cell>
          <cell r="X1197" t="str">
            <v>no UID</v>
          </cell>
          <cell r="AB1197" t="e">
            <v>#N/A</v>
          </cell>
          <cell r="AC1197" t="e">
            <v>#N/A</v>
          </cell>
        </row>
        <row r="1198">
          <cell r="C1198" t="str">
            <v>no UID</v>
          </cell>
          <cell r="F1198">
            <v>12076309</v>
          </cell>
          <cell r="G1198" t="str">
            <v>No WsP</v>
          </cell>
          <cell r="R1198">
            <v>0</v>
          </cell>
          <cell r="T1198">
            <v>0</v>
          </cell>
          <cell r="V1198">
            <v>0</v>
          </cell>
          <cell r="X1198" t="str">
            <v>no UID</v>
          </cell>
          <cell r="AB1198" t="e">
            <v>#N/A</v>
          </cell>
          <cell r="AC1198" t="e">
            <v>#N/A</v>
          </cell>
        </row>
        <row r="1199">
          <cell r="C1199" t="str">
            <v>no UID</v>
          </cell>
          <cell r="F1199">
            <v>12076647</v>
          </cell>
          <cell r="G1199" t="str">
            <v>No WsP</v>
          </cell>
          <cell r="R1199">
            <v>0</v>
          </cell>
          <cell r="T1199">
            <v>0</v>
          </cell>
          <cell r="V1199">
            <v>0</v>
          </cell>
          <cell r="X1199" t="str">
            <v>no UID</v>
          </cell>
          <cell r="AB1199" t="e">
            <v>#N/A</v>
          </cell>
          <cell r="AC1199" t="e">
            <v>#N/A</v>
          </cell>
        </row>
        <row r="1200">
          <cell r="C1200" t="str">
            <v>no UID</v>
          </cell>
          <cell r="F1200">
            <v>12173089</v>
          </cell>
          <cell r="G1200" t="str">
            <v>No WsP</v>
          </cell>
          <cell r="R1200">
            <v>0</v>
          </cell>
          <cell r="T1200">
            <v>0</v>
          </cell>
          <cell r="V1200">
            <v>0</v>
          </cell>
          <cell r="X1200" t="str">
            <v>no UID</v>
          </cell>
          <cell r="AB1200" t="e">
            <v>#N/A</v>
          </cell>
          <cell r="AC1200" t="e">
            <v>#N/A</v>
          </cell>
        </row>
        <row r="1201">
          <cell r="C1201" t="str">
            <v>no UID</v>
          </cell>
          <cell r="F1201">
            <v>12172796</v>
          </cell>
          <cell r="G1201" t="str">
            <v>No WsP</v>
          </cell>
          <cell r="R1201">
            <v>0</v>
          </cell>
          <cell r="T1201">
            <v>0</v>
          </cell>
          <cell r="V1201">
            <v>0</v>
          </cell>
          <cell r="X1201" t="str">
            <v>no UID</v>
          </cell>
          <cell r="AB1201" t="e">
            <v>#N/A</v>
          </cell>
          <cell r="AC1201" t="e">
            <v>#N/A</v>
          </cell>
        </row>
        <row r="1202">
          <cell r="C1202" t="str">
            <v>no UID</v>
          </cell>
          <cell r="F1202">
            <v>12172959</v>
          </cell>
          <cell r="G1202" t="str">
            <v>No WsP</v>
          </cell>
          <cell r="R1202">
            <v>0</v>
          </cell>
          <cell r="T1202">
            <v>0</v>
          </cell>
          <cell r="V1202">
            <v>0</v>
          </cell>
          <cell r="X1202" t="str">
            <v>no UID</v>
          </cell>
          <cell r="AB1202" t="e">
            <v>#N/A</v>
          </cell>
          <cell r="AC1202" t="e">
            <v>#N/A</v>
          </cell>
        </row>
        <row r="1203">
          <cell r="C1203" t="str">
            <v>no UID</v>
          </cell>
          <cell r="F1203">
            <v>12173091</v>
          </cell>
          <cell r="G1203" t="str">
            <v>No WsP</v>
          </cell>
          <cell r="R1203">
            <v>0</v>
          </cell>
          <cell r="T1203">
            <v>0</v>
          </cell>
          <cell r="V1203">
            <v>0</v>
          </cell>
          <cell r="X1203" t="str">
            <v>no UID</v>
          </cell>
          <cell r="AB1203" t="e">
            <v>#N/A</v>
          </cell>
          <cell r="AC1203" t="e">
            <v>#N/A</v>
          </cell>
        </row>
        <row r="1204">
          <cell r="C1204" t="str">
            <v>no UID</v>
          </cell>
          <cell r="F1204">
            <v>34001552</v>
          </cell>
          <cell r="G1204" t="str">
            <v>No WsP</v>
          </cell>
          <cell r="R1204">
            <v>0</v>
          </cell>
          <cell r="T1204">
            <v>0</v>
          </cell>
          <cell r="V1204">
            <v>0</v>
          </cell>
          <cell r="X1204" t="str">
            <v>no UID</v>
          </cell>
          <cell r="AB1204" t="e">
            <v>#N/A</v>
          </cell>
          <cell r="AC1204" t="e">
            <v>#N/A</v>
          </cell>
        </row>
        <row r="1205">
          <cell r="C1205" t="str">
            <v>no UID</v>
          </cell>
          <cell r="F1205">
            <v>34001644</v>
          </cell>
          <cell r="G1205" t="str">
            <v>No WsP</v>
          </cell>
          <cell r="R1205">
            <v>0</v>
          </cell>
          <cell r="T1205">
            <v>0</v>
          </cell>
          <cell r="V1205">
            <v>0</v>
          </cell>
          <cell r="X1205" t="str">
            <v>no UID</v>
          </cell>
          <cell r="AB1205" t="e">
            <v>#N/A</v>
          </cell>
          <cell r="AC1205" t="e">
            <v>#N/A</v>
          </cell>
        </row>
        <row r="1206">
          <cell r="C1206" t="str">
            <v>no UID</v>
          </cell>
          <cell r="F1206">
            <v>34001490</v>
          </cell>
          <cell r="G1206" t="str">
            <v>No WsP</v>
          </cell>
          <cell r="R1206">
            <v>0</v>
          </cell>
          <cell r="T1206">
            <v>0</v>
          </cell>
          <cell r="V1206">
            <v>0</v>
          </cell>
          <cell r="X1206" t="str">
            <v>no UID</v>
          </cell>
          <cell r="AB1206" t="e">
            <v>#N/A</v>
          </cell>
          <cell r="AC1206" t="e">
            <v>#N/A</v>
          </cell>
        </row>
        <row r="1207">
          <cell r="C1207" t="str">
            <v>no UID</v>
          </cell>
          <cell r="F1207">
            <v>34001551</v>
          </cell>
          <cell r="G1207" t="str">
            <v>No WsP</v>
          </cell>
          <cell r="R1207">
            <v>0</v>
          </cell>
          <cell r="T1207">
            <v>0</v>
          </cell>
          <cell r="V1207">
            <v>0</v>
          </cell>
          <cell r="X1207" t="str">
            <v>no UID</v>
          </cell>
          <cell r="AB1207" t="e">
            <v>#N/A</v>
          </cell>
          <cell r="AC1207" t="e">
            <v>#N/A</v>
          </cell>
        </row>
        <row r="1208">
          <cell r="C1208" t="str">
            <v>no UID</v>
          </cell>
          <cell r="F1208">
            <v>34004040</v>
          </cell>
          <cell r="G1208" t="str">
            <v>No WsP</v>
          </cell>
          <cell r="R1208">
            <v>0</v>
          </cell>
          <cell r="T1208">
            <v>0</v>
          </cell>
          <cell r="V1208">
            <v>0</v>
          </cell>
          <cell r="X1208" t="str">
            <v>no UID</v>
          </cell>
          <cell r="AB1208" t="e">
            <v>#N/A</v>
          </cell>
          <cell r="AC1208" t="e">
            <v>#N/A</v>
          </cell>
        </row>
        <row r="1209">
          <cell r="C1209" t="str">
            <v>no UID</v>
          </cell>
          <cell r="F1209">
            <v>11495918</v>
          </cell>
          <cell r="G1209" t="str">
            <v>No WsP</v>
          </cell>
          <cell r="R1209">
            <v>0</v>
          </cell>
          <cell r="T1209">
            <v>0</v>
          </cell>
          <cell r="V1209">
            <v>0</v>
          </cell>
          <cell r="X1209" t="str">
            <v>no UID</v>
          </cell>
          <cell r="AB1209" t="e">
            <v>#N/A</v>
          </cell>
          <cell r="AC1209" t="e">
            <v>#N/A</v>
          </cell>
        </row>
        <row r="1210">
          <cell r="C1210" t="str">
            <v>no UID</v>
          </cell>
          <cell r="F1210">
            <v>11495908</v>
          </cell>
          <cell r="G1210" t="str">
            <v>No WsP</v>
          </cell>
          <cell r="R1210">
            <v>0</v>
          </cell>
          <cell r="T1210">
            <v>0</v>
          </cell>
          <cell r="V1210">
            <v>0</v>
          </cell>
          <cell r="X1210" t="str">
            <v>no UID</v>
          </cell>
          <cell r="AB1210" t="e">
            <v>#N/A</v>
          </cell>
          <cell r="AC1210" t="e">
            <v>#N/A</v>
          </cell>
        </row>
        <row r="1211">
          <cell r="C1211" t="str">
            <v>no UID</v>
          </cell>
          <cell r="F1211">
            <v>10615259</v>
          </cell>
          <cell r="G1211" t="str">
            <v>No WsP</v>
          </cell>
          <cell r="R1211">
            <v>0</v>
          </cell>
          <cell r="T1211">
            <v>0</v>
          </cell>
          <cell r="V1211">
            <v>0</v>
          </cell>
          <cell r="X1211" t="str">
            <v>no UID</v>
          </cell>
          <cell r="AB1211" t="e">
            <v>#N/A</v>
          </cell>
          <cell r="AC1211" t="e">
            <v>#N/A</v>
          </cell>
        </row>
        <row r="1212">
          <cell r="C1212" t="str">
            <v>no UID</v>
          </cell>
          <cell r="F1212">
            <v>11645466</v>
          </cell>
          <cell r="G1212" t="str">
            <v>No WsP</v>
          </cell>
          <cell r="R1212">
            <v>0</v>
          </cell>
          <cell r="T1212">
            <v>0</v>
          </cell>
          <cell r="V1212">
            <v>0</v>
          </cell>
          <cell r="X1212" t="str">
            <v>no UID</v>
          </cell>
          <cell r="AB1212" t="e">
            <v>#N/A</v>
          </cell>
          <cell r="AC1212" t="e">
            <v>#N/A</v>
          </cell>
        </row>
        <row r="1213">
          <cell r="C1213" t="str">
            <v>no UID</v>
          </cell>
          <cell r="F1213">
            <v>11645474</v>
          </cell>
          <cell r="G1213" t="str">
            <v>No WsP</v>
          </cell>
          <cell r="R1213">
            <v>0</v>
          </cell>
          <cell r="T1213">
            <v>0</v>
          </cell>
          <cell r="V1213">
            <v>0</v>
          </cell>
          <cell r="X1213" t="str">
            <v>no UID</v>
          </cell>
          <cell r="AB1213" t="e">
            <v>#N/A</v>
          </cell>
          <cell r="AC1213" t="e">
            <v>#N/A</v>
          </cell>
        </row>
        <row r="1214">
          <cell r="C1214" t="str">
            <v>no UID</v>
          </cell>
          <cell r="F1214">
            <v>11645477</v>
          </cell>
          <cell r="G1214" t="str">
            <v>No WsP</v>
          </cell>
          <cell r="R1214">
            <v>0</v>
          </cell>
          <cell r="T1214">
            <v>0</v>
          </cell>
          <cell r="V1214">
            <v>0</v>
          </cell>
          <cell r="X1214" t="str">
            <v>no UID</v>
          </cell>
          <cell r="AB1214" t="e">
            <v>#N/A</v>
          </cell>
          <cell r="AC1214" t="e">
            <v>#N/A</v>
          </cell>
        </row>
        <row r="1215">
          <cell r="C1215" t="str">
            <v>no UID</v>
          </cell>
          <cell r="F1215">
            <v>11652118</v>
          </cell>
          <cell r="G1215" t="str">
            <v>No WsP</v>
          </cell>
          <cell r="R1215">
            <v>0</v>
          </cell>
          <cell r="T1215">
            <v>0</v>
          </cell>
          <cell r="V1215">
            <v>0</v>
          </cell>
          <cell r="X1215" t="str">
            <v>no UID</v>
          </cell>
          <cell r="AB1215" t="e">
            <v>#N/A</v>
          </cell>
          <cell r="AC1215" t="e">
            <v>#N/A</v>
          </cell>
        </row>
        <row r="1216">
          <cell r="C1216" t="str">
            <v>no UID</v>
          </cell>
          <cell r="F1216">
            <v>11765316</v>
          </cell>
          <cell r="G1216" t="str">
            <v>No WsP</v>
          </cell>
          <cell r="R1216">
            <v>0</v>
          </cell>
          <cell r="T1216">
            <v>0</v>
          </cell>
          <cell r="V1216">
            <v>0</v>
          </cell>
          <cell r="X1216" t="str">
            <v>no UID</v>
          </cell>
          <cell r="AB1216" t="e">
            <v>#N/A</v>
          </cell>
          <cell r="AC1216" t="e">
            <v>#N/A</v>
          </cell>
        </row>
        <row r="1217">
          <cell r="C1217" t="str">
            <v>no UID</v>
          </cell>
          <cell r="F1217">
            <v>11791980</v>
          </cell>
          <cell r="G1217" t="str">
            <v>No WsP</v>
          </cell>
          <cell r="R1217">
            <v>0</v>
          </cell>
          <cell r="T1217">
            <v>0</v>
          </cell>
          <cell r="V1217">
            <v>0</v>
          </cell>
          <cell r="X1217" t="str">
            <v>no UID</v>
          </cell>
          <cell r="AB1217" t="e">
            <v>#N/A</v>
          </cell>
          <cell r="AC1217" t="e">
            <v>#N/A</v>
          </cell>
        </row>
        <row r="1218">
          <cell r="C1218" t="str">
            <v>no UID</v>
          </cell>
          <cell r="F1218">
            <v>11808136</v>
          </cell>
          <cell r="G1218" t="str">
            <v>No WsP</v>
          </cell>
          <cell r="R1218">
            <v>0</v>
          </cell>
          <cell r="T1218">
            <v>0</v>
          </cell>
          <cell r="V1218">
            <v>0</v>
          </cell>
          <cell r="X1218" t="str">
            <v>no UID</v>
          </cell>
          <cell r="AB1218" t="e">
            <v>#N/A</v>
          </cell>
          <cell r="AC1218" t="e">
            <v>#N/A</v>
          </cell>
        </row>
        <row r="1219">
          <cell r="C1219" t="str">
            <v>no UID</v>
          </cell>
          <cell r="F1219">
            <v>11219739</v>
          </cell>
          <cell r="G1219" t="str">
            <v>No WsP</v>
          </cell>
          <cell r="R1219">
            <v>0</v>
          </cell>
          <cell r="T1219">
            <v>0</v>
          </cell>
          <cell r="V1219">
            <v>0</v>
          </cell>
          <cell r="X1219" t="str">
            <v>no UID</v>
          </cell>
          <cell r="AB1219" t="e">
            <v>#N/A</v>
          </cell>
          <cell r="AC1219" t="e">
            <v>#N/A</v>
          </cell>
        </row>
        <row r="1220">
          <cell r="C1220" t="str">
            <v>no UID</v>
          </cell>
          <cell r="F1220">
            <v>34001545</v>
          </cell>
          <cell r="G1220" t="str">
            <v>No WsP</v>
          </cell>
          <cell r="R1220">
            <v>0</v>
          </cell>
          <cell r="T1220">
            <v>0</v>
          </cell>
          <cell r="V1220">
            <v>0</v>
          </cell>
          <cell r="X1220" t="str">
            <v>no UID</v>
          </cell>
          <cell r="AB1220" t="e">
            <v>#N/A</v>
          </cell>
          <cell r="AC1220" t="e">
            <v>#N/A</v>
          </cell>
        </row>
        <row r="1221">
          <cell r="C1221" t="str">
            <v>no UID</v>
          </cell>
          <cell r="F1221">
            <v>34001658</v>
          </cell>
          <cell r="G1221" t="str">
            <v>No WsP</v>
          </cell>
          <cell r="R1221">
            <v>0</v>
          </cell>
          <cell r="T1221">
            <v>0</v>
          </cell>
          <cell r="V1221">
            <v>0</v>
          </cell>
          <cell r="X1221" t="str">
            <v>no UID</v>
          </cell>
          <cell r="AB1221" t="e">
            <v>#N/A</v>
          </cell>
          <cell r="AC1221" t="e">
            <v>#N/A</v>
          </cell>
        </row>
        <row r="1222">
          <cell r="C1222" t="str">
            <v>no UID</v>
          </cell>
          <cell r="F1222">
            <v>34001616</v>
          </cell>
          <cell r="G1222" t="str">
            <v>No WsP</v>
          </cell>
          <cell r="R1222">
            <v>0</v>
          </cell>
          <cell r="T1222">
            <v>0</v>
          </cell>
          <cell r="V1222">
            <v>0</v>
          </cell>
          <cell r="X1222" t="str">
            <v>no UID</v>
          </cell>
          <cell r="AB1222" t="e">
            <v>#N/A</v>
          </cell>
          <cell r="AC1222" t="e">
            <v>#N/A</v>
          </cell>
        </row>
        <row r="1223">
          <cell r="C1223" t="str">
            <v>no UID</v>
          </cell>
          <cell r="F1223">
            <v>12172785</v>
          </cell>
          <cell r="G1223" t="str">
            <v>No WsP</v>
          </cell>
          <cell r="R1223">
            <v>0</v>
          </cell>
          <cell r="T1223">
            <v>0</v>
          </cell>
          <cell r="V1223">
            <v>0</v>
          </cell>
          <cell r="X1223" t="str">
            <v>no UID</v>
          </cell>
          <cell r="AB1223" t="e">
            <v>#N/A</v>
          </cell>
          <cell r="AC1223" t="e">
            <v>#N/A</v>
          </cell>
        </row>
        <row r="1224">
          <cell r="C1224" t="str">
            <v>no UID</v>
          </cell>
          <cell r="F1224">
            <v>12172786</v>
          </cell>
          <cell r="G1224" t="str">
            <v>No WsP</v>
          </cell>
          <cell r="R1224">
            <v>0</v>
          </cell>
          <cell r="T1224">
            <v>0</v>
          </cell>
          <cell r="V1224">
            <v>0</v>
          </cell>
          <cell r="X1224" t="str">
            <v>no UID</v>
          </cell>
          <cell r="AB1224" t="e">
            <v>#N/A</v>
          </cell>
          <cell r="AC1224" t="e">
            <v>#N/A</v>
          </cell>
        </row>
        <row r="1225">
          <cell r="C1225" t="str">
            <v>no UID</v>
          </cell>
          <cell r="F1225">
            <v>12172788</v>
          </cell>
          <cell r="G1225" t="str">
            <v>No WsP</v>
          </cell>
          <cell r="R1225">
            <v>0</v>
          </cell>
          <cell r="T1225">
            <v>0</v>
          </cell>
          <cell r="V1225">
            <v>0</v>
          </cell>
          <cell r="X1225" t="str">
            <v>no UID</v>
          </cell>
          <cell r="AB1225" t="e">
            <v>#N/A</v>
          </cell>
          <cell r="AC1225" t="e">
            <v>#N/A</v>
          </cell>
        </row>
        <row r="1226">
          <cell r="C1226" t="str">
            <v>no UID</v>
          </cell>
          <cell r="F1226">
            <v>12172999</v>
          </cell>
          <cell r="G1226" t="str">
            <v>No WsP</v>
          </cell>
          <cell r="R1226">
            <v>0</v>
          </cell>
          <cell r="T1226">
            <v>0</v>
          </cell>
          <cell r="V1226">
            <v>0</v>
          </cell>
          <cell r="X1226" t="str">
            <v>no UID</v>
          </cell>
          <cell r="AB1226" t="e">
            <v>#N/A</v>
          </cell>
          <cell r="AC1226" t="e">
            <v>#N/A</v>
          </cell>
        </row>
        <row r="1227">
          <cell r="C1227" t="str">
            <v>no UID</v>
          </cell>
          <cell r="F1227">
            <v>11986950</v>
          </cell>
          <cell r="G1227" t="str">
            <v>No WsP</v>
          </cell>
          <cell r="R1227">
            <v>0</v>
          </cell>
          <cell r="T1227">
            <v>0</v>
          </cell>
          <cell r="V1227">
            <v>0</v>
          </cell>
          <cell r="X1227" t="str">
            <v>no UID</v>
          </cell>
          <cell r="AB1227" t="e">
            <v>#N/A</v>
          </cell>
          <cell r="AC1227" t="e">
            <v>#N/A</v>
          </cell>
        </row>
        <row r="1228">
          <cell r="C1228" t="str">
            <v>no UID</v>
          </cell>
          <cell r="F1228">
            <v>11791977</v>
          </cell>
          <cell r="G1228" t="str">
            <v>No WsP</v>
          </cell>
          <cell r="R1228">
            <v>0</v>
          </cell>
          <cell r="T1228">
            <v>0</v>
          </cell>
          <cell r="V1228">
            <v>0</v>
          </cell>
          <cell r="X1228" t="str">
            <v>no UID</v>
          </cell>
          <cell r="AB1228" t="e">
            <v>#N/A</v>
          </cell>
          <cell r="AC1228" t="e">
            <v>#N/A</v>
          </cell>
        </row>
        <row r="1229">
          <cell r="C1229" t="str">
            <v>no UID</v>
          </cell>
          <cell r="F1229">
            <v>11791981</v>
          </cell>
          <cell r="G1229" t="str">
            <v>No WsP</v>
          </cell>
          <cell r="R1229">
            <v>0</v>
          </cell>
          <cell r="T1229">
            <v>0</v>
          </cell>
          <cell r="V1229">
            <v>0</v>
          </cell>
          <cell r="X1229" t="str">
            <v>no UID</v>
          </cell>
          <cell r="AB1229" t="e">
            <v>#N/A</v>
          </cell>
          <cell r="AC1229" t="e">
            <v>#N/A</v>
          </cell>
        </row>
        <row r="1230">
          <cell r="C1230" t="str">
            <v>no UID</v>
          </cell>
          <cell r="F1230">
            <v>11791983</v>
          </cell>
          <cell r="G1230" t="str">
            <v>No WsP</v>
          </cell>
          <cell r="R1230">
            <v>0</v>
          </cell>
          <cell r="T1230">
            <v>0</v>
          </cell>
          <cell r="V1230">
            <v>0</v>
          </cell>
          <cell r="X1230" t="str">
            <v>no UID</v>
          </cell>
          <cell r="AB1230" t="e">
            <v>#N/A</v>
          </cell>
          <cell r="AC1230" t="e">
            <v>#N/A</v>
          </cell>
        </row>
        <row r="1231">
          <cell r="C1231" t="str">
            <v>no UID</v>
          </cell>
          <cell r="F1231">
            <v>11646561</v>
          </cell>
          <cell r="G1231" t="str">
            <v>No WsP</v>
          </cell>
          <cell r="R1231">
            <v>0</v>
          </cell>
          <cell r="T1231">
            <v>0</v>
          </cell>
          <cell r="V1231">
            <v>0</v>
          </cell>
          <cell r="X1231" t="str">
            <v>no UID</v>
          </cell>
          <cell r="AB1231" t="e">
            <v>#N/A</v>
          </cell>
          <cell r="AC1231" t="e">
            <v>#N/A</v>
          </cell>
        </row>
        <row r="1232">
          <cell r="C1232" t="str">
            <v>no UID</v>
          </cell>
          <cell r="F1232">
            <v>11646574</v>
          </cell>
          <cell r="G1232" t="str">
            <v>No WsP</v>
          </cell>
          <cell r="R1232">
            <v>0</v>
          </cell>
          <cell r="T1232">
            <v>0</v>
          </cell>
          <cell r="V1232">
            <v>0</v>
          </cell>
          <cell r="X1232" t="str">
            <v>no UID</v>
          </cell>
          <cell r="AB1232" t="e">
            <v>#N/A</v>
          </cell>
          <cell r="AC1232" t="e">
            <v>#N/A</v>
          </cell>
        </row>
        <row r="1233">
          <cell r="C1233" t="str">
            <v>no UID</v>
          </cell>
          <cell r="F1233">
            <v>11646583</v>
          </cell>
          <cell r="G1233" t="str">
            <v>No WsP</v>
          </cell>
          <cell r="R1233">
            <v>0</v>
          </cell>
          <cell r="T1233">
            <v>0</v>
          </cell>
          <cell r="V1233">
            <v>0</v>
          </cell>
          <cell r="X1233" t="str">
            <v>no UID</v>
          </cell>
          <cell r="AB1233" t="e">
            <v>#N/A</v>
          </cell>
          <cell r="AC1233" t="e">
            <v>#N/A</v>
          </cell>
        </row>
        <row r="1234">
          <cell r="C1234" t="str">
            <v>no UID</v>
          </cell>
          <cell r="F1234">
            <v>34004060</v>
          </cell>
          <cell r="G1234" t="str">
            <v>No WsP</v>
          </cell>
          <cell r="R1234">
            <v>0</v>
          </cell>
          <cell r="T1234">
            <v>0</v>
          </cell>
          <cell r="V1234">
            <v>0</v>
          </cell>
          <cell r="X1234" t="str">
            <v>no UID</v>
          </cell>
          <cell r="AB1234" t="e">
            <v>#N/A</v>
          </cell>
          <cell r="AC1234" t="e">
            <v>#N/A</v>
          </cell>
        </row>
        <row r="1235">
          <cell r="C1235" t="str">
            <v>no UID</v>
          </cell>
          <cell r="F1235">
            <v>34001544</v>
          </cell>
          <cell r="G1235" t="str">
            <v>No WsP</v>
          </cell>
          <cell r="R1235">
            <v>0</v>
          </cell>
          <cell r="T1235">
            <v>0</v>
          </cell>
          <cell r="V1235">
            <v>0</v>
          </cell>
          <cell r="X1235" t="str">
            <v>no UID</v>
          </cell>
          <cell r="AB1235" t="e">
            <v>#N/A</v>
          </cell>
          <cell r="AC1235" t="e">
            <v>#N/A</v>
          </cell>
        </row>
        <row r="1236">
          <cell r="C1236" t="str">
            <v>no UID</v>
          </cell>
          <cell r="F1236">
            <v>34000101</v>
          </cell>
          <cell r="G1236" t="str">
            <v>No WsP</v>
          </cell>
          <cell r="R1236">
            <v>0</v>
          </cell>
          <cell r="T1236">
            <v>0</v>
          </cell>
          <cell r="V1236">
            <v>0</v>
          </cell>
          <cell r="X1236" t="str">
            <v>no UID</v>
          </cell>
          <cell r="AB1236" t="e">
            <v>#N/A</v>
          </cell>
          <cell r="AC1236" t="e">
            <v>#N/A</v>
          </cell>
        </row>
        <row r="1237">
          <cell r="C1237" t="str">
            <v>no UID</v>
          </cell>
          <cell r="F1237">
            <v>34001523</v>
          </cell>
          <cell r="G1237" t="str">
            <v>No WsP</v>
          </cell>
          <cell r="R1237">
            <v>0</v>
          </cell>
          <cell r="T1237">
            <v>0</v>
          </cell>
          <cell r="V1237">
            <v>0</v>
          </cell>
          <cell r="X1237" t="str">
            <v>no UID</v>
          </cell>
          <cell r="AB1237" t="e">
            <v>#N/A</v>
          </cell>
          <cell r="AC1237" t="e">
            <v>#N/A</v>
          </cell>
        </row>
        <row r="1238">
          <cell r="C1238" t="str">
            <v>no UID</v>
          </cell>
          <cell r="F1238">
            <v>34001563</v>
          </cell>
          <cell r="G1238" t="str">
            <v>No WsP</v>
          </cell>
          <cell r="R1238">
            <v>0</v>
          </cell>
          <cell r="T1238">
            <v>0</v>
          </cell>
          <cell r="V1238">
            <v>0</v>
          </cell>
          <cell r="X1238" t="str">
            <v>no UID</v>
          </cell>
          <cell r="AB1238" t="e">
            <v>#N/A</v>
          </cell>
          <cell r="AC1238" t="e">
            <v>#N/A</v>
          </cell>
        </row>
        <row r="1239">
          <cell r="C1239" t="str">
            <v>no UID</v>
          </cell>
          <cell r="F1239">
            <v>34001554</v>
          </cell>
          <cell r="G1239" t="str">
            <v>No WsP</v>
          </cell>
          <cell r="R1239">
            <v>0</v>
          </cell>
          <cell r="T1239">
            <v>0</v>
          </cell>
          <cell r="V1239">
            <v>0</v>
          </cell>
          <cell r="X1239" t="str">
            <v>no UID</v>
          </cell>
          <cell r="AB1239" t="e">
            <v>#N/A</v>
          </cell>
          <cell r="AC1239" t="e">
            <v>#N/A</v>
          </cell>
        </row>
        <row r="1240">
          <cell r="C1240" t="str">
            <v>no UID</v>
          </cell>
          <cell r="F1240">
            <v>34001529</v>
          </cell>
          <cell r="G1240" t="str">
            <v>No WsP</v>
          </cell>
          <cell r="R1240">
            <v>0</v>
          </cell>
          <cell r="T1240">
            <v>0</v>
          </cell>
          <cell r="V1240">
            <v>0</v>
          </cell>
          <cell r="X1240" t="str">
            <v>no UID</v>
          </cell>
          <cell r="AB1240" t="e">
            <v>#N/A</v>
          </cell>
          <cell r="AC1240" t="e">
            <v>#N/A</v>
          </cell>
        </row>
        <row r="1241">
          <cell r="C1241" t="str">
            <v>no UID</v>
          </cell>
          <cell r="F1241">
            <v>34001498</v>
          </cell>
          <cell r="G1241" t="str">
            <v>No WsP</v>
          </cell>
          <cell r="R1241">
            <v>0</v>
          </cell>
          <cell r="T1241">
            <v>0</v>
          </cell>
          <cell r="V1241">
            <v>0</v>
          </cell>
          <cell r="X1241" t="str">
            <v>no UID</v>
          </cell>
          <cell r="AB1241" t="e">
            <v>#N/A</v>
          </cell>
          <cell r="AC1241" t="e">
            <v>#N/A</v>
          </cell>
        </row>
        <row r="1242">
          <cell r="C1242" t="str">
            <v>no UID</v>
          </cell>
          <cell r="F1242">
            <v>34001524</v>
          </cell>
          <cell r="G1242" t="str">
            <v>No WsP</v>
          </cell>
          <cell r="R1242">
            <v>0</v>
          </cell>
          <cell r="T1242">
            <v>0</v>
          </cell>
          <cell r="V1242">
            <v>0</v>
          </cell>
          <cell r="X1242" t="str">
            <v>no UID</v>
          </cell>
          <cell r="AB1242" t="e">
            <v>#N/A</v>
          </cell>
          <cell r="AC1242" t="e">
            <v>#N/A</v>
          </cell>
        </row>
        <row r="1243">
          <cell r="C1243" t="str">
            <v>no UID</v>
          </cell>
          <cell r="F1243">
            <v>34001484</v>
          </cell>
          <cell r="G1243" t="str">
            <v>No WsP</v>
          </cell>
          <cell r="R1243">
            <v>0</v>
          </cell>
          <cell r="T1243">
            <v>0</v>
          </cell>
          <cell r="V1243">
            <v>0</v>
          </cell>
          <cell r="X1243" t="str">
            <v>no UID</v>
          </cell>
          <cell r="AB1243" t="e">
            <v>#N/A</v>
          </cell>
          <cell r="AC1243" t="e">
            <v>#N/A</v>
          </cell>
        </row>
        <row r="1244">
          <cell r="C1244" t="str">
            <v>no UID</v>
          </cell>
          <cell r="F1244">
            <v>34001564</v>
          </cell>
          <cell r="G1244" t="str">
            <v>No WsP</v>
          </cell>
          <cell r="R1244">
            <v>0</v>
          </cell>
          <cell r="T1244">
            <v>0</v>
          </cell>
          <cell r="V1244">
            <v>0</v>
          </cell>
          <cell r="X1244" t="str">
            <v>no UID</v>
          </cell>
          <cell r="AB1244" t="e">
            <v>#N/A</v>
          </cell>
          <cell r="AC1244" t="e">
            <v>#N/A</v>
          </cell>
        </row>
        <row r="1245">
          <cell r="C1245" t="str">
            <v>no UID</v>
          </cell>
          <cell r="F1245">
            <v>34001599</v>
          </cell>
          <cell r="G1245" t="str">
            <v>No WsP</v>
          </cell>
          <cell r="R1245">
            <v>0</v>
          </cell>
          <cell r="T1245">
            <v>0</v>
          </cell>
          <cell r="V1245">
            <v>0</v>
          </cell>
          <cell r="X1245" t="str">
            <v>no UID</v>
          </cell>
          <cell r="AB1245" t="e">
            <v>#N/A</v>
          </cell>
          <cell r="AC1245" t="e">
            <v>#N/A</v>
          </cell>
        </row>
        <row r="1246">
          <cell r="C1246" t="str">
            <v>no UID</v>
          </cell>
          <cell r="F1246">
            <v>34001597</v>
          </cell>
          <cell r="G1246" t="str">
            <v>No WsP</v>
          </cell>
          <cell r="R1246">
            <v>0</v>
          </cell>
          <cell r="T1246">
            <v>0</v>
          </cell>
          <cell r="V1246">
            <v>0</v>
          </cell>
          <cell r="X1246" t="str">
            <v>no UID</v>
          </cell>
          <cell r="AB1246" t="e">
            <v>#N/A</v>
          </cell>
          <cell r="AC1246" t="e">
            <v>#N/A</v>
          </cell>
        </row>
        <row r="1247">
          <cell r="C1247" t="str">
            <v>no UID</v>
          </cell>
          <cell r="F1247">
            <v>34001600</v>
          </cell>
          <cell r="G1247" t="str">
            <v>No WsP</v>
          </cell>
          <cell r="R1247">
            <v>0</v>
          </cell>
          <cell r="T1247">
            <v>0</v>
          </cell>
          <cell r="V1247">
            <v>0</v>
          </cell>
          <cell r="X1247" t="str">
            <v>no UID</v>
          </cell>
          <cell r="AB1247" t="e">
            <v>#N/A</v>
          </cell>
          <cell r="AC1247" t="e">
            <v>#N/A</v>
          </cell>
        </row>
        <row r="1248">
          <cell r="C1248" t="str">
            <v>no UID</v>
          </cell>
          <cell r="F1248">
            <v>34001601</v>
          </cell>
          <cell r="G1248" t="str">
            <v>No WsP</v>
          </cell>
          <cell r="R1248">
            <v>0</v>
          </cell>
          <cell r="T1248">
            <v>0</v>
          </cell>
          <cell r="V1248">
            <v>0</v>
          </cell>
          <cell r="X1248" t="str">
            <v>no UID</v>
          </cell>
          <cell r="AB1248" t="e">
            <v>#N/A</v>
          </cell>
          <cell r="AC1248" t="e">
            <v>#N/A</v>
          </cell>
        </row>
        <row r="1249">
          <cell r="C1249" t="str">
            <v>no UID</v>
          </cell>
          <cell r="F1249">
            <v>34001607</v>
          </cell>
          <cell r="G1249" t="str">
            <v>No WsP</v>
          </cell>
          <cell r="R1249">
            <v>0</v>
          </cell>
          <cell r="T1249">
            <v>0</v>
          </cell>
          <cell r="V1249">
            <v>0</v>
          </cell>
          <cell r="X1249" t="str">
            <v>no UID</v>
          </cell>
          <cell r="AB1249" t="e">
            <v>#N/A</v>
          </cell>
          <cell r="AC1249" t="e">
            <v>#N/A</v>
          </cell>
        </row>
        <row r="1250">
          <cell r="C1250" t="str">
            <v>no UID</v>
          </cell>
          <cell r="F1250">
            <v>34001501</v>
          </cell>
          <cell r="G1250" t="str">
            <v>No WsP</v>
          </cell>
          <cell r="R1250">
            <v>0</v>
          </cell>
          <cell r="T1250">
            <v>0</v>
          </cell>
          <cell r="V1250">
            <v>0</v>
          </cell>
          <cell r="X1250" t="str">
            <v>no UID</v>
          </cell>
          <cell r="AB1250" t="e">
            <v>#N/A</v>
          </cell>
          <cell r="AC1250" t="e">
            <v>#N/A</v>
          </cell>
        </row>
        <row r="1251">
          <cell r="C1251" t="str">
            <v>no UID</v>
          </cell>
          <cell r="F1251">
            <v>34001527</v>
          </cell>
          <cell r="G1251" t="str">
            <v>No WsP</v>
          </cell>
          <cell r="R1251">
            <v>0</v>
          </cell>
          <cell r="T1251">
            <v>0</v>
          </cell>
          <cell r="V1251">
            <v>0</v>
          </cell>
          <cell r="X1251" t="str">
            <v>no UID</v>
          </cell>
          <cell r="AB1251" t="e">
            <v>#N/A</v>
          </cell>
          <cell r="AC1251" t="e">
            <v>#N/A</v>
          </cell>
        </row>
        <row r="1252">
          <cell r="C1252" t="str">
            <v>no UID</v>
          </cell>
          <cell r="F1252">
            <v>34001555</v>
          </cell>
          <cell r="G1252" t="str">
            <v>No WsP</v>
          </cell>
          <cell r="R1252">
            <v>0</v>
          </cell>
          <cell r="T1252">
            <v>0</v>
          </cell>
          <cell r="V1252">
            <v>0</v>
          </cell>
          <cell r="X1252" t="str">
            <v>no UID</v>
          </cell>
          <cell r="AB1252" t="e">
            <v>#N/A</v>
          </cell>
          <cell r="AC1252" t="e">
            <v>#N/A</v>
          </cell>
        </row>
        <row r="1253">
          <cell r="C1253" t="str">
            <v>no UID</v>
          </cell>
          <cell r="F1253">
            <v>34001556</v>
          </cell>
          <cell r="G1253" t="str">
            <v>No WsP</v>
          </cell>
          <cell r="R1253">
            <v>0</v>
          </cell>
          <cell r="T1253">
            <v>0</v>
          </cell>
          <cell r="V1253">
            <v>0</v>
          </cell>
          <cell r="X1253" t="str">
            <v>no UID</v>
          </cell>
          <cell r="AB1253" t="e">
            <v>#N/A</v>
          </cell>
          <cell r="AC1253" t="e">
            <v>#N/A</v>
          </cell>
        </row>
        <row r="1254">
          <cell r="C1254" t="str">
            <v>no UID</v>
          </cell>
          <cell r="F1254">
            <v>34001534</v>
          </cell>
          <cell r="G1254" t="str">
            <v>No WsP</v>
          </cell>
          <cell r="R1254">
            <v>0</v>
          </cell>
          <cell r="T1254">
            <v>0</v>
          </cell>
          <cell r="V1254">
            <v>0</v>
          </cell>
          <cell r="X1254" t="str">
            <v>no UID</v>
          </cell>
          <cell r="AB1254" t="e">
            <v>#N/A</v>
          </cell>
          <cell r="AC1254" t="e">
            <v>#N/A</v>
          </cell>
        </row>
        <row r="1255">
          <cell r="C1255" t="str">
            <v>no UID</v>
          </cell>
          <cell r="F1255">
            <v>34001454</v>
          </cell>
          <cell r="G1255" t="str">
            <v>No WsP</v>
          </cell>
          <cell r="R1255">
            <v>0</v>
          </cell>
          <cell r="T1255">
            <v>0</v>
          </cell>
          <cell r="V1255">
            <v>0</v>
          </cell>
          <cell r="X1255" t="str">
            <v>no UID</v>
          </cell>
          <cell r="AB1255" t="e">
            <v>#N/A</v>
          </cell>
          <cell r="AC1255" t="e">
            <v>#N/A</v>
          </cell>
        </row>
        <row r="1256">
          <cell r="C1256" t="str">
            <v>no UID</v>
          </cell>
          <cell r="F1256">
            <v>34001603</v>
          </cell>
          <cell r="G1256" t="str">
            <v>No WsP</v>
          </cell>
          <cell r="R1256">
            <v>0</v>
          </cell>
          <cell r="T1256">
            <v>0</v>
          </cell>
          <cell r="V1256">
            <v>0</v>
          </cell>
          <cell r="X1256" t="str">
            <v>no UID</v>
          </cell>
          <cell r="AB1256" t="e">
            <v>#N/A</v>
          </cell>
          <cell r="AC1256" t="e">
            <v>#N/A</v>
          </cell>
        </row>
        <row r="1257">
          <cell r="C1257" t="str">
            <v>no UID</v>
          </cell>
          <cell r="F1257">
            <v>34001502</v>
          </cell>
          <cell r="G1257" t="str">
            <v>No WsP</v>
          </cell>
          <cell r="R1257">
            <v>0</v>
          </cell>
          <cell r="T1257">
            <v>0</v>
          </cell>
          <cell r="V1257">
            <v>0</v>
          </cell>
          <cell r="X1257" t="str">
            <v>no UID</v>
          </cell>
          <cell r="AB1257" t="e">
            <v>#N/A</v>
          </cell>
          <cell r="AC1257" t="e">
            <v>#N/A</v>
          </cell>
        </row>
        <row r="1258">
          <cell r="C1258" t="str">
            <v>no UID</v>
          </cell>
          <cell r="F1258">
            <v>34001472</v>
          </cell>
          <cell r="G1258" t="str">
            <v>No WsP</v>
          </cell>
          <cell r="R1258">
            <v>0</v>
          </cell>
          <cell r="T1258">
            <v>0</v>
          </cell>
          <cell r="V1258">
            <v>0</v>
          </cell>
          <cell r="X1258" t="str">
            <v>no UID</v>
          </cell>
          <cell r="AB1258" t="e">
            <v>#N/A</v>
          </cell>
          <cell r="AC1258" t="e">
            <v>#N/A</v>
          </cell>
        </row>
        <row r="1259">
          <cell r="C1259" t="str">
            <v>no UID</v>
          </cell>
          <cell r="F1259">
            <v>34001535</v>
          </cell>
          <cell r="G1259" t="str">
            <v>No WsP</v>
          </cell>
          <cell r="R1259">
            <v>0</v>
          </cell>
          <cell r="T1259">
            <v>0</v>
          </cell>
          <cell r="V1259">
            <v>0</v>
          </cell>
          <cell r="X1259" t="str">
            <v>no UID</v>
          </cell>
          <cell r="AB1259" t="e">
            <v>#N/A</v>
          </cell>
          <cell r="AC1259" t="e">
            <v>#N/A</v>
          </cell>
        </row>
        <row r="1260">
          <cell r="C1260" t="str">
            <v>no UID</v>
          </cell>
          <cell r="F1260">
            <v>34001460</v>
          </cell>
          <cell r="G1260" t="str">
            <v>No WsP</v>
          </cell>
          <cell r="R1260">
            <v>0</v>
          </cell>
          <cell r="T1260">
            <v>0</v>
          </cell>
          <cell r="V1260">
            <v>0</v>
          </cell>
          <cell r="X1260" t="str">
            <v>no UID</v>
          </cell>
          <cell r="AB1260" t="e">
            <v>#N/A</v>
          </cell>
          <cell r="AC1260" t="e">
            <v>#N/A</v>
          </cell>
        </row>
        <row r="1261">
          <cell r="C1261" t="str">
            <v>no UID</v>
          </cell>
          <cell r="F1261">
            <v>34001461</v>
          </cell>
          <cell r="G1261" t="str">
            <v>No WsP</v>
          </cell>
          <cell r="R1261">
            <v>0</v>
          </cell>
          <cell r="T1261">
            <v>0</v>
          </cell>
          <cell r="V1261">
            <v>0</v>
          </cell>
          <cell r="X1261" t="str">
            <v>no UID</v>
          </cell>
          <cell r="AB1261" t="e">
            <v>#N/A</v>
          </cell>
          <cell r="AC1261" t="e">
            <v>#N/A</v>
          </cell>
        </row>
        <row r="1262">
          <cell r="C1262" t="str">
            <v>no UID</v>
          </cell>
          <cell r="F1262">
            <v>34001462</v>
          </cell>
          <cell r="G1262" t="str">
            <v>No WsP</v>
          </cell>
          <cell r="R1262">
            <v>0</v>
          </cell>
          <cell r="T1262">
            <v>0</v>
          </cell>
          <cell r="V1262">
            <v>0</v>
          </cell>
          <cell r="X1262" t="str">
            <v>no UID</v>
          </cell>
          <cell r="AB1262" t="e">
            <v>#N/A</v>
          </cell>
          <cell r="AC1262" t="e">
            <v>#N/A</v>
          </cell>
        </row>
        <row r="1263">
          <cell r="C1263" t="str">
            <v>no UID</v>
          </cell>
          <cell r="F1263">
            <v>34001539</v>
          </cell>
          <cell r="G1263" t="str">
            <v>No WsP</v>
          </cell>
          <cell r="R1263">
            <v>0</v>
          </cell>
          <cell r="T1263">
            <v>0</v>
          </cell>
          <cell r="V1263">
            <v>0</v>
          </cell>
          <cell r="X1263" t="str">
            <v>no UID</v>
          </cell>
          <cell r="AB1263" t="e">
            <v>#N/A</v>
          </cell>
          <cell r="AC1263" t="e">
            <v>#N/A</v>
          </cell>
        </row>
        <row r="1264">
          <cell r="C1264" t="str">
            <v>no UID</v>
          </cell>
          <cell r="F1264">
            <v>34001553</v>
          </cell>
          <cell r="G1264" t="str">
            <v>No WsP</v>
          </cell>
          <cell r="R1264">
            <v>0</v>
          </cell>
          <cell r="T1264">
            <v>0</v>
          </cell>
          <cell r="V1264">
            <v>0</v>
          </cell>
          <cell r="X1264" t="str">
            <v>no UID</v>
          </cell>
          <cell r="AB1264" t="e">
            <v>#N/A</v>
          </cell>
          <cell r="AC1264" t="e">
            <v>#N/A</v>
          </cell>
        </row>
        <row r="1265">
          <cell r="C1265" t="str">
            <v>no UID</v>
          </cell>
          <cell r="F1265">
            <v>34001640</v>
          </cell>
          <cell r="G1265" t="str">
            <v>No WsP</v>
          </cell>
          <cell r="R1265">
            <v>0</v>
          </cell>
          <cell r="T1265">
            <v>0</v>
          </cell>
          <cell r="V1265">
            <v>0</v>
          </cell>
          <cell r="X1265" t="str">
            <v>no UID</v>
          </cell>
          <cell r="AB1265" t="e">
            <v>#N/A</v>
          </cell>
          <cell r="AC1265" t="e">
            <v>#N/A</v>
          </cell>
        </row>
        <row r="1266">
          <cell r="C1266" t="str">
            <v>no UID</v>
          </cell>
          <cell r="F1266">
            <v>34001507</v>
          </cell>
          <cell r="G1266" t="str">
            <v>No WsP</v>
          </cell>
          <cell r="R1266">
            <v>0</v>
          </cell>
          <cell r="T1266">
            <v>0</v>
          </cell>
          <cell r="V1266">
            <v>0</v>
          </cell>
          <cell r="X1266" t="str">
            <v>no UID</v>
          </cell>
          <cell r="AB1266" t="e">
            <v>#N/A</v>
          </cell>
          <cell r="AC1266" t="e">
            <v>#N/A</v>
          </cell>
        </row>
        <row r="1267">
          <cell r="C1267" t="str">
            <v>no UID</v>
          </cell>
          <cell r="F1267">
            <v>34001536</v>
          </cell>
          <cell r="G1267" t="str">
            <v>No WsP</v>
          </cell>
          <cell r="R1267">
            <v>0</v>
          </cell>
          <cell r="T1267">
            <v>0</v>
          </cell>
          <cell r="V1267">
            <v>0</v>
          </cell>
          <cell r="X1267" t="str">
            <v>no UID</v>
          </cell>
          <cell r="AB1267" t="e">
            <v>#N/A</v>
          </cell>
          <cell r="AC1267" t="e">
            <v>#N/A</v>
          </cell>
        </row>
        <row r="1268">
          <cell r="C1268" t="str">
            <v>no UID</v>
          </cell>
          <cell r="F1268">
            <v>34001473</v>
          </cell>
          <cell r="G1268" t="str">
            <v>No WsP</v>
          </cell>
          <cell r="R1268">
            <v>0</v>
          </cell>
          <cell r="T1268">
            <v>0</v>
          </cell>
          <cell r="V1268">
            <v>0</v>
          </cell>
          <cell r="X1268" t="str">
            <v>no UID</v>
          </cell>
          <cell r="AB1268" t="e">
            <v>#N/A</v>
          </cell>
          <cell r="AC1268" t="e">
            <v>#N/A</v>
          </cell>
        </row>
        <row r="1269">
          <cell r="C1269" t="str">
            <v>no UID</v>
          </cell>
          <cell r="F1269">
            <v>34001595</v>
          </cell>
          <cell r="G1269" t="str">
            <v>No WsP</v>
          </cell>
          <cell r="R1269">
            <v>0</v>
          </cell>
          <cell r="T1269">
            <v>0</v>
          </cell>
          <cell r="V1269">
            <v>0</v>
          </cell>
          <cell r="X1269" t="str">
            <v>no UID</v>
          </cell>
          <cell r="AB1269" t="e">
            <v>#N/A</v>
          </cell>
          <cell r="AC1269" t="e">
            <v>#N/A</v>
          </cell>
        </row>
        <row r="1270">
          <cell r="C1270" t="str">
            <v>no UID</v>
          </cell>
          <cell r="F1270">
            <v>34001562</v>
          </cell>
          <cell r="G1270" t="str">
            <v>No WsP</v>
          </cell>
          <cell r="R1270">
            <v>0</v>
          </cell>
          <cell r="T1270">
            <v>0</v>
          </cell>
          <cell r="V1270">
            <v>0</v>
          </cell>
          <cell r="X1270" t="str">
            <v>no UID</v>
          </cell>
          <cell r="AB1270" t="e">
            <v>#N/A</v>
          </cell>
          <cell r="AC1270" t="e">
            <v>#N/A</v>
          </cell>
        </row>
        <row r="1271">
          <cell r="C1271" t="str">
            <v>no UID</v>
          </cell>
          <cell r="F1271">
            <v>34001605</v>
          </cell>
          <cell r="G1271" t="str">
            <v>No WsP</v>
          </cell>
          <cell r="R1271">
            <v>0</v>
          </cell>
          <cell r="T1271">
            <v>0</v>
          </cell>
          <cell r="V1271">
            <v>0</v>
          </cell>
          <cell r="X1271" t="str">
            <v>no UID</v>
          </cell>
          <cell r="AB1271" t="e">
            <v>#N/A</v>
          </cell>
          <cell r="AC1271" t="e">
            <v>#N/A</v>
          </cell>
        </row>
        <row r="1272">
          <cell r="C1272" t="str">
            <v>no UID</v>
          </cell>
          <cell r="F1272">
            <v>34001641</v>
          </cell>
          <cell r="G1272" t="str">
            <v>No WsP</v>
          </cell>
          <cell r="R1272">
            <v>0</v>
          </cell>
          <cell r="T1272">
            <v>0</v>
          </cell>
          <cell r="V1272">
            <v>0</v>
          </cell>
          <cell r="X1272" t="str">
            <v>no UID</v>
          </cell>
          <cell r="AB1272" t="e">
            <v>#N/A</v>
          </cell>
          <cell r="AC1272" t="e">
            <v>#N/A</v>
          </cell>
        </row>
        <row r="1273">
          <cell r="C1273" t="str">
            <v>no UID</v>
          </cell>
          <cell r="F1273">
            <v>34001611</v>
          </cell>
          <cell r="G1273" t="str">
            <v>No WsP</v>
          </cell>
          <cell r="R1273">
            <v>0</v>
          </cell>
          <cell r="T1273">
            <v>0</v>
          </cell>
          <cell r="V1273">
            <v>0</v>
          </cell>
          <cell r="X1273" t="str">
            <v>no UID</v>
          </cell>
          <cell r="AB1273" t="e">
            <v>#N/A</v>
          </cell>
          <cell r="AC1273" t="e">
            <v>#N/A</v>
          </cell>
        </row>
        <row r="1274">
          <cell r="C1274" t="str">
            <v>no UID</v>
          </cell>
          <cell r="F1274">
            <v>34001609</v>
          </cell>
          <cell r="G1274" t="str">
            <v>No WsP</v>
          </cell>
          <cell r="R1274">
            <v>0</v>
          </cell>
          <cell r="T1274">
            <v>0</v>
          </cell>
          <cell r="V1274">
            <v>0</v>
          </cell>
          <cell r="X1274" t="str">
            <v>no UID</v>
          </cell>
          <cell r="AB1274" t="e">
            <v>#N/A</v>
          </cell>
          <cell r="AC1274" t="e">
            <v>#N/A</v>
          </cell>
        </row>
        <row r="1275">
          <cell r="C1275" t="str">
            <v>no UID</v>
          </cell>
          <cell r="F1275">
            <v>34001500</v>
          </cell>
          <cell r="G1275" t="str">
            <v>No WsP</v>
          </cell>
          <cell r="R1275">
            <v>0</v>
          </cell>
          <cell r="T1275">
            <v>0</v>
          </cell>
          <cell r="V1275">
            <v>0</v>
          </cell>
          <cell r="X1275" t="str">
            <v>no UID</v>
          </cell>
          <cell r="AB1275" t="e">
            <v>#N/A</v>
          </cell>
          <cell r="AC1275" t="e">
            <v>#N/A</v>
          </cell>
        </row>
        <row r="1276">
          <cell r="C1276" t="str">
            <v>no UID</v>
          </cell>
          <cell r="F1276">
            <v>34001525</v>
          </cell>
          <cell r="G1276" t="str">
            <v>No WsP</v>
          </cell>
          <cell r="R1276">
            <v>0</v>
          </cell>
          <cell r="T1276">
            <v>0</v>
          </cell>
          <cell r="V1276">
            <v>0</v>
          </cell>
          <cell r="X1276" t="str">
            <v>no UID</v>
          </cell>
          <cell r="AB1276" t="e">
            <v>#N/A</v>
          </cell>
          <cell r="AC1276" t="e">
            <v>#N/A</v>
          </cell>
        </row>
        <row r="1277">
          <cell r="C1277" t="str">
            <v>no UID</v>
          </cell>
          <cell r="F1277">
            <v>34001618</v>
          </cell>
          <cell r="G1277" t="str">
            <v>No WsP</v>
          </cell>
          <cell r="R1277">
            <v>0</v>
          </cell>
          <cell r="T1277">
            <v>0</v>
          </cell>
          <cell r="V1277">
            <v>0</v>
          </cell>
          <cell r="X1277" t="str">
            <v>no UID</v>
          </cell>
          <cell r="AB1277" t="e">
            <v>#N/A</v>
          </cell>
          <cell r="AC1277" t="e">
            <v>#N/A</v>
          </cell>
        </row>
        <row r="1278">
          <cell r="C1278" t="str">
            <v>no UID</v>
          </cell>
          <cell r="F1278">
            <v>34001522</v>
          </cell>
          <cell r="G1278" t="str">
            <v>No WsP</v>
          </cell>
          <cell r="R1278">
            <v>0</v>
          </cell>
          <cell r="T1278">
            <v>0</v>
          </cell>
          <cell r="V1278">
            <v>0</v>
          </cell>
          <cell r="X1278" t="str">
            <v>no UID</v>
          </cell>
          <cell r="AB1278" t="e">
            <v>#N/A</v>
          </cell>
          <cell r="AC1278" t="e">
            <v>#N/A</v>
          </cell>
        </row>
        <row r="1279">
          <cell r="C1279" t="str">
            <v>no UID</v>
          </cell>
          <cell r="F1279">
            <v>34001537</v>
          </cell>
          <cell r="G1279" t="str">
            <v>No WsP</v>
          </cell>
          <cell r="R1279">
            <v>0</v>
          </cell>
          <cell r="T1279">
            <v>0</v>
          </cell>
          <cell r="V1279">
            <v>0</v>
          </cell>
          <cell r="X1279" t="str">
            <v>no UID</v>
          </cell>
          <cell r="AB1279" t="e">
            <v>#N/A</v>
          </cell>
          <cell r="AC1279" t="e">
            <v>#N/A</v>
          </cell>
        </row>
        <row r="1280">
          <cell r="C1280" t="str">
            <v>no UID</v>
          </cell>
          <cell r="F1280">
            <v>34001533</v>
          </cell>
          <cell r="G1280" t="str">
            <v>No WsP</v>
          </cell>
          <cell r="R1280">
            <v>0</v>
          </cell>
          <cell r="T1280">
            <v>0</v>
          </cell>
          <cell r="V1280">
            <v>0</v>
          </cell>
          <cell r="X1280" t="str">
            <v>no UID</v>
          </cell>
          <cell r="AB1280" t="e">
            <v>#N/A</v>
          </cell>
          <cell r="AC1280" t="e">
            <v>#N/A</v>
          </cell>
        </row>
        <row r="1281">
          <cell r="C1281" t="str">
            <v>no UID</v>
          </cell>
          <cell r="F1281">
            <v>34001613</v>
          </cell>
          <cell r="G1281" t="str">
            <v>No WsP</v>
          </cell>
          <cell r="R1281">
            <v>0</v>
          </cell>
          <cell r="T1281">
            <v>0</v>
          </cell>
          <cell r="V1281">
            <v>0</v>
          </cell>
          <cell r="X1281" t="str">
            <v>no UID</v>
          </cell>
          <cell r="AB1281" t="e">
            <v>#N/A</v>
          </cell>
          <cell r="AC1281" t="e">
            <v>#N/A</v>
          </cell>
        </row>
        <row r="1282">
          <cell r="C1282" t="str">
            <v>no UID</v>
          </cell>
          <cell r="F1282">
            <v>34001620</v>
          </cell>
          <cell r="G1282" t="str">
            <v>No WsP</v>
          </cell>
          <cell r="R1282">
            <v>0</v>
          </cell>
          <cell r="T1282">
            <v>0</v>
          </cell>
          <cell r="V1282">
            <v>0</v>
          </cell>
          <cell r="X1282" t="str">
            <v>no UID</v>
          </cell>
          <cell r="AB1282" t="e">
            <v>#N/A</v>
          </cell>
          <cell r="AC1282" t="e">
            <v>#N/A</v>
          </cell>
        </row>
        <row r="1283">
          <cell r="C1283" t="str">
            <v>no UID</v>
          </cell>
          <cell r="F1283">
            <v>34001538</v>
          </cell>
          <cell r="G1283" t="str">
            <v>No WsP</v>
          </cell>
          <cell r="R1283">
            <v>0</v>
          </cell>
          <cell r="T1283">
            <v>0</v>
          </cell>
          <cell r="V1283">
            <v>0</v>
          </cell>
          <cell r="X1283" t="str">
            <v>no UID</v>
          </cell>
          <cell r="AB1283" t="e">
            <v>#N/A</v>
          </cell>
          <cell r="AC1283" t="e">
            <v>#N/A</v>
          </cell>
        </row>
        <row r="1284">
          <cell r="C1284" t="str">
            <v>no UID</v>
          </cell>
          <cell r="F1284">
            <v>34001546</v>
          </cell>
          <cell r="G1284" t="str">
            <v>No WsP</v>
          </cell>
          <cell r="R1284">
            <v>0</v>
          </cell>
          <cell r="T1284">
            <v>0</v>
          </cell>
          <cell r="V1284">
            <v>0</v>
          </cell>
          <cell r="X1284" t="str">
            <v>no UID</v>
          </cell>
          <cell r="AB1284" t="e">
            <v>#N/A</v>
          </cell>
          <cell r="AC1284" t="e">
            <v>#N/A</v>
          </cell>
        </row>
        <row r="1285">
          <cell r="C1285" t="str">
            <v>no UID</v>
          </cell>
          <cell r="F1285">
            <v>34001561</v>
          </cell>
          <cell r="G1285" t="str">
            <v>No WsP</v>
          </cell>
          <cell r="R1285">
            <v>0</v>
          </cell>
          <cell r="T1285">
            <v>0</v>
          </cell>
          <cell r="V1285">
            <v>0</v>
          </cell>
          <cell r="X1285" t="str">
            <v>no UID</v>
          </cell>
          <cell r="AB1285" t="e">
            <v>#N/A</v>
          </cell>
          <cell r="AC1285" t="e">
            <v>#N/A</v>
          </cell>
        </row>
        <row r="1286">
          <cell r="C1286" t="str">
            <v>no UID</v>
          </cell>
          <cell r="F1286">
            <v>34001509</v>
          </cell>
          <cell r="G1286" t="str">
            <v>No WsP</v>
          </cell>
          <cell r="R1286">
            <v>0</v>
          </cell>
          <cell r="T1286">
            <v>0</v>
          </cell>
          <cell r="V1286">
            <v>0</v>
          </cell>
          <cell r="X1286" t="str">
            <v>no UID</v>
          </cell>
          <cell r="AB1286" t="e">
            <v>#N/A</v>
          </cell>
          <cell r="AC1286" t="e">
            <v>#N/A</v>
          </cell>
        </row>
        <row r="1287">
          <cell r="C1287" t="str">
            <v>no UID</v>
          </cell>
          <cell r="F1287">
            <v>12077494</v>
          </cell>
          <cell r="G1287" t="str">
            <v>No WsP</v>
          </cell>
          <cell r="R1287">
            <v>0</v>
          </cell>
          <cell r="T1287">
            <v>0</v>
          </cell>
          <cell r="V1287">
            <v>0</v>
          </cell>
          <cell r="X1287" t="str">
            <v>no UID</v>
          </cell>
          <cell r="AB1287" t="e">
            <v>#N/A</v>
          </cell>
          <cell r="AC1287" t="e">
            <v>#N/A</v>
          </cell>
        </row>
        <row r="1288">
          <cell r="C1288" t="str">
            <v>no UID</v>
          </cell>
          <cell r="F1288">
            <v>12077497</v>
          </cell>
          <cell r="G1288" t="str">
            <v>No WsP</v>
          </cell>
          <cell r="R1288">
            <v>0</v>
          </cell>
          <cell r="T1288">
            <v>0</v>
          </cell>
          <cell r="V1288">
            <v>0</v>
          </cell>
          <cell r="X1288" t="str">
            <v>no UID</v>
          </cell>
          <cell r="AB1288" t="e">
            <v>#N/A</v>
          </cell>
          <cell r="AC1288" t="e">
            <v>#N/A</v>
          </cell>
        </row>
        <row r="1289">
          <cell r="C1289" t="str">
            <v>no UID</v>
          </cell>
          <cell r="F1289">
            <v>12077498</v>
          </cell>
          <cell r="G1289" t="str">
            <v>No WsP</v>
          </cell>
          <cell r="R1289">
            <v>0</v>
          </cell>
          <cell r="T1289">
            <v>0</v>
          </cell>
          <cell r="V1289">
            <v>0</v>
          </cell>
          <cell r="X1289" t="str">
            <v>no UID</v>
          </cell>
          <cell r="AB1289" t="e">
            <v>#N/A</v>
          </cell>
          <cell r="AC1289" t="e">
            <v>#N/A</v>
          </cell>
        </row>
        <row r="1290">
          <cell r="C1290" t="str">
            <v>no UID</v>
          </cell>
          <cell r="F1290">
            <v>12077499</v>
          </cell>
          <cell r="G1290" t="str">
            <v>No WsP</v>
          </cell>
          <cell r="R1290">
            <v>0</v>
          </cell>
          <cell r="T1290">
            <v>0</v>
          </cell>
          <cell r="V1290">
            <v>0</v>
          </cell>
          <cell r="X1290" t="str">
            <v>no UID</v>
          </cell>
          <cell r="AB1290" t="e">
            <v>#N/A</v>
          </cell>
          <cell r="AC1290" t="e">
            <v>#N/A</v>
          </cell>
        </row>
        <row r="1291">
          <cell r="C1291" t="str">
            <v>no UID</v>
          </cell>
          <cell r="F1291">
            <v>12077500</v>
          </cell>
          <cell r="G1291" t="str">
            <v>No WsP</v>
          </cell>
          <cell r="R1291">
            <v>0</v>
          </cell>
          <cell r="T1291">
            <v>0</v>
          </cell>
          <cell r="V1291">
            <v>0</v>
          </cell>
          <cell r="X1291" t="str">
            <v>no UID</v>
          </cell>
          <cell r="AB1291" t="e">
            <v>#N/A</v>
          </cell>
          <cell r="AC1291" t="e">
            <v>#N/A</v>
          </cell>
        </row>
        <row r="1292">
          <cell r="C1292" t="str">
            <v>no UID</v>
          </cell>
          <cell r="F1292">
            <v>12077502</v>
          </cell>
          <cell r="G1292" t="str">
            <v>No WsP</v>
          </cell>
          <cell r="R1292">
            <v>0</v>
          </cell>
          <cell r="T1292">
            <v>0</v>
          </cell>
          <cell r="V1292">
            <v>0</v>
          </cell>
          <cell r="X1292" t="str">
            <v>no UID</v>
          </cell>
          <cell r="AB1292" t="e">
            <v>#N/A</v>
          </cell>
          <cell r="AC1292" t="e">
            <v>#N/A</v>
          </cell>
        </row>
        <row r="1293">
          <cell r="C1293" t="str">
            <v>no UID</v>
          </cell>
          <cell r="F1293">
            <v>12172766</v>
          </cell>
          <cell r="G1293" t="str">
            <v>No WsP</v>
          </cell>
          <cell r="R1293">
            <v>0</v>
          </cell>
          <cell r="T1293">
            <v>0</v>
          </cell>
          <cell r="V1293">
            <v>0</v>
          </cell>
          <cell r="X1293" t="str">
            <v>no UID</v>
          </cell>
          <cell r="AB1293" t="e">
            <v>#N/A</v>
          </cell>
          <cell r="AC1293" t="e">
            <v>#N/A</v>
          </cell>
        </row>
        <row r="1294">
          <cell r="C1294" t="str">
            <v>no UID</v>
          </cell>
          <cell r="F1294">
            <v>12058112</v>
          </cell>
          <cell r="G1294" t="str">
            <v>No WsP</v>
          </cell>
          <cell r="R1294">
            <v>0</v>
          </cell>
          <cell r="T1294">
            <v>0</v>
          </cell>
          <cell r="V1294">
            <v>0</v>
          </cell>
          <cell r="X1294" t="str">
            <v>no UID</v>
          </cell>
          <cell r="AB1294" t="e">
            <v>#N/A</v>
          </cell>
          <cell r="AC1294" t="e">
            <v>#N/A</v>
          </cell>
        </row>
        <row r="1295">
          <cell r="C1295" t="str">
            <v>no UID</v>
          </cell>
          <cell r="F1295">
            <v>12058167</v>
          </cell>
          <cell r="G1295" t="str">
            <v>No WsP</v>
          </cell>
          <cell r="R1295">
            <v>0</v>
          </cell>
          <cell r="T1295">
            <v>0</v>
          </cell>
          <cell r="V1295">
            <v>0</v>
          </cell>
          <cell r="X1295" t="str">
            <v>no UID</v>
          </cell>
          <cell r="AB1295" t="e">
            <v>#N/A</v>
          </cell>
          <cell r="AC1295" t="e">
            <v>#N/A</v>
          </cell>
        </row>
        <row r="1296">
          <cell r="C1296" t="str">
            <v>no UID</v>
          </cell>
          <cell r="F1296">
            <v>12058161</v>
          </cell>
          <cell r="G1296" t="str">
            <v>No WsP</v>
          </cell>
          <cell r="R1296">
            <v>0</v>
          </cell>
          <cell r="T1296">
            <v>0</v>
          </cell>
          <cell r="V1296">
            <v>0</v>
          </cell>
          <cell r="X1296" t="str">
            <v>no UID</v>
          </cell>
          <cell r="AB1296" t="e">
            <v>#N/A</v>
          </cell>
          <cell r="AC1296" t="e">
            <v>#N/A</v>
          </cell>
        </row>
        <row r="1297">
          <cell r="C1297" t="str">
            <v>no UID</v>
          </cell>
          <cell r="F1297">
            <v>11222251</v>
          </cell>
          <cell r="G1297" t="str">
            <v>No WsP</v>
          </cell>
          <cell r="R1297">
            <v>0</v>
          </cell>
          <cell r="T1297">
            <v>0</v>
          </cell>
          <cell r="V1297">
            <v>0</v>
          </cell>
          <cell r="X1297" t="str">
            <v>no UID</v>
          </cell>
          <cell r="AB1297" t="e">
            <v>#N/A</v>
          </cell>
          <cell r="AC1297" t="e">
            <v>#N/A</v>
          </cell>
        </row>
        <row r="1298">
          <cell r="C1298" t="str">
            <v>no UID</v>
          </cell>
          <cell r="F1298">
            <v>11791979</v>
          </cell>
          <cell r="G1298" t="str">
            <v>No WsP</v>
          </cell>
          <cell r="R1298">
            <v>0</v>
          </cell>
          <cell r="T1298">
            <v>0</v>
          </cell>
          <cell r="V1298">
            <v>0</v>
          </cell>
          <cell r="X1298" t="str">
            <v>no UID</v>
          </cell>
          <cell r="AB1298" t="e">
            <v>#N/A</v>
          </cell>
          <cell r="AC1298" t="e">
            <v>#N/A</v>
          </cell>
        </row>
        <row r="1299">
          <cell r="C1299" t="str">
            <v>no UID</v>
          </cell>
          <cell r="F1299">
            <v>11628407</v>
          </cell>
          <cell r="G1299" t="str">
            <v>No WsP</v>
          </cell>
          <cell r="R1299">
            <v>0</v>
          </cell>
          <cell r="T1299">
            <v>0</v>
          </cell>
          <cell r="V1299">
            <v>0</v>
          </cell>
          <cell r="X1299" t="str">
            <v>no UID</v>
          </cell>
          <cell r="AB1299" t="e">
            <v>#N/A</v>
          </cell>
          <cell r="AC1299" t="e">
            <v>#N/A</v>
          </cell>
        </row>
        <row r="1300">
          <cell r="C1300" t="str">
            <v>no UID</v>
          </cell>
          <cell r="F1300">
            <v>11987260</v>
          </cell>
          <cell r="G1300" t="str">
            <v>No WsP</v>
          </cell>
          <cell r="R1300">
            <v>0</v>
          </cell>
          <cell r="T1300">
            <v>0</v>
          </cell>
          <cell r="V1300">
            <v>0</v>
          </cell>
          <cell r="X1300" t="str">
            <v>no UID</v>
          </cell>
          <cell r="AB1300" t="e">
            <v>#N/A</v>
          </cell>
          <cell r="AC1300" t="e">
            <v>#N/A</v>
          </cell>
        </row>
        <row r="1301">
          <cell r="C1301" t="str">
            <v>no UID</v>
          </cell>
          <cell r="F1301">
            <v>11987262</v>
          </cell>
          <cell r="G1301" t="str">
            <v>No WsP</v>
          </cell>
          <cell r="R1301">
            <v>0</v>
          </cell>
          <cell r="T1301">
            <v>0</v>
          </cell>
          <cell r="V1301">
            <v>0</v>
          </cell>
          <cell r="X1301" t="str">
            <v>no UID</v>
          </cell>
          <cell r="AB1301" t="e">
            <v>#N/A</v>
          </cell>
          <cell r="AC1301" t="e">
            <v>#N/A</v>
          </cell>
        </row>
        <row r="1302">
          <cell r="C1302" t="str">
            <v>no UID</v>
          </cell>
          <cell r="F1302">
            <v>34000331</v>
          </cell>
          <cell r="G1302" t="str">
            <v>No WsP</v>
          </cell>
          <cell r="R1302">
            <v>0</v>
          </cell>
          <cell r="T1302">
            <v>0</v>
          </cell>
          <cell r="V1302">
            <v>0</v>
          </cell>
          <cell r="X1302" t="str">
            <v>no UID</v>
          </cell>
          <cell r="AB1302" t="e">
            <v>#N/A</v>
          </cell>
          <cell r="AC1302" t="e">
            <v>#N/A</v>
          </cell>
        </row>
        <row r="1303">
          <cell r="C1303" t="str">
            <v>no UID</v>
          </cell>
          <cell r="F1303">
            <v>34001645</v>
          </cell>
          <cell r="G1303" t="str">
            <v>No WsP</v>
          </cell>
          <cell r="R1303">
            <v>0</v>
          </cell>
          <cell r="T1303">
            <v>0</v>
          </cell>
          <cell r="V1303">
            <v>0</v>
          </cell>
          <cell r="X1303" t="str">
            <v>no UID</v>
          </cell>
          <cell r="AB1303" t="e">
            <v>#N/A</v>
          </cell>
          <cell r="AC1303" t="e">
            <v>#N/A</v>
          </cell>
        </row>
        <row r="1304">
          <cell r="C1304" t="str">
            <v>no UID</v>
          </cell>
          <cell r="F1304">
            <v>34001496</v>
          </cell>
          <cell r="G1304" t="str">
            <v>No WsP</v>
          </cell>
          <cell r="R1304">
            <v>0</v>
          </cell>
          <cell r="T1304">
            <v>0</v>
          </cell>
          <cell r="V1304">
            <v>0</v>
          </cell>
          <cell r="X1304" t="str">
            <v>no UID</v>
          </cell>
          <cell r="AB1304" t="e">
            <v>#N/A</v>
          </cell>
          <cell r="AC1304" t="e">
            <v>#N/A</v>
          </cell>
        </row>
        <row r="1305">
          <cell r="C1305" t="str">
            <v>no UID</v>
          </cell>
          <cell r="F1305">
            <v>34001623</v>
          </cell>
          <cell r="G1305" t="str">
            <v>No WsP</v>
          </cell>
          <cell r="R1305">
            <v>0</v>
          </cell>
          <cell r="T1305">
            <v>0</v>
          </cell>
          <cell r="V1305">
            <v>0</v>
          </cell>
          <cell r="X1305" t="str">
            <v>no UID</v>
          </cell>
          <cell r="AB1305" t="e">
            <v>#N/A</v>
          </cell>
          <cell r="AC1305" t="e">
            <v>#N/A</v>
          </cell>
        </row>
        <row r="1306">
          <cell r="C1306" t="str">
            <v>no UID</v>
          </cell>
          <cell r="F1306">
            <v>34001622</v>
          </cell>
          <cell r="G1306" t="str">
            <v>No WsP</v>
          </cell>
          <cell r="R1306">
            <v>0</v>
          </cell>
          <cell r="T1306">
            <v>0</v>
          </cell>
          <cell r="V1306">
            <v>0</v>
          </cell>
          <cell r="X1306" t="str">
            <v>no UID</v>
          </cell>
          <cell r="AB1306" t="e">
            <v>#N/A</v>
          </cell>
          <cell r="AC1306" t="e">
            <v>#N/A</v>
          </cell>
        </row>
        <row r="1307">
          <cell r="C1307" t="str">
            <v>no UID</v>
          </cell>
          <cell r="F1307">
            <v>34001532</v>
          </cell>
          <cell r="G1307" t="str">
            <v>No WsP</v>
          </cell>
          <cell r="R1307">
            <v>0</v>
          </cell>
          <cell r="T1307">
            <v>0</v>
          </cell>
          <cell r="V1307">
            <v>0</v>
          </cell>
          <cell r="X1307" t="str">
            <v>no UID</v>
          </cell>
          <cell r="AB1307" t="e">
            <v>#N/A</v>
          </cell>
          <cell r="AC1307" t="e">
            <v>#N/A</v>
          </cell>
        </row>
        <row r="1308">
          <cell r="C1308" t="str">
            <v>no UID</v>
          </cell>
          <cell r="F1308">
            <v>34001590</v>
          </cell>
          <cell r="G1308" t="str">
            <v>No WsP</v>
          </cell>
          <cell r="R1308">
            <v>0</v>
          </cell>
          <cell r="T1308">
            <v>0</v>
          </cell>
          <cell r="V1308">
            <v>0</v>
          </cell>
          <cell r="X1308" t="str">
            <v>no UID</v>
          </cell>
          <cell r="AB1308" t="e">
            <v>#N/A</v>
          </cell>
          <cell r="AC1308" t="e">
            <v>#N/A</v>
          </cell>
        </row>
        <row r="1309">
          <cell r="C1309" t="str">
            <v>no UID</v>
          </cell>
          <cell r="F1309">
            <v>34001530</v>
          </cell>
          <cell r="G1309" t="str">
            <v>No WsP</v>
          </cell>
          <cell r="R1309">
            <v>0</v>
          </cell>
          <cell r="T1309">
            <v>0</v>
          </cell>
          <cell r="V1309">
            <v>0</v>
          </cell>
          <cell r="X1309" t="str">
            <v>no UID</v>
          </cell>
          <cell r="AB1309" t="e">
            <v>#N/A</v>
          </cell>
          <cell r="AC1309" t="e">
            <v>#N/A</v>
          </cell>
        </row>
        <row r="1310">
          <cell r="C1310" t="str">
            <v>no UID</v>
          </cell>
          <cell r="F1310">
            <v>34001581</v>
          </cell>
          <cell r="G1310" t="str">
            <v>No WsP</v>
          </cell>
          <cell r="R1310">
            <v>0</v>
          </cell>
          <cell r="T1310">
            <v>0</v>
          </cell>
          <cell r="V1310">
            <v>0</v>
          </cell>
          <cell r="X1310" t="str">
            <v>no UID</v>
          </cell>
          <cell r="AB1310" t="e">
            <v>#N/A</v>
          </cell>
          <cell r="AC1310" t="e">
            <v>#N/A</v>
          </cell>
        </row>
        <row r="1311">
          <cell r="C1311" t="str">
            <v>no UID</v>
          </cell>
          <cell r="F1311">
            <v>34001662</v>
          </cell>
          <cell r="G1311" t="str">
            <v>No WsP</v>
          </cell>
          <cell r="R1311">
            <v>0</v>
          </cell>
          <cell r="T1311">
            <v>0</v>
          </cell>
          <cell r="V1311">
            <v>0</v>
          </cell>
          <cell r="X1311" t="str">
            <v>no UID</v>
          </cell>
          <cell r="AB1311" t="e">
            <v>#N/A</v>
          </cell>
          <cell r="AC1311" t="e">
            <v>#N/A</v>
          </cell>
        </row>
        <row r="1312">
          <cell r="C1312" t="str">
            <v>no UID</v>
          </cell>
          <cell r="F1312">
            <v>34001663</v>
          </cell>
          <cell r="G1312" t="str">
            <v>No WsP</v>
          </cell>
          <cell r="R1312">
            <v>0</v>
          </cell>
          <cell r="T1312">
            <v>0</v>
          </cell>
          <cell r="V1312">
            <v>0</v>
          </cell>
          <cell r="X1312" t="str">
            <v>no UID</v>
          </cell>
          <cell r="AB1312" t="e">
            <v>#N/A</v>
          </cell>
          <cell r="AC1312" t="e">
            <v>#N/A</v>
          </cell>
        </row>
        <row r="1313">
          <cell r="C1313" t="str">
            <v>no UID</v>
          </cell>
          <cell r="F1313">
            <v>34001665</v>
          </cell>
          <cell r="G1313" t="str">
            <v>No WsP</v>
          </cell>
          <cell r="R1313">
            <v>0</v>
          </cell>
          <cell r="T1313">
            <v>0</v>
          </cell>
          <cell r="V1313">
            <v>0</v>
          </cell>
          <cell r="X1313" t="str">
            <v>no UID</v>
          </cell>
          <cell r="AB1313" t="e">
            <v>#N/A</v>
          </cell>
          <cell r="AC1313" t="e">
            <v>#N/A</v>
          </cell>
        </row>
        <row r="1314">
          <cell r="C1314" t="str">
            <v>no UID</v>
          </cell>
          <cell r="F1314">
            <v>34001650</v>
          </cell>
          <cell r="G1314" t="str">
            <v>No WsP</v>
          </cell>
          <cell r="R1314">
            <v>0</v>
          </cell>
          <cell r="T1314">
            <v>0</v>
          </cell>
          <cell r="V1314">
            <v>0</v>
          </cell>
          <cell r="X1314" t="str">
            <v>no UID</v>
          </cell>
          <cell r="AB1314" t="e">
            <v>#N/A</v>
          </cell>
          <cell r="AC1314" t="e">
            <v>#N/A</v>
          </cell>
        </row>
        <row r="1315">
          <cell r="C1315" t="str">
            <v>no UID</v>
          </cell>
          <cell r="F1315">
            <v>34001592</v>
          </cell>
          <cell r="G1315" t="str">
            <v>No WsP</v>
          </cell>
          <cell r="R1315">
            <v>0</v>
          </cell>
          <cell r="T1315">
            <v>0</v>
          </cell>
          <cell r="V1315">
            <v>0</v>
          </cell>
          <cell r="X1315" t="str">
            <v>no UID</v>
          </cell>
          <cell r="AB1315" t="e">
            <v>#N/A</v>
          </cell>
          <cell r="AC1315" t="e">
            <v>#N/A</v>
          </cell>
        </row>
        <row r="1316">
          <cell r="C1316" t="str">
            <v>no UID</v>
          </cell>
          <cell r="F1316">
            <v>12174435</v>
          </cell>
          <cell r="G1316" t="str">
            <v>No WsP</v>
          </cell>
          <cell r="R1316">
            <v>0</v>
          </cell>
          <cell r="T1316">
            <v>0</v>
          </cell>
          <cell r="V1316">
            <v>0</v>
          </cell>
          <cell r="X1316" t="str">
            <v>no UID</v>
          </cell>
          <cell r="AB1316" t="e">
            <v>#N/A</v>
          </cell>
          <cell r="AC1316" t="e">
            <v>#N/A</v>
          </cell>
        </row>
        <row r="1317">
          <cell r="C1317" t="str">
            <v>no UID</v>
          </cell>
          <cell r="F1317">
            <v>12174922</v>
          </cell>
          <cell r="G1317" t="str">
            <v>No WsP</v>
          </cell>
          <cell r="R1317">
            <v>0</v>
          </cell>
          <cell r="T1317">
            <v>0</v>
          </cell>
          <cell r="V1317">
            <v>0</v>
          </cell>
          <cell r="X1317" t="str">
            <v>no UID</v>
          </cell>
          <cell r="AB1317" t="e">
            <v>#N/A</v>
          </cell>
          <cell r="AC1317" t="e">
            <v>#N/A</v>
          </cell>
        </row>
        <row r="1318">
          <cell r="C1318" t="str">
            <v>no UID</v>
          </cell>
          <cell r="F1318">
            <v>34000184</v>
          </cell>
          <cell r="G1318" t="str">
            <v>No WsP</v>
          </cell>
          <cell r="R1318">
            <v>0</v>
          </cell>
          <cell r="T1318">
            <v>0</v>
          </cell>
          <cell r="V1318">
            <v>0</v>
          </cell>
          <cell r="X1318" t="str">
            <v>no UID</v>
          </cell>
          <cell r="AB1318" t="e">
            <v>#N/A</v>
          </cell>
          <cell r="AC1318" t="e">
            <v>#N/A</v>
          </cell>
        </row>
        <row r="1319">
          <cell r="C1319" t="str">
            <v>no UID</v>
          </cell>
          <cell r="F1319">
            <v>34000183</v>
          </cell>
          <cell r="G1319" t="str">
            <v>No WsP</v>
          </cell>
          <cell r="R1319">
            <v>0</v>
          </cell>
          <cell r="T1319">
            <v>0</v>
          </cell>
          <cell r="V1319">
            <v>0</v>
          </cell>
          <cell r="X1319" t="str">
            <v>no UID</v>
          </cell>
          <cell r="AB1319" t="e">
            <v>#N/A</v>
          </cell>
          <cell r="AC1319" t="e">
            <v>#N/A</v>
          </cell>
        </row>
        <row r="1320">
          <cell r="C1320" t="str">
            <v>no UID</v>
          </cell>
          <cell r="F1320">
            <v>34001651</v>
          </cell>
          <cell r="G1320" t="str">
            <v>No WsP</v>
          </cell>
          <cell r="R1320">
            <v>0</v>
          </cell>
          <cell r="T1320">
            <v>0</v>
          </cell>
          <cell r="V1320">
            <v>0</v>
          </cell>
          <cell r="X1320" t="str">
            <v>no UID</v>
          </cell>
          <cell r="AB1320" t="e">
            <v>#N/A</v>
          </cell>
          <cell r="AC1320" t="e">
            <v>#N/A</v>
          </cell>
        </row>
        <row r="1321">
          <cell r="C1321" t="str">
            <v>no UID</v>
          </cell>
          <cell r="F1321">
            <v>34001458</v>
          </cell>
          <cell r="G1321" t="str">
            <v>No WsP</v>
          </cell>
          <cell r="R1321">
            <v>0</v>
          </cell>
          <cell r="T1321">
            <v>0</v>
          </cell>
          <cell r="V1321">
            <v>0</v>
          </cell>
          <cell r="X1321" t="str">
            <v>no UID</v>
          </cell>
          <cell r="AB1321" t="e">
            <v>#N/A</v>
          </cell>
          <cell r="AC1321" t="e">
            <v>#N/A</v>
          </cell>
        </row>
        <row r="1322">
          <cell r="C1322" t="str">
            <v>no UID</v>
          </cell>
          <cell r="F1322">
            <v>12172750</v>
          </cell>
          <cell r="G1322" t="str">
            <v>No WsP</v>
          </cell>
          <cell r="R1322">
            <v>0</v>
          </cell>
          <cell r="T1322">
            <v>0</v>
          </cell>
          <cell r="V1322">
            <v>0</v>
          </cell>
          <cell r="X1322" t="str">
            <v>no UID</v>
          </cell>
          <cell r="AB1322" t="e">
            <v>#N/A</v>
          </cell>
          <cell r="AC1322" t="e">
            <v>#N/A</v>
          </cell>
        </row>
        <row r="1323">
          <cell r="C1323" t="str">
            <v>no UID</v>
          </cell>
          <cell r="F1323">
            <v>12172767</v>
          </cell>
          <cell r="G1323" t="str">
            <v>No WsP</v>
          </cell>
          <cell r="R1323">
            <v>0</v>
          </cell>
          <cell r="T1323">
            <v>0</v>
          </cell>
          <cell r="V1323">
            <v>0</v>
          </cell>
          <cell r="X1323" t="str">
            <v>no UID</v>
          </cell>
          <cell r="AB1323" t="e">
            <v>#N/A</v>
          </cell>
          <cell r="AC1323" t="e">
            <v>#N/A</v>
          </cell>
        </row>
        <row r="1324">
          <cell r="C1324" t="str">
            <v>no UID</v>
          </cell>
          <cell r="F1324">
            <v>12172771</v>
          </cell>
          <cell r="G1324" t="str">
            <v>No WsP</v>
          </cell>
          <cell r="R1324">
            <v>0</v>
          </cell>
          <cell r="T1324">
            <v>0</v>
          </cell>
          <cell r="V1324">
            <v>0</v>
          </cell>
          <cell r="X1324" t="str">
            <v>no UID</v>
          </cell>
          <cell r="AB1324" t="e">
            <v>#N/A</v>
          </cell>
          <cell r="AC1324" t="e">
            <v>#N/A</v>
          </cell>
        </row>
        <row r="1325">
          <cell r="C1325" t="str">
            <v>no UID</v>
          </cell>
          <cell r="F1325">
            <v>12172791</v>
          </cell>
          <cell r="G1325" t="str">
            <v>No WsP</v>
          </cell>
          <cell r="R1325">
            <v>0</v>
          </cell>
          <cell r="T1325">
            <v>0</v>
          </cell>
          <cell r="V1325">
            <v>0</v>
          </cell>
          <cell r="X1325" t="str">
            <v>no UID</v>
          </cell>
          <cell r="AB1325" t="e">
            <v>#N/A</v>
          </cell>
          <cell r="AC1325" t="e">
            <v>#N/A</v>
          </cell>
        </row>
        <row r="1326">
          <cell r="C1326" t="str">
            <v>no UID</v>
          </cell>
          <cell r="F1326">
            <v>12172800</v>
          </cell>
          <cell r="G1326" t="str">
            <v>No WsP</v>
          </cell>
          <cell r="R1326">
            <v>0</v>
          </cell>
          <cell r="T1326">
            <v>0</v>
          </cell>
          <cell r="V1326">
            <v>0</v>
          </cell>
          <cell r="X1326" t="str">
            <v>no UID</v>
          </cell>
          <cell r="AB1326" t="e">
            <v>#N/A</v>
          </cell>
          <cell r="AC1326" t="e">
            <v>#N/A</v>
          </cell>
        </row>
        <row r="1327">
          <cell r="C1327" t="str">
            <v>no UID</v>
          </cell>
          <cell r="F1327">
            <v>12172801</v>
          </cell>
          <cell r="G1327" t="str">
            <v>No WsP</v>
          </cell>
          <cell r="R1327">
            <v>0</v>
          </cell>
          <cell r="T1327">
            <v>0</v>
          </cell>
          <cell r="V1327">
            <v>0</v>
          </cell>
          <cell r="X1327" t="str">
            <v>no UID</v>
          </cell>
          <cell r="AB1327" t="e">
            <v>#N/A</v>
          </cell>
          <cell r="AC1327" t="e">
            <v>#N/A</v>
          </cell>
        </row>
        <row r="1328">
          <cell r="C1328" t="str">
            <v>no UID</v>
          </cell>
          <cell r="F1328">
            <v>12172805</v>
          </cell>
          <cell r="G1328" t="str">
            <v>No WsP</v>
          </cell>
          <cell r="R1328">
            <v>0</v>
          </cell>
          <cell r="T1328">
            <v>0</v>
          </cell>
          <cell r="V1328">
            <v>0</v>
          </cell>
          <cell r="X1328" t="str">
            <v>no UID</v>
          </cell>
          <cell r="AB1328" t="e">
            <v>#N/A</v>
          </cell>
          <cell r="AC1328" t="e">
            <v>#N/A</v>
          </cell>
        </row>
        <row r="1329">
          <cell r="C1329" t="str">
            <v>no UID</v>
          </cell>
          <cell r="F1329">
            <v>11986595</v>
          </cell>
          <cell r="G1329" t="str">
            <v>No WsP</v>
          </cell>
          <cell r="R1329">
            <v>0</v>
          </cell>
          <cell r="T1329">
            <v>0</v>
          </cell>
          <cell r="V1329">
            <v>0</v>
          </cell>
          <cell r="X1329" t="str">
            <v>no UID</v>
          </cell>
          <cell r="AB1329" t="e">
            <v>#N/A</v>
          </cell>
          <cell r="AC1329" t="e">
            <v>#N/A</v>
          </cell>
        </row>
        <row r="1330">
          <cell r="C1330" t="str">
            <v>no UID</v>
          </cell>
          <cell r="F1330">
            <v>11986953</v>
          </cell>
          <cell r="G1330" t="str">
            <v>No WsP</v>
          </cell>
          <cell r="R1330">
            <v>0</v>
          </cell>
          <cell r="T1330">
            <v>0</v>
          </cell>
          <cell r="V1330">
            <v>0</v>
          </cell>
          <cell r="X1330" t="str">
            <v>no UID</v>
          </cell>
          <cell r="AB1330" t="e">
            <v>#N/A</v>
          </cell>
          <cell r="AC1330" t="e">
            <v>#N/A</v>
          </cell>
        </row>
        <row r="1331">
          <cell r="C1331" t="str">
            <v>no UID</v>
          </cell>
          <cell r="F1331">
            <v>11987202</v>
          </cell>
          <cell r="G1331" t="str">
            <v>No WsP</v>
          </cell>
          <cell r="R1331">
            <v>0</v>
          </cell>
          <cell r="T1331">
            <v>0</v>
          </cell>
          <cell r="V1331">
            <v>0</v>
          </cell>
          <cell r="X1331" t="str">
            <v>no UID</v>
          </cell>
          <cell r="AB1331" t="e">
            <v>#N/A</v>
          </cell>
          <cell r="AC1331" t="e">
            <v>#N/A</v>
          </cell>
        </row>
        <row r="1332">
          <cell r="C1332" t="str">
            <v>no UID</v>
          </cell>
          <cell r="F1332">
            <v>11494884</v>
          </cell>
          <cell r="G1332" t="str">
            <v>No WsP</v>
          </cell>
          <cell r="R1332">
            <v>0</v>
          </cell>
          <cell r="T1332">
            <v>0</v>
          </cell>
          <cell r="V1332">
            <v>0</v>
          </cell>
          <cell r="X1332" t="str">
            <v>no UID</v>
          </cell>
          <cell r="AB1332" t="e">
            <v>#N/A</v>
          </cell>
          <cell r="AC1332" t="e">
            <v>#N/A</v>
          </cell>
        </row>
        <row r="1333">
          <cell r="C1333" t="str">
            <v>no UID</v>
          </cell>
          <cell r="F1333">
            <v>11495232</v>
          </cell>
          <cell r="G1333" t="str">
            <v>No WsP</v>
          </cell>
          <cell r="R1333">
            <v>0</v>
          </cell>
          <cell r="T1333">
            <v>0</v>
          </cell>
          <cell r="V1333">
            <v>0</v>
          </cell>
          <cell r="X1333" t="str">
            <v>no UID</v>
          </cell>
          <cell r="AB1333" t="e">
            <v>#N/A</v>
          </cell>
          <cell r="AC1333" t="e">
            <v>#N/A</v>
          </cell>
        </row>
        <row r="1334">
          <cell r="C1334" t="str">
            <v>no UID</v>
          </cell>
          <cell r="F1334">
            <v>34001489</v>
          </cell>
          <cell r="G1334" t="str">
            <v>No WsP</v>
          </cell>
          <cell r="R1334">
            <v>0</v>
          </cell>
          <cell r="T1334">
            <v>0</v>
          </cell>
          <cell r="V1334">
            <v>0</v>
          </cell>
          <cell r="X1334" t="str">
            <v>no UID</v>
          </cell>
          <cell r="AB1334" t="e">
            <v>#N/A</v>
          </cell>
          <cell r="AC1334" t="e">
            <v>#N/A</v>
          </cell>
        </row>
        <row r="1335">
          <cell r="C1335" t="str">
            <v>no UID</v>
          </cell>
          <cell r="F1335">
            <v>34001485</v>
          </cell>
          <cell r="G1335" t="str">
            <v>No WsP</v>
          </cell>
          <cell r="R1335">
            <v>0</v>
          </cell>
          <cell r="T1335">
            <v>0</v>
          </cell>
          <cell r="V1335">
            <v>0</v>
          </cell>
          <cell r="X1335" t="str">
            <v>no UID</v>
          </cell>
          <cell r="AB1335" t="e">
            <v>#N/A</v>
          </cell>
          <cell r="AC1335" t="e">
            <v>#N/A</v>
          </cell>
        </row>
        <row r="1336">
          <cell r="C1336" t="str">
            <v>no UID</v>
          </cell>
          <cell r="F1336">
            <v>34001455</v>
          </cell>
          <cell r="G1336" t="str">
            <v>No WsP</v>
          </cell>
          <cell r="R1336">
            <v>0</v>
          </cell>
          <cell r="T1336">
            <v>0</v>
          </cell>
          <cell r="V1336">
            <v>0</v>
          </cell>
          <cell r="X1336" t="str">
            <v>no UID</v>
          </cell>
          <cell r="AB1336" t="e">
            <v>#N/A</v>
          </cell>
          <cell r="AC1336" t="e">
            <v>#N/A</v>
          </cell>
        </row>
        <row r="1337">
          <cell r="C1337" t="str">
            <v>no UID</v>
          </cell>
          <cell r="F1337">
            <v>34001583</v>
          </cell>
          <cell r="G1337" t="str">
            <v>No WsP</v>
          </cell>
          <cell r="R1337">
            <v>0</v>
          </cell>
          <cell r="T1337">
            <v>0</v>
          </cell>
          <cell r="V1337">
            <v>0</v>
          </cell>
          <cell r="X1337" t="str">
            <v>no UID</v>
          </cell>
          <cell r="AB1337" t="e">
            <v>#N/A</v>
          </cell>
          <cell r="AC1337" t="e">
            <v>#N/A</v>
          </cell>
        </row>
        <row r="1338">
          <cell r="C1338" t="str">
            <v>no UID</v>
          </cell>
          <cell r="F1338">
            <v>34001584</v>
          </cell>
          <cell r="G1338" t="str">
            <v>No WsP</v>
          </cell>
          <cell r="R1338">
            <v>0</v>
          </cell>
          <cell r="T1338">
            <v>0</v>
          </cell>
          <cell r="V1338">
            <v>0</v>
          </cell>
          <cell r="X1338" t="str">
            <v>no UID</v>
          </cell>
          <cell r="AB1338" t="e">
            <v>#N/A</v>
          </cell>
          <cell r="AC1338" t="e">
            <v>#N/A</v>
          </cell>
        </row>
        <row r="1339">
          <cell r="C1339" t="str">
            <v>no UID</v>
          </cell>
          <cell r="F1339">
            <v>34001586</v>
          </cell>
          <cell r="G1339" t="str">
            <v>No WsP</v>
          </cell>
          <cell r="R1339">
            <v>0</v>
          </cell>
          <cell r="T1339">
            <v>0</v>
          </cell>
          <cell r="V1339">
            <v>0</v>
          </cell>
          <cell r="X1339" t="str">
            <v>no UID</v>
          </cell>
          <cell r="AB1339" t="e">
            <v>#N/A</v>
          </cell>
          <cell r="AC1339" t="e">
            <v>#N/A</v>
          </cell>
        </row>
        <row r="1340">
          <cell r="C1340" t="str">
            <v>no UID</v>
          </cell>
          <cell r="F1340">
            <v>34001588</v>
          </cell>
          <cell r="G1340" t="str">
            <v>No WsP</v>
          </cell>
          <cell r="R1340">
            <v>0</v>
          </cell>
          <cell r="T1340">
            <v>0</v>
          </cell>
          <cell r="V1340">
            <v>0</v>
          </cell>
          <cell r="X1340" t="str">
            <v>no UID</v>
          </cell>
          <cell r="AB1340" t="e">
            <v>#N/A</v>
          </cell>
          <cell r="AC1340" t="e">
            <v>#N/A</v>
          </cell>
        </row>
        <row r="1341">
          <cell r="C1341" t="str">
            <v>no UID</v>
          </cell>
          <cell r="F1341">
            <v>34001585</v>
          </cell>
          <cell r="G1341" t="str">
            <v>No WsP</v>
          </cell>
          <cell r="R1341">
            <v>0</v>
          </cell>
          <cell r="T1341">
            <v>0</v>
          </cell>
          <cell r="V1341">
            <v>0</v>
          </cell>
          <cell r="X1341" t="str">
            <v>no UID</v>
          </cell>
          <cell r="AB1341" t="e">
            <v>#N/A</v>
          </cell>
          <cell r="AC1341" t="e">
            <v>#N/A</v>
          </cell>
        </row>
        <row r="1342">
          <cell r="C1342" t="str">
            <v>no UID</v>
          </cell>
          <cell r="F1342">
            <v>34001483</v>
          </cell>
          <cell r="G1342" t="str">
            <v>No WsP</v>
          </cell>
          <cell r="R1342">
            <v>0</v>
          </cell>
          <cell r="T1342">
            <v>0</v>
          </cell>
          <cell r="V1342">
            <v>0</v>
          </cell>
          <cell r="X1342" t="str">
            <v>no UID</v>
          </cell>
          <cell r="AB1342" t="e">
            <v>#N/A</v>
          </cell>
          <cell r="AC1342" t="e">
            <v>#N/A</v>
          </cell>
        </row>
        <row r="1343">
          <cell r="C1343" t="str">
            <v>no UID</v>
          </cell>
          <cell r="F1343">
            <v>34001587</v>
          </cell>
          <cell r="G1343" t="str">
            <v>No WsP</v>
          </cell>
          <cell r="R1343">
            <v>0</v>
          </cell>
          <cell r="T1343">
            <v>0</v>
          </cell>
          <cell r="V1343">
            <v>0</v>
          </cell>
          <cell r="X1343" t="str">
            <v>no UID</v>
          </cell>
          <cell r="AB1343" t="e">
            <v>#N/A</v>
          </cell>
          <cell r="AC1343" t="e">
            <v>#N/A</v>
          </cell>
        </row>
        <row r="1344">
          <cell r="C1344" t="str">
            <v>no UID</v>
          </cell>
          <cell r="F1344">
            <v>34001516</v>
          </cell>
          <cell r="G1344" t="str">
            <v>No WsP</v>
          </cell>
          <cell r="R1344">
            <v>0</v>
          </cell>
          <cell r="T1344">
            <v>0</v>
          </cell>
          <cell r="V1344">
            <v>0</v>
          </cell>
          <cell r="X1344" t="str">
            <v>no UID</v>
          </cell>
          <cell r="AB1344" t="e">
            <v>#N/A</v>
          </cell>
          <cell r="AC1344" t="e">
            <v>#N/A</v>
          </cell>
        </row>
        <row r="1345">
          <cell r="C1345" t="str">
            <v>no UID</v>
          </cell>
          <cell r="F1345">
            <v>34000091</v>
          </cell>
          <cell r="G1345" t="str">
            <v>No WsP</v>
          </cell>
          <cell r="R1345">
            <v>0</v>
          </cell>
          <cell r="T1345">
            <v>0</v>
          </cell>
          <cell r="V1345">
            <v>0</v>
          </cell>
          <cell r="X1345" t="str">
            <v>no UID</v>
          </cell>
          <cell r="AB1345" t="e">
            <v>#N/A</v>
          </cell>
          <cell r="AC1345" t="e">
            <v>#N/A</v>
          </cell>
        </row>
        <row r="1346">
          <cell r="C1346" t="str">
            <v>no UID</v>
          </cell>
          <cell r="F1346">
            <v>34000326</v>
          </cell>
          <cell r="G1346" t="str">
            <v>No WsP</v>
          </cell>
          <cell r="R1346">
            <v>0</v>
          </cell>
          <cell r="T1346">
            <v>0</v>
          </cell>
          <cell r="V1346">
            <v>0</v>
          </cell>
          <cell r="X1346" t="str">
            <v>no UID</v>
          </cell>
          <cell r="AB1346" t="e">
            <v>#N/A</v>
          </cell>
          <cell r="AC1346" t="e">
            <v>#N/A</v>
          </cell>
        </row>
        <row r="1347">
          <cell r="C1347" t="str">
            <v>no uid</v>
          </cell>
          <cell r="F1347">
            <v>11984017</v>
          </cell>
          <cell r="G1347" t="str">
            <v>No WsP</v>
          </cell>
          <cell r="R1347">
            <v>0</v>
          </cell>
          <cell r="T1347">
            <v>0</v>
          </cell>
          <cell r="V1347">
            <v>0</v>
          </cell>
          <cell r="X1347" t="str">
            <v>no uid</v>
          </cell>
          <cell r="AB1347" t="e">
            <v>#N/A</v>
          </cell>
          <cell r="AC1347" t="e">
            <v>#N/A</v>
          </cell>
        </row>
        <row r="1348">
          <cell r="C1348" t="str">
            <v>no UID</v>
          </cell>
          <cell r="F1348">
            <v>11986997</v>
          </cell>
          <cell r="G1348" t="str">
            <v>No WsP</v>
          </cell>
          <cell r="R1348">
            <v>0</v>
          </cell>
          <cell r="T1348">
            <v>0</v>
          </cell>
          <cell r="V1348">
            <v>0</v>
          </cell>
          <cell r="X1348" t="str">
            <v>no UID</v>
          </cell>
          <cell r="AB1348" t="e">
            <v>#N/A</v>
          </cell>
          <cell r="AC1348" t="e">
            <v>#N/A</v>
          </cell>
        </row>
        <row r="1349">
          <cell r="C1349" t="str">
            <v>No UID</v>
          </cell>
          <cell r="F1349">
            <v>11987265</v>
          </cell>
          <cell r="G1349" t="str">
            <v>No WsP</v>
          </cell>
          <cell r="R1349">
            <v>0</v>
          </cell>
          <cell r="T1349">
            <v>0</v>
          </cell>
          <cell r="V1349">
            <v>0</v>
          </cell>
          <cell r="X1349" t="str">
            <v>No UID</v>
          </cell>
          <cell r="AB1349" t="e">
            <v>#N/A</v>
          </cell>
          <cell r="AC1349" t="e">
            <v>#N/A</v>
          </cell>
        </row>
        <row r="1350">
          <cell r="C1350" t="str">
            <v>no UID</v>
          </cell>
          <cell r="F1350">
            <v>11987270</v>
          </cell>
          <cell r="G1350" t="str">
            <v>No WsP</v>
          </cell>
          <cell r="R1350">
            <v>0</v>
          </cell>
          <cell r="T1350">
            <v>0</v>
          </cell>
          <cell r="V1350">
            <v>0</v>
          </cell>
          <cell r="X1350" t="str">
            <v>no UID</v>
          </cell>
          <cell r="AB1350" t="e">
            <v>#N/A</v>
          </cell>
          <cell r="AC1350" t="e">
            <v>#N/A</v>
          </cell>
        </row>
        <row r="1351">
          <cell r="C1351" t="str">
            <v>No UID</v>
          </cell>
          <cell r="F1351">
            <v>11987271</v>
          </cell>
          <cell r="G1351" t="str">
            <v>No WsP</v>
          </cell>
          <cell r="R1351">
            <v>0</v>
          </cell>
          <cell r="T1351">
            <v>0</v>
          </cell>
          <cell r="V1351">
            <v>0</v>
          </cell>
          <cell r="X1351" t="str">
            <v>No UID</v>
          </cell>
          <cell r="AB1351" t="e">
            <v>#N/A</v>
          </cell>
          <cell r="AC1351" t="e">
            <v>#N/A</v>
          </cell>
        </row>
        <row r="1352">
          <cell r="C1352" t="str">
            <v>no UID</v>
          </cell>
          <cell r="F1352">
            <v>11987281</v>
          </cell>
          <cell r="G1352" t="str">
            <v>No WsP</v>
          </cell>
          <cell r="R1352">
            <v>0</v>
          </cell>
          <cell r="T1352">
            <v>0</v>
          </cell>
          <cell r="V1352">
            <v>0</v>
          </cell>
          <cell r="X1352" t="str">
            <v>no UID</v>
          </cell>
          <cell r="AB1352" t="e">
            <v>#N/A</v>
          </cell>
          <cell r="AC1352" t="e">
            <v>#N/A</v>
          </cell>
        </row>
        <row r="1353">
          <cell r="C1353" t="str">
            <v>no UID</v>
          </cell>
          <cell r="F1353">
            <v>11987308</v>
          </cell>
          <cell r="G1353" t="str">
            <v>No WsP</v>
          </cell>
          <cell r="R1353">
            <v>0</v>
          </cell>
          <cell r="T1353">
            <v>0</v>
          </cell>
          <cell r="V1353">
            <v>0</v>
          </cell>
          <cell r="X1353" t="str">
            <v>no UID</v>
          </cell>
          <cell r="AB1353" t="e">
            <v>#N/A</v>
          </cell>
          <cell r="AC1353" t="e">
            <v>#N/A</v>
          </cell>
        </row>
        <row r="1354">
          <cell r="C1354" t="str">
            <v>no UID</v>
          </cell>
          <cell r="F1354">
            <v>12058103</v>
          </cell>
          <cell r="G1354" t="str">
            <v>No WsP</v>
          </cell>
          <cell r="R1354">
            <v>0</v>
          </cell>
          <cell r="T1354">
            <v>0</v>
          </cell>
          <cell r="V1354">
            <v>0</v>
          </cell>
          <cell r="X1354" t="str">
            <v>no UID</v>
          </cell>
          <cell r="AB1354" t="e">
            <v>#N/A</v>
          </cell>
          <cell r="AC1354" t="e">
            <v>#N/A</v>
          </cell>
        </row>
        <row r="1355">
          <cell r="C1355" t="str">
            <v>no UID</v>
          </cell>
          <cell r="F1355">
            <v>12075848</v>
          </cell>
          <cell r="G1355" t="str">
            <v>No WsP</v>
          </cell>
          <cell r="R1355">
            <v>0</v>
          </cell>
          <cell r="T1355">
            <v>0</v>
          </cell>
          <cell r="V1355">
            <v>0</v>
          </cell>
          <cell r="X1355" t="str">
            <v>no UID</v>
          </cell>
          <cell r="AB1355" t="e">
            <v>#N/A</v>
          </cell>
          <cell r="AC1355" t="e">
            <v>#N/A</v>
          </cell>
        </row>
        <row r="1356">
          <cell r="C1356" t="str">
            <v>no UID</v>
          </cell>
          <cell r="F1356">
            <v>11786346</v>
          </cell>
          <cell r="G1356" t="str">
            <v>No WsP</v>
          </cell>
          <cell r="R1356">
            <v>0</v>
          </cell>
          <cell r="T1356">
            <v>0</v>
          </cell>
          <cell r="V1356">
            <v>0</v>
          </cell>
          <cell r="X1356" t="str">
            <v>no UID</v>
          </cell>
          <cell r="AB1356" t="e">
            <v>#N/A</v>
          </cell>
          <cell r="AC1356" t="e">
            <v>#N/A</v>
          </cell>
        </row>
        <row r="1357">
          <cell r="C1357" t="str">
            <v>no UID</v>
          </cell>
          <cell r="F1357">
            <v>11791971</v>
          </cell>
          <cell r="G1357" t="str">
            <v>No WsP</v>
          </cell>
          <cell r="R1357">
            <v>0</v>
          </cell>
          <cell r="T1357">
            <v>0</v>
          </cell>
          <cell r="V1357">
            <v>0</v>
          </cell>
          <cell r="X1357" t="str">
            <v>no UID</v>
          </cell>
          <cell r="AB1357" t="e">
            <v>#N/A</v>
          </cell>
          <cell r="AC1357" t="e">
            <v>#N/A</v>
          </cell>
        </row>
        <row r="1358">
          <cell r="C1358" t="str">
            <v>no UID</v>
          </cell>
          <cell r="F1358">
            <v>11627860</v>
          </cell>
          <cell r="G1358" t="str">
            <v>No WsP</v>
          </cell>
          <cell r="R1358">
            <v>0</v>
          </cell>
          <cell r="T1358">
            <v>0</v>
          </cell>
          <cell r="V1358">
            <v>0</v>
          </cell>
          <cell r="X1358" t="str">
            <v>no UID</v>
          </cell>
          <cell r="AB1358" t="e">
            <v>#N/A</v>
          </cell>
          <cell r="AC1358" t="e">
            <v>#N/A</v>
          </cell>
        </row>
        <row r="1359">
          <cell r="C1359" t="str">
            <v>no UID</v>
          </cell>
          <cell r="F1359">
            <v>12173012</v>
          </cell>
          <cell r="G1359" t="str">
            <v>No WsP</v>
          </cell>
          <cell r="R1359">
            <v>0</v>
          </cell>
          <cell r="T1359">
            <v>0</v>
          </cell>
          <cell r="V1359">
            <v>0</v>
          </cell>
          <cell r="X1359" t="str">
            <v>no UID</v>
          </cell>
          <cell r="AB1359" t="e">
            <v>#N/A</v>
          </cell>
          <cell r="AC1359" t="e">
            <v>#N/A</v>
          </cell>
        </row>
        <row r="1360">
          <cell r="C1360" t="str">
            <v>no UID</v>
          </cell>
          <cell r="F1360">
            <v>12173817</v>
          </cell>
          <cell r="G1360" t="str">
            <v>No WsP</v>
          </cell>
          <cell r="R1360">
            <v>0</v>
          </cell>
          <cell r="T1360">
            <v>0</v>
          </cell>
          <cell r="V1360">
            <v>0</v>
          </cell>
          <cell r="X1360" t="str">
            <v>no UID</v>
          </cell>
          <cell r="AB1360" t="e">
            <v>#N/A</v>
          </cell>
          <cell r="AC1360" t="e">
            <v>#N/A</v>
          </cell>
        </row>
        <row r="1361">
          <cell r="C1361" t="str">
            <v>no UID</v>
          </cell>
          <cell r="F1361">
            <v>12173818</v>
          </cell>
          <cell r="G1361" t="str">
            <v>No WsP</v>
          </cell>
          <cell r="R1361">
            <v>0</v>
          </cell>
          <cell r="T1361">
            <v>0</v>
          </cell>
          <cell r="V1361">
            <v>0</v>
          </cell>
          <cell r="X1361" t="str">
            <v>no UID</v>
          </cell>
          <cell r="AB1361" t="e">
            <v>#N/A</v>
          </cell>
          <cell r="AC1361" t="e">
            <v>#N/A</v>
          </cell>
        </row>
        <row r="1362">
          <cell r="C1362" t="str">
            <v>no UID</v>
          </cell>
          <cell r="F1362">
            <v>12173819</v>
          </cell>
          <cell r="G1362" t="str">
            <v>No WsP</v>
          </cell>
          <cell r="R1362">
            <v>0</v>
          </cell>
          <cell r="T1362">
            <v>0</v>
          </cell>
          <cell r="V1362">
            <v>0</v>
          </cell>
          <cell r="X1362" t="str">
            <v>no UID</v>
          </cell>
          <cell r="AB1362" t="e">
            <v>#N/A</v>
          </cell>
          <cell r="AC1362" t="e">
            <v>#N/A</v>
          </cell>
        </row>
        <row r="1363">
          <cell r="C1363" t="str">
            <v>no UID</v>
          </cell>
          <cell r="F1363">
            <v>12173930</v>
          </cell>
          <cell r="G1363" t="str">
            <v>No WsP</v>
          </cell>
          <cell r="R1363">
            <v>0</v>
          </cell>
          <cell r="T1363">
            <v>0</v>
          </cell>
          <cell r="V1363">
            <v>0</v>
          </cell>
          <cell r="X1363" t="str">
            <v>no UID</v>
          </cell>
          <cell r="AB1363" t="e">
            <v>#N/A</v>
          </cell>
          <cell r="AC1363" t="e">
            <v>#N/A</v>
          </cell>
        </row>
        <row r="1364">
          <cell r="C1364" t="str">
            <v>no UID</v>
          </cell>
          <cell r="F1364">
            <v>12173931</v>
          </cell>
          <cell r="G1364" t="str">
            <v>No WsP</v>
          </cell>
          <cell r="R1364">
            <v>0</v>
          </cell>
          <cell r="T1364">
            <v>0</v>
          </cell>
          <cell r="V1364">
            <v>0</v>
          </cell>
          <cell r="X1364" t="str">
            <v>no UID</v>
          </cell>
          <cell r="AB1364" t="e">
            <v>#N/A</v>
          </cell>
          <cell r="AC1364" t="e">
            <v>#N/A</v>
          </cell>
        </row>
        <row r="1365">
          <cell r="C1365" t="str">
            <v>no UID</v>
          </cell>
          <cell r="F1365">
            <v>12174005</v>
          </cell>
          <cell r="G1365" t="str">
            <v>No WsP</v>
          </cell>
          <cell r="R1365">
            <v>0</v>
          </cell>
          <cell r="T1365">
            <v>0</v>
          </cell>
          <cell r="V1365">
            <v>0</v>
          </cell>
          <cell r="X1365" t="str">
            <v>no UID</v>
          </cell>
          <cell r="AB1365" t="e">
            <v>#N/A</v>
          </cell>
          <cell r="AC1365" t="e">
            <v>#N/A</v>
          </cell>
        </row>
        <row r="1366">
          <cell r="C1366" t="str">
            <v>no UID</v>
          </cell>
          <cell r="F1366">
            <v>12174026</v>
          </cell>
          <cell r="G1366" t="str">
            <v>No WsP</v>
          </cell>
          <cell r="R1366">
            <v>0</v>
          </cell>
          <cell r="T1366">
            <v>0</v>
          </cell>
          <cell r="V1366">
            <v>0</v>
          </cell>
          <cell r="X1366" t="str">
            <v>no UID</v>
          </cell>
          <cell r="AB1366" t="e">
            <v>#N/A</v>
          </cell>
          <cell r="AC1366" t="e">
            <v>#N/A</v>
          </cell>
        </row>
        <row r="1367">
          <cell r="C1367" t="str">
            <v>no UID</v>
          </cell>
          <cell r="F1367">
            <v>12174037</v>
          </cell>
          <cell r="G1367" t="str">
            <v>No WsP</v>
          </cell>
          <cell r="R1367">
            <v>0</v>
          </cell>
          <cell r="T1367">
            <v>0</v>
          </cell>
          <cell r="V1367">
            <v>0</v>
          </cell>
          <cell r="X1367" t="str">
            <v>no UID</v>
          </cell>
          <cell r="AB1367" t="e">
            <v>#N/A</v>
          </cell>
          <cell r="AC1367" t="e">
            <v>#N/A</v>
          </cell>
        </row>
        <row r="1368">
          <cell r="C1368" t="str">
            <v>no UID</v>
          </cell>
          <cell r="F1368">
            <v>12174230</v>
          </cell>
          <cell r="G1368" t="str">
            <v>No WsP</v>
          </cell>
          <cell r="R1368">
            <v>0</v>
          </cell>
          <cell r="T1368">
            <v>0</v>
          </cell>
          <cell r="V1368">
            <v>0</v>
          </cell>
          <cell r="X1368" t="str">
            <v>no UID</v>
          </cell>
          <cell r="AB1368" t="e">
            <v>#N/A</v>
          </cell>
          <cell r="AC1368" t="e">
            <v>#N/A</v>
          </cell>
        </row>
        <row r="1369">
          <cell r="C1369" t="str">
            <v>no UID</v>
          </cell>
          <cell r="F1369">
            <v>12174437</v>
          </cell>
          <cell r="G1369" t="str">
            <v>No WsP</v>
          </cell>
          <cell r="R1369">
            <v>0</v>
          </cell>
          <cell r="T1369">
            <v>0</v>
          </cell>
          <cell r="V1369">
            <v>0</v>
          </cell>
          <cell r="X1369" t="str">
            <v>no UID</v>
          </cell>
          <cell r="AB1369" t="e">
            <v>#N/A</v>
          </cell>
          <cell r="AC1369" t="e">
            <v>#N/A</v>
          </cell>
        </row>
        <row r="1370">
          <cell r="C1370" t="str">
            <v>no UID</v>
          </cell>
          <cell r="F1370">
            <v>12174542</v>
          </cell>
          <cell r="G1370" t="str">
            <v>No WsP</v>
          </cell>
          <cell r="R1370">
            <v>0</v>
          </cell>
          <cell r="T1370">
            <v>0</v>
          </cell>
          <cell r="V1370">
            <v>0</v>
          </cell>
          <cell r="X1370" t="str">
            <v>no UID</v>
          </cell>
          <cell r="AB1370" t="e">
            <v>#N/A</v>
          </cell>
          <cell r="AC1370" t="e">
            <v>#N/A</v>
          </cell>
        </row>
        <row r="1371">
          <cell r="C1371" t="str">
            <v>no UID</v>
          </cell>
          <cell r="F1371">
            <v>12174543</v>
          </cell>
          <cell r="G1371" t="str">
            <v>No WsP</v>
          </cell>
          <cell r="R1371">
            <v>0</v>
          </cell>
          <cell r="T1371">
            <v>0</v>
          </cell>
          <cell r="V1371">
            <v>0</v>
          </cell>
          <cell r="X1371" t="str">
            <v>no UID</v>
          </cell>
          <cell r="AB1371" t="e">
            <v>#N/A</v>
          </cell>
          <cell r="AC1371" t="e">
            <v>#N/A</v>
          </cell>
        </row>
        <row r="1372">
          <cell r="C1372" t="str">
            <v>no UID</v>
          </cell>
          <cell r="F1372">
            <v>12174688</v>
          </cell>
          <cell r="G1372" t="str">
            <v>No WsP</v>
          </cell>
          <cell r="R1372">
            <v>0</v>
          </cell>
          <cell r="T1372">
            <v>0</v>
          </cell>
          <cell r="V1372">
            <v>0</v>
          </cell>
          <cell r="X1372" t="str">
            <v>no UID</v>
          </cell>
          <cell r="AB1372" t="e">
            <v>#N/A</v>
          </cell>
          <cell r="AC1372" t="e">
            <v>#N/A</v>
          </cell>
        </row>
        <row r="1373">
          <cell r="C1373" t="str">
            <v>no UID</v>
          </cell>
          <cell r="F1373">
            <v>12174689</v>
          </cell>
          <cell r="G1373" t="str">
            <v>No WsP</v>
          </cell>
          <cell r="R1373">
            <v>0</v>
          </cell>
          <cell r="T1373">
            <v>0</v>
          </cell>
          <cell r="V1373">
            <v>0</v>
          </cell>
          <cell r="X1373" t="str">
            <v>no UID</v>
          </cell>
          <cell r="AB1373" t="e">
            <v>#N/A</v>
          </cell>
          <cell r="AC1373" t="e">
            <v>#N/A</v>
          </cell>
        </row>
        <row r="1374">
          <cell r="C1374" t="str">
            <v>no UID</v>
          </cell>
          <cell r="F1374">
            <v>12174865</v>
          </cell>
          <cell r="G1374" t="str">
            <v>No WsP</v>
          </cell>
          <cell r="R1374">
            <v>0</v>
          </cell>
          <cell r="T1374">
            <v>0</v>
          </cell>
          <cell r="V1374">
            <v>0</v>
          </cell>
          <cell r="X1374" t="str">
            <v>no UID</v>
          </cell>
          <cell r="AB1374" t="e">
            <v>#N/A</v>
          </cell>
          <cell r="AC1374" t="e">
            <v>#N/A</v>
          </cell>
        </row>
        <row r="1375">
          <cell r="C1375" t="str">
            <v>no UID</v>
          </cell>
          <cell r="F1375">
            <v>12174924</v>
          </cell>
          <cell r="G1375" t="str">
            <v>No WsP</v>
          </cell>
          <cell r="R1375">
            <v>0</v>
          </cell>
          <cell r="T1375">
            <v>0</v>
          </cell>
          <cell r="V1375">
            <v>0</v>
          </cell>
          <cell r="X1375" t="str">
            <v>no UID</v>
          </cell>
          <cell r="AB1375" t="e">
            <v>#N/A</v>
          </cell>
          <cell r="AC1375" t="e">
            <v>#N/A</v>
          </cell>
        </row>
        <row r="1376">
          <cell r="C1376" t="str">
            <v>no UID</v>
          </cell>
          <cell r="F1376">
            <v>34000019</v>
          </cell>
          <cell r="G1376" t="str">
            <v>No WsP</v>
          </cell>
          <cell r="R1376">
            <v>0</v>
          </cell>
          <cell r="T1376">
            <v>0</v>
          </cell>
          <cell r="V1376">
            <v>0</v>
          </cell>
          <cell r="X1376" t="str">
            <v>no UID</v>
          </cell>
          <cell r="AB1376" t="e">
            <v>#N/A</v>
          </cell>
          <cell r="AC1376" t="e">
            <v>#N/A</v>
          </cell>
        </row>
        <row r="1377">
          <cell r="C1377" t="str">
            <v>no UID</v>
          </cell>
          <cell r="F1377">
            <v>34000026</v>
          </cell>
          <cell r="G1377" t="str">
            <v>No WsP</v>
          </cell>
          <cell r="R1377">
            <v>0</v>
          </cell>
          <cell r="T1377">
            <v>0</v>
          </cell>
          <cell r="V1377">
            <v>0</v>
          </cell>
          <cell r="X1377" t="str">
            <v>no UID</v>
          </cell>
          <cell r="AB1377" t="e">
            <v>#N/A</v>
          </cell>
          <cell r="AC1377" t="e">
            <v>#N/A</v>
          </cell>
        </row>
        <row r="1378">
          <cell r="C1378" t="str">
            <v>no UID</v>
          </cell>
          <cell r="F1378">
            <v>34000027</v>
          </cell>
          <cell r="G1378" t="str">
            <v>No WsP</v>
          </cell>
          <cell r="R1378">
            <v>0</v>
          </cell>
          <cell r="T1378">
            <v>0</v>
          </cell>
          <cell r="V1378">
            <v>0</v>
          </cell>
          <cell r="X1378" t="str">
            <v>no UID</v>
          </cell>
          <cell r="AB1378" t="e">
            <v>#N/A</v>
          </cell>
          <cell r="AC1378" t="e">
            <v>#N/A</v>
          </cell>
        </row>
        <row r="1379">
          <cell r="C1379" t="str">
            <v>no UID</v>
          </cell>
          <cell r="F1379">
            <v>34000032</v>
          </cell>
          <cell r="G1379" t="str">
            <v>No WsP</v>
          </cell>
          <cell r="R1379">
            <v>0</v>
          </cell>
          <cell r="T1379">
            <v>0</v>
          </cell>
          <cell r="V1379">
            <v>0</v>
          </cell>
          <cell r="X1379" t="str">
            <v>no UID</v>
          </cell>
          <cell r="AB1379" t="e">
            <v>#N/A</v>
          </cell>
          <cell r="AC1379" t="e">
            <v>#N/A</v>
          </cell>
        </row>
        <row r="1380">
          <cell r="C1380" t="str">
            <v>no UID</v>
          </cell>
          <cell r="F1380">
            <v>34000017</v>
          </cell>
          <cell r="G1380" t="str">
            <v>No WsP</v>
          </cell>
          <cell r="R1380">
            <v>0</v>
          </cell>
          <cell r="T1380">
            <v>0</v>
          </cell>
          <cell r="V1380">
            <v>0</v>
          </cell>
          <cell r="X1380" t="str">
            <v>no UID</v>
          </cell>
          <cell r="AB1380" t="e">
            <v>#N/A</v>
          </cell>
          <cell r="AC1380" t="e">
            <v>#N/A</v>
          </cell>
        </row>
        <row r="1381">
          <cell r="C1381" t="str">
            <v>no UID</v>
          </cell>
          <cell r="F1381">
            <v>34000013</v>
          </cell>
          <cell r="G1381" t="str">
            <v>No WsP</v>
          </cell>
          <cell r="R1381">
            <v>0</v>
          </cell>
          <cell r="T1381">
            <v>0</v>
          </cell>
          <cell r="V1381">
            <v>0</v>
          </cell>
          <cell r="X1381" t="str">
            <v>no UID</v>
          </cell>
          <cell r="AB1381" t="e">
            <v>#N/A</v>
          </cell>
          <cell r="AC1381" t="e">
            <v>#N/A</v>
          </cell>
        </row>
        <row r="1382">
          <cell r="C1382" t="str">
            <v>no UID</v>
          </cell>
          <cell r="F1382">
            <v>34000075</v>
          </cell>
          <cell r="G1382" t="str">
            <v>No WsP</v>
          </cell>
          <cell r="R1382">
            <v>0</v>
          </cell>
          <cell r="T1382">
            <v>0</v>
          </cell>
          <cell r="V1382">
            <v>0</v>
          </cell>
          <cell r="X1382" t="str">
            <v>no UID</v>
          </cell>
          <cell r="AB1382" t="e">
            <v>#N/A</v>
          </cell>
          <cell r="AC1382" t="e">
            <v>#N/A</v>
          </cell>
        </row>
        <row r="1383">
          <cell r="C1383" t="str">
            <v>no UID</v>
          </cell>
          <cell r="F1383">
            <v>34000103</v>
          </cell>
          <cell r="G1383" t="str">
            <v>No WsP</v>
          </cell>
          <cell r="R1383">
            <v>0</v>
          </cell>
          <cell r="T1383">
            <v>0</v>
          </cell>
          <cell r="V1383">
            <v>0</v>
          </cell>
          <cell r="X1383" t="str">
            <v>no UID</v>
          </cell>
          <cell r="AB1383" t="e">
            <v>#N/A</v>
          </cell>
          <cell r="AC1383" t="e">
            <v>#N/A</v>
          </cell>
        </row>
        <row r="1384">
          <cell r="C1384" t="str">
            <v>no UID</v>
          </cell>
          <cell r="F1384">
            <v>34000150</v>
          </cell>
          <cell r="G1384" t="str">
            <v>No WsP</v>
          </cell>
          <cell r="R1384">
            <v>0</v>
          </cell>
          <cell r="T1384">
            <v>0</v>
          </cell>
          <cell r="V1384">
            <v>0</v>
          </cell>
          <cell r="X1384" t="str">
            <v>no UID</v>
          </cell>
          <cell r="AB1384" t="e">
            <v>#N/A</v>
          </cell>
          <cell r="AC1384" t="e">
            <v>#N/A</v>
          </cell>
        </row>
        <row r="1385">
          <cell r="C1385" t="str">
            <v>no UID</v>
          </cell>
          <cell r="F1385">
            <v>34000323</v>
          </cell>
          <cell r="G1385" t="str">
            <v>No WsP</v>
          </cell>
          <cell r="R1385">
            <v>0</v>
          </cell>
          <cell r="T1385">
            <v>0</v>
          </cell>
          <cell r="V1385">
            <v>0</v>
          </cell>
          <cell r="X1385" t="str">
            <v>no UID</v>
          </cell>
          <cell r="AB1385" t="e">
            <v>#N/A</v>
          </cell>
          <cell r="AC1385" t="e">
            <v>#N/A</v>
          </cell>
        </row>
        <row r="1386">
          <cell r="C1386" t="str">
            <v>no UID</v>
          </cell>
          <cell r="F1386">
            <v>34000330</v>
          </cell>
          <cell r="G1386" t="str">
            <v>No WsP</v>
          </cell>
          <cell r="R1386">
            <v>0</v>
          </cell>
          <cell r="T1386">
            <v>0</v>
          </cell>
          <cell r="V1386">
            <v>0</v>
          </cell>
          <cell r="X1386" t="str">
            <v>no UID</v>
          </cell>
          <cell r="AB1386" t="e">
            <v>#N/A</v>
          </cell>
          <cell r="AC1386" t="e">
            <v>#N/A</v>
          </cell>
        </row>
        <row r="1387">
          <cell r="C1387" t="str">
            <v>no UID</v>
          </cell>
          <cell r="F1387">
            <v>34000369</v>
          </cell>
          <cell r="G1387" t="str">
            <v>No WsP</v>
          </cell>
          <cell r="R1387">
            <v>0</v>
          </cell>
          <cell r="T1387">
            <v>0</v>
          </cell>
          <cell r="V1387">
            <v>0</v>
          </cell>
          <cell r="X1387" t="str">
            <v>no UID</v>
          </cell>
          <cell r="AB1387" t="e">
            <v>#N/A</v>
          </cell>
          <cell r="AC1387" t="e">
            <v>#N/A</v>
          </cell>
        </row>
        <row r="1388">
          <cell r="C1388" t="str">
            <v>no UID</v>
          </cell>
          <cell r="F1388">
            <v>34000385</v>
          </cell>
          <cell r="G1388" t="str">
            <v>No WsP</v>
          </cell>
          <cell r="R1388">
            <v>0</v>
          </cell>
          <cell r="T1388">
            <v>0</v>
          </cell>
          <cell r="V1388">
            <v>0</v>
          </cell>
          <cell r="X1388" t="str">
            <v>no UID</v>
          </cell>
          <cell r="AB1388" t="e">
            <v>#N/A</v>
          </cell>
          <cell r="AC1388" t="e">
            <v>#N/A</v>
          </cell>
        </row>
        <row r="1389">
          <cell r="C1389" t="str">
            <v>no UID</v>
          </cell>
          <cell r="F1389">
            <v>34000386</v>
          </cell>
          <cell r="G1389" t="str">
            <v>No WsP</v>
          </cell>
          <cell r="R1389">
            <v>0</v>
          </cell>
          <cell r="T1389">
            <v>0</v>
          </cell>
          <cell r="V1389">
            <v>0</v>
          </cell>
          <cell r="X1389" t="str">
            <v>no UID</v>
          </cell>
          <cell r="AB1389" t="e">
            <v>#N/A</v>
          </cell>
          <cell r="AC1389" t="e">
            <v>#N/A</v>
          </cell>
        </row>
        <row r="1390">
          <cell r="C1390" t="str">
            <v>no UID</v>
          </cell>
          <cell r="F1390">
            <v>34004020</v>
          </cell>
          <cell r="G1390" t="str">
            <v>No WsP</v>
          </cell>
          <cell r="R1390">
            <v>0</v>
          </cell>
          <cell r="T1390">
            <v>0</v>
          </cell>
          <cell r="V1390">
            <v>0</v>
          </cell>
          <cell r="X1390" t="str">
            <v>no UID</v>
          </cell>
          <cell r="AB1390" t="e">
            <v>#N/A</v>
          </cell>
          <cell r="AC1390" t="e">
            <v>#N/A</v>
          </cell>
        </row>
        <row r="1391">
          <cell r="C1391" t="str">
            <v>no UID</v>
          </cell>
          <cell r="F1391">
            <v>12172803</v>
          </cell>
          <cell r="G1391" t="str">
            <v>No WsP</v>
          </cell>
          <cell r="R1391">
            <v>0</v>
          </cell>
          <cell r="T1391">
            <v>0</v>
          </cell>
          <cell r="V1391">
            <v>0</v>
          </cell>
          <cell r="X1391" t="str">
            <v>no UID</v>
          </cell>
          <cell r="AB1391" t="e">
            <v>#N/A</v>
          </cell>
          <cell r="AC1391" t="e">
            <v>#N/A</v>
          </cell>
        </row>
        <row r="1392">
          <cell r="C1392" t="str">
            <v>no UID</v>
          </cell>
          <cell r="F1392">
            <v>12172764</v>
          </cell>
          <cell r="G1392" t="str">
            <v>No WsP</v>
          </cell>
          <cell r="R1392">
            <v>0</v>
          </cell>
          <cell r="T1392">
            <v>0</v>
          </cell>
          <cell r="V1392">
            <v>0</v>
          </cell>
          <cell r="X1392" t="str">
            <v>no UID</v>
          </cell>
          <cell r="AB1392" t="e">
            <v>#N/A</v>
          </cell>
          <cell r="AC1392" t="e">
            <v>#N/A</v>
          </cell>
        </row>
        <row r="1393">
          <cell r="C1393" t="str">
            <v>no UID</v>
          </cell>
          <cell r="F1393">
            <v>12172774</v>
          </cell>
          <cell r="G1393" t="str">
            <v>No WsP</v>
          </cell>
          <cell r="R1393">
            <v>0</v>
          </cell>
          <cell r="T1393">
            <v>0</v>
          </cell>
          <cell r="V1393">
            <v>0</v>
          </cell>
          <cell r="X1393" t="str">
            <v>no UID</v>
          </cell>
          <cell r="AB1393" t="e">
            <v>#N/A</v>
          </cell>
          <cell r="AC1393" t="e">
            <v>#N/A</v>
          </cell>
        </row>
        <row r="1394">
          <cell r="C1394" t="str">
            <v>no UID</v>
          </cell>
          <cell r="F1394">
            <v>12172867</v>
          </cell>
          <cell r="G1394" t="str">
            <v>No WsP</v>
          </cell>
          <cell r="R1394">
            <v>0</v>
          </cell>
          <cell r="T1394">
            <v>0</v>
          </cell>
          <cell r="V1394">
            <v>0</v>
          </cell>
          <cell r="X1394" t="str">
            <v>no UID</v>
          </cell>
          <cell r="AB1394" t="e">
            <v>#N/A</v>
          </cell>
          <cell r="AC1394" t="e">
            <v>#N/A</v>
          </cell>
        </row>
        <row r="1395">
          <cell r="C1395" t="str">
            <v>no UID</v>
          </cell>
          <cell r="F1395">
            <v>12077197</v>
          </cell>
          <cell r="G1395" t="str">
            <v>No WsP</v>
          </cell>
          <cell r="R1395">
            <v>0</v>
          </cell>
          <cell r="T1395">
            <v>0</v>
          </cell>
          <cell r="V1395">
            <v>0</v>
          </cell>
          <cell r="X1395" t="str">
            <v>no UID</v>
          </cell>
          <cell r="AB1395" t="e">
            <v>#N/A</v>
          </cell>
          <cell r="AC1395" t="e">
            <v>#N/A</v>
          </cell>
        </row>
        <row r="1396">
          <cell r="C1396" t="str">
            <v>no UID</v>
          </cell>
          <cell r="F1396">
            <v>12076285</v>
          </cell>
          <cell r="G1396" t="str">
            <v>No WsP</v>
          </cell>
          <cell r="R1396">
            <v>0</v>
          </cell>
          <cell r="T1396">
            <v>0</v>
          </cell>
          <cell r="V1396">
            <v>0</v>
          </cell>
          <cell r="X1396" t="str">
            <v>no UID</v>
          </cell>
          <cell r="AB1396" t="e">
            <v>#N/A</v>
          </cell>
          <cell r="AC1396" t="e">
            <v>#N/A</v>
          </cell>
        </row>
        <row r="1397">
          <cell r="C1397" t="str">
            <v>no UID</v>
          </cell>
          <cell r="F1397">
            <v>12075914</v>
          </cell>
          <cell r="G1397" t="str">
            <v>No WsP</v>
          </cell>
          <cell r="R1397">
            <v>0</v>
          </cell>
          <cell r="T1397">
            <v>0</v>
          </cell>
          <cell r="V1397">
            <v>0</v>
          </cell>
          <cell r="X1397" t="str">
            <v>no UID</v>
          </cell>
          <cell r="AB1397" t="e">
            <v>#N/A</v>
          </cell>
          <cell r="AC1397" t="e">
            <v>#N/A</v>
          </cell>
        </row>
        <row r="1398">
          <cell r="C1398" t="str">
            <v>no UID</v>
          </cell>
          <cell r="F1398">
            <v>12016564</v>
          </cell>
          <cell r="G1398" t="str">
            <v>No WsP</v>
          </cell>
          <cell r="R1398">
            <v>0</v>
          </cell>
          <cell r="T1398">
            <v>0</v>
          </cell>
          <cell r="V1398">
            <v>0</v>
          </cell>
          <cell r="X1398" t="str">
            <v>no UID</v>
          </cell>
          <cell r="AB1398" t="e">
            <v>#N/A</v>
          </cell>
          <cell r="AC1398" t="e">
            <v>#N/A</v>
          </cell>
        </row>
        <row r="1399">
          <cell r="C1399" t="str">
            <v>no UID</v>
          </cell>
          <cell r="F1399">
            <v>12016556</v>
          </cell>
          <cell r="G1399" t="str">
            <v>No WsP</v>
          </cell>
          <cell r="R1399">
            <v>0</v>
          </cell>
          <cell r="T1399">
            <v>0</v>
          </cell>
          <cell r="V1399">
            <v>0</v>
          </cell>
          <cell r="X1399" t="str">
            <v>no UID</v>
          </cell>
          <cell r="AB1399" t="e">
            <v>#N/A</v>
          </cell>
          <cell r="AC1399" t="e">
            <v>#N/A</v>
          </cell>
        </row>
        <row r="1400">
          <cell r="C1400" t="str">
            <v>no UID</v>
          </cell>
          <cell r="F1400">
            <v>12016574</v>
          </cell>
          <cell r="G1400" t="str">
            <v>No WsP</v>
          </cell>
          <cell r="R1400">
            <v>0</v>
          </cell>
          <cell r="T1400">
            <v>0</v>
          </cell>
          <cell r="V1400">
            <v>0</v>
          </cell>
          <cell r="X1400" t="str">
            <v>no UID</v>
          </cell>
          <cell r="AB1400" t="e">
            <v>#N/A</v>
          </cell>
          <cell r="AC1400" t="e">
            <v>#N/A</v>
          </cell>
        </row>
        <row r="1401">
          <cell r="C1401" t="str">
            <v>no UID</v>
          </cell>
          <cell r="F1401">
            <v>12021341</v>
          </cell>
          <cell r="G1401" t="str">
            <v>No WsP</v>
          </cell>
          <cell r="R1401">
            <v>0</v>
          </cell>
          <cell r="T1401">
            <v>0</v>
          </cell>
          <cell r="V1401">
            <v>0</v>
          </cell>
          <cell r="X1401" t="str">
            <v>no UID</v>
          </cell>
          <cell r="AB1401" t="e">
            <v>#N/A</v>
          </cell>
          <cell r="AC1401" t="e">
            <v>#N/A</v>
          </cell>
        </row>
        <row r="1402">
          <cell r="C1402" t="str">
            <v>no UID</v>
          </cell>
          <cell r="F1402">
            <v>12044219</v>
          </cell>
          <cell r="G1402" t="str">
            <v>No WsP</v>
          </cell>
          <cell r="R1402">
            <v>0</v>
          </cell>
          <cell r="T1402">
            <v>0</v>
          </cell>
          <cell r="V1402">
            <v>0</v>
          </cell>
          <cell r="X1402" t="str">
            <v>no UID</v>
          </cell>
          <cell r="AB1402" t="e">
            <v>#N/A</v>
          </cell>
          <cell r="AC1402" t="e">
            <v>#N/A</v>
          </cell>
        </row>
        <row r="1403">
          <cell r="C1403" t="str">
            <v>no UID</v>
          </cell>
          <cell r="F1403">
            <v>12045115</v>
          </cell>
          <cell r="G1403" t="str">
            <v>No WsP</v>
          </cell>
          <cell r="R1403">
            <v>0</v>
          </cell>
          <cell r="T1403">
            <v>0</v>
          </cell>
          <cell r="V1403">
            <v>0</v>
          </cell>
          <cell r="X1403" t="str">
            <v>no UID</v>
          </cell>
          <cell r="AB1403" t="e">
            <v>#N/A</v>
          </cell>
          <cell r="AC1403" t="e">
            <v>#N/A</v>
          </cell>
        </row>
        <row r="1404">
          <cell r="C1404" t="str">
            <v>no UID</v>
          </cell>
          <cell r="F1404">
            <v>12048652</v>
          </cell>
          <cell r="G1404" t="str">
            <v>No WsP</v>
          </cell>
          <cell r="R1404">
            <v>0</v>
          </cell>
          <cell r="T1404">
            <v>0</v>
          </cell>
          <cell r="V1404">
            <v>0</v>
          </cell>
          <cell r="X1404" t="str">
            <v>no UID</v>
          </cell>
          <cell r="AB1404" t="e">
            <v>#N/A</v>
          </cell>
          <cell r="AC1404" t="e">
            <v>#N/A</v>
          </cell>
        </row>
        <row r="1405">
          <cell r="C1405" t="str">
            <v>no UID</v>
          </cell>
          <cell r="F1405">
            <v>12050796</v>
          </cell>
          <cell r="G1405" t="str">
            <v>No WsP</v>
          </cell>
          <cell r="R1405">
            <v>0</v>
          </cell>
          <cell r="T1405">
            <v>0</v>
          </cell>
          <cell r="V1405">
            <v>0</v>
          </cell>
          <cell r="X1405" t="str">
            <v>no UID</v>
          </cell>
          <cell r="AB1405" t="e">
            <v>#N/A</v>
          </cell>
          <cell r="AC1405" t="e">
            <v>#N/A</v>
          </cell>
        </row>
        <row r="1406">
          <cell r="C1406" t="str">
            <v>no UID</v>
          </cell>
          <cell r="F1406">
            <v>12080428</v>
          </cell>
          <cell r="G1406" t="str">
            <v>No WsP</v>
          </cell>
          <cell r="R1406">
            <v>0</v>
          </cell>
          <cell r="T1406">
            <v>0</v>
          </cell>
          <cell r="V1406">
            <v>0</v>
          </cell>
          <cell r="X1406" t="str">
            <v>no UID</v>
          </cell>
          <cell r="AB1406" t="e">
            <v>#N/A</v>
          </cell>
          <cell r="AC1406" t="e">
            <v>#N/A</v>
          </cell>
        </row>
        <row r="1407">
          <cell r="C1407" t="str">
            <v>no UID</v>
          </cell>
          <cell r="F1407">
            <v>12080434</v>
          </cell>
          <cell r="G1407" t="str">
            <v>No WsP</v>
          </cell>
          <cell r="R1407">
            <v>0</v>
          </cell>
          <cell r="T1407">
            <v>0</v>
          </cell>
          <cell r="V1407">
            <v>0</v>
          </cell>
          <cell r="X1407" t="str">
            <v>no UID</v>
          </cell>
          <cell r="AB1407" t="e">
            <v>#N/A</v>
          </cell>
          <cell r="AC1407" t="e">
            <v>#N/A</v>
          </cell>
        </row>
        <row r="1408">
          <cell r="C1408" t="str">
            <v>no UID</v>
          </cell>
          <cell r="F1408">
            <v>11958363</v>
          </cell>
          <cell r="G1408" t="str">
            <v>No WsP</v>
          </cell>
          <cell r="R1408">
            <v>0</v>
          </cell>
          <cell r="T1408">
            <v>0</v>
          </cell>
          <cell r="V1408">
            <v>0</v>
          </cell>
          <cell r="X1408" t="str">
            <v>no UID</v>
          </cell>
          <cell r="AB1408" t="e">
            <v>#N/A</v>
          </cell>
          <cell r="AC1408" t="e">
            <v>#N/A</v>
          </cell>
        </row>
        <row r="1409">
          <cell r="C1409" t="str">
            <v>no UID</v>
          </cell>
          <cell r="F1409">
            <v>11987320</v>
          </cell>
          <cell r="G1409" t="str">
            <v>No WsP</v>
          </cell>
          <cell r="R1409">
            <v>0</v>
          </cell>
          <cell r="T1409">
            <v>0</v>
          </cell>
          <cell r="V1409">
            <v>0</v>
          </cell>
          <cell r="X1409" t="str">
            <v>no UID</v>
          </cell>
          <cell r="AB1409" t="e">
            <v>#N/A</v>
          </cell>
          <cell r="AC1409" t="e">
            <v>#N/A</v>
          </cell>
        </row>
        <row r="1410">
          <cell r="C1410" t="str">
            <v>no UID</v>
          </cell>
          <cell r="F1410">
            <v>11803442</v>
          </cell>
          <cell r="G1410" t="str">
            <v>No WsP</v>
          </cell>
          <cell r="R1410">
            <v>0</v>
          </cell>
          <cell r="T1410">
            <v>0</v>
          </cell>
          <cell r="V1410">
            <v>0</v>
          </cell>
          <cell r="X1410" t="str">
            <v>no UID</v>
          </cell>
          <cell r="AB1410" t="e">
            <v>#N/A</v>
          </cell>
          <cell r="AC1410" t="e">
            <v>#N/A</v>
          </cell>
        </row>
        <row r="1411">
          <cell r="C1411" t="str">
            <v>no UID</v>
          </cell>
          <cell r="F1411">
            <v>11707079</v>
          </cell>
          <cell r="G1411" t="str">
            <v>No WsP</v>
          </cell>
          <cell r="R1411">
            <v>0</v>
          </cell>
          <cell r="T1411">
            <v>0</v>
          </cell>
          <cell r="V1411">
            <v>0</v>
          </cell>
          <cell r="X1411" t="str">
            <v>no UID</v>
          </cell>
          <cell r="AB1411" t="e">
            <v>#N/A</v>
          </cell>
          <cell r="AC1411" t="e">
            <v>#N/A</v>
          </cell>
        </row>
        <row r="1412">
          <cell r="C1412" t="str">
            <v>no UID</v>
          </cell>
          <cell r="F1412">
            <v>11727122</v>
          </cell>
          <cell r="G1412" t="str">
            <v>No WsP</v>
          </cell>
          <cell r="R1412">
            <v>0</v>
          </cell>
          <cell r="T1412">
            <v>0</v>
          </cell>
          <cell r="V1412">
            <v>0</v>
          </cell>
          <cell r="X1412" t="str">
            <v>no UID</v>
          </cell>
          <cell r="AB1412" t="e">
            <v>#N/A</v>
          </cell>
          <cell r="AC1412" t="e">
            <v>#N/A</v>
          </cell>
        </row>
        <row r="1413">
          <cell r="C1413" t="str">
            <v>no UID</v>
          </cell>
          <cell r="F1413">
            <v>11786577</v>
          </cell>
          <cell r="G1413" t="str">
            <v>No WsP</v>
          </cell>
          <cell r="R1413">
            <v>0</v>
          </cell>
          <cell r="T1413">
            <v>0</v>
          </cell>
          <cell r="V1413">
            <v>0</v>
          </cell>
          <cell r="X1413" t="str">
            <v>no UID</v>
          </cell>
          <cell r="AB1413" t="e">
            <v>#N/A</v>
          </cell>
          <cell r="AC1413" t="e">
            <v>#N/A</v>
          </cell>
        </row>
        <row r="1414">
          <cell r="C1414" t="str">
            <v>no UID</v>
          </cell>
          <cell r="F1414">
            <v>11786586</v>
          </cell>
          <cell r="G1414" t="str">
            <v>No WsP</v>
          </cell>
          <cell r="R1414">
            <v>0</v>
          </cell>
          <cell r="T1414">
            <v>0</v>
          </cell>
          <cell r="V1414">
            <v>0</v>
          </cell>
          <cell r="X1414" t="str">
            <v>no UID</v>
          </cell>
          <cell r="AB1414" t="e">
            <v>#N/A</v>
          </cell>
          <cell r="AC1414" t="e">
            <v>#N/A</v>
          </cell>
        </row>
        <row r="1415">
          <cell r="C1415" t="str">
            <v>no UID</v>
          </cell>
          <cell r="F1415">
            <v>11786765</v>
          </cell>
          <cell r="G1415" t="str">
            <v>No WsP</v>
          </cell>
          <cell r="R1415">
            <v>0</v>
          </cell>
          <cell r="T1415">
            <v>0</v>
          </cell>
          <cell r="V1415">
            <v>0</v>
          </cell>
          <cell r="X1415" t="str">
            <v>no UID</v>
          </cell>
          <cell r="AB1415" t="e">
            <v>#N/A</v>
          </cell>
          <cell r="AC1415" t="e">
            <v>#N/A</v>
          </cell>
        </row>
        <row r="1416">
          <cell r="C1416" t="str">
            <v>no UID</v>
          </cell>
          <cell r="F1416">
            <v>11789289</v>
          </cell>
          <cell r="G1416" t="str">
            <v>No WsP</v>
          </cell>
          <cell r="R1416">
            <v>0</v>
          </cell>
          <cell r="T1416">
            <v>0</v>
          </cell>
          <cell r="V1416">
            <v>0</v>
          </cell>
          <cell r="X1416" t="str">
            <v>no UID</v>
          </cell>
          <cell r="AB1416" t="e">
            <v>#N/A</v>
          </cell>
          <cell r="AC1416" t="e">
            <v>#N/A</v>
          </cell>
        </row>
        <row r="1417">
          <cell r="C1417" t="str">
            <v>no UID</v>
          </cell>
          <cell r="F1417">
            <v>11791664</v>
          </cell>
          <cell r="G1417" t="str">
            <v>No WsP</v>
          </cell>
          <cell r="R1417">
            <v>0</v>
          </cell>
          <cell r="T1417">
            <v>0</v>
          </cell>
          <cell r="V1417">
            <v>0</v>
          </cell>
          <cell r="X1417" t="str">
            <v>no UID</v>
          </cell>
          <cell r="AB1417" t="e">
            <v>#N/A</v>
          </cell>
          <cell r="AC1417" t="e">
            <v>#N/A</v>
          </cell>
        </row>
        <row r="1418">
          <cell r="C1418" t="str">
            <v>no UID</v>
          </cell>
          <cell r="F1418">
            <v>11791668</v>
          </cell>
          <cell r="G1418" t="str">
            <v>No WsP</v>
          </cell>
          <cell r="R1418">
            <v>0</v>
          </cell>
          <cell r="T1418">
            <v>0</v>
          </cell>
          <cell r="V1418">
            <v>0</v>
          </cell>
          <cell r="X1418" t="str">
            <v>no UID</v>
          </cell>
          <cell r="AB1418" t="e">
            <v>#N/A</v>
          </cell>
          <cell r="AC1418" t="e">
            <v>#N/A</v>
          </cell>
        </row>
        <row r="1419">
          <cell r="C1419" t="str">
            <v>no UID</v>
          </cell>
          <cell r="F1419">
            <v>11791676</v>
          </cell>
          <cell r="G1419" t="str">
            <v>No WsP</v>
          </cell>
          <cell r="R1419">
            <v>0</v>
          </cell>
          <cell r="T1419">
            <v>0</v>
          </cell>
          <cell r="V1419">
            <v>0</v>
          </cell>
          <cell r="X1419" t="str">
            <v>no UID</v>
          </cell>
          <cell r="AB1419" t="e">
            <v>#N/A</v>
          </cell>
          <cell r="AC1419" t="e">
            <v>#N/A</v>
          </cell>
        </row>
        <row r="1420">
          <cell r="C1420" t="str">
            <v>no UID</v>
          </cell>
          <cell r="F1420">
            <v>11791953</v>
          </cell>
          <cell r="G1420" t="str">
            <v>No WsP</v>
          </cell>
          <cell r="R1420">
            <v>0</v>
          </cell>
          <cell r="T1420">
            <v>0</v>
          </cell>
          <cell r="V1420">
            <v>0</v>
          </cell>
          <cell r="X1420" t="str">
            <v>no UID</v>
          </cell>
          <cell r="AB1420" t="e">
            <v>#N/A</v>
          </cell>
          <cell r="AC1420" t="e">
            <v>#N/A</v>
          </cell>
        </row>
        <row r="1421">
          <cell r="C1421" t="str">
            <v>no UID</v>
          </cell>
          <cell r="F1421">
            <v>11802046</v>
          </cell>
          <cell r="G1421" t="str">
            <v>No WsP</v>
          </cell>
          <cell r="R1421">
            <v>0</v>
          </cell>
          <cell r="T1421">
            <v>0</v>
          </cell>
          <cell r="V1421">
            <v>0</v>
          </cell>
          <cell r="X1421" t="str">
            <v>no UID</v>
          </cell>
          <cell r="AB1421" t="e">
            <v>#N/A</v>
          </cell>
          <cell r="AC1421" t="e">
            <v>#N/A</v>
          </cell>
        </row>
        <row r="1422">
          <cell r="C1422" t="str">
            <v>no UID</v>
          </cell>
          <cell r="F1422">
            <v>11802052</v>
          </cell>
          <cell r="G1422" t="str">
            <v>No WsP</v>
          </cell>
          <cell r="R1422">
            <v>0</v>
          </cell>
          <cell r="T1422">
            <v>0</v>
          </cell>
          <cell r="V1422">
            <v>0</v>
          </cell>
          <cell r="X1422" t="str">
            <v>no UID</v>
          </cell>
          <cell r="AB1422" t="e">
            <v>#N/A</v>
          </cell>
          <cell r="AC1422" t="e">
            <v>#N/A</v>
          </cell>
        </row>
        <row r="1423">
          <cell r="C1423" t="str">
            <v>no UID</v>
          </cell>
          <cell r="F1423">
            <v>11626067</v>
          </cell>
          <cell r="G1423" t="str">
            <v>No WsP</v>
          </cell>
          <cell r="R1423">
            <v>0</v>
          </cell>
          <cell r="T1423">
            <v>0</v>
          </cell>
          <cell r="V1423">
            <v>0</v>
          </cell>
          <cell r="X1423" t="str">
            <v>no UID</v>
          </cell>
          <cell r="AB1423" t="e">
            <v>#N/A</v>
          </cell>
          <cell r="AC1423" t="e">
            <v>#N/A</v>
          </cell>
        </row>
        <row r="1424">
          <cell r="C1424" t="str">
            <v>no UID</v>
          </cell>
          <cell r="F1424">
            <v>11626105</v>
          </cell>
          <cell r="G1424" t="str">
            <v>No WsP</v>
          </cell>
          <cell r="R1424">
            <v>0</v>
          </cell>
          <cell r="T1424">
            <v>0</v>
          </cell>
          <cell r="V1424">
            <v>0</v>
          </cell>
          <cell r="X1424" t="str">
            <v>no UID</v>
          </cell>
          <cell r="AB1424" t="e">
            <v>#N/A</v>
          </cell>
          <cell r="AC1424" t="e">
            <v>#N/A</v>
          </cell>
        </row>
        <row r="1425">
          <cell r="C1425" t="str">
            <v>no UID</v>
          </cell>
          <cell r="F1425">
            <v>11494914</v>
          </cell>
          <cell r="G1425" t="str">
            <v>No WsP</v>
          </cell>
          <cell r="R1425">
            <v>0</v>
          </cell>
          <cell r="T1425">
            <v>0</v>
          </cell>
          <cell r="V1425">
            <v>0</v>
          </cell>
          <cell r="X1425" t="str">
            <v>no UID</v>
          </cell>
          <cell r="AB1425" t="e">
            <v>#N/A</v>
          </cell>
          <cell r="AC1425" t="e">
            <v>#N/A</v>
          </cell>
        </row>
        <row r="1426">
          <cell r="C1426" t="str">
            <v>no UID</v>
          </cell>
          <cell r="F1426">
            <v>11487534</v>
          </cell>
          <cell r="G1426" t="str">
            <v>No WsP</v>
          </cell>
          <cell r="R1426">
            <v>0</v>
          </cell>
          <cell r="T1426">
            <v>0</v>
          </cell>
          <cell r="V1426">
            <v>0</v>
          </cell>
          <cell r="X1426" t="str">
            <v>no UID</v>
          </cell>
          <cell r="AB1426" t="e">
            <v>#N/A</v>
          </cell>
          <cell r="AC1426" t="e">
            <v>#N/A</v>
          </cell>
        </row>
        <row r="1427">
          <cell r="C1427" t="str">
            <v>no UID</v>
          </cell>
          <cell r="F1427">
            <v>11494877</v>
          </cell>
          <cell r="G1427" t="str">
            <v>No WsP</v>
          </cell>
          <cell r="R1427">
            <v>0</v>
          </cell>
          <cell r="T1427">
            <v>0</v>
          </cell>
          <cell r="V1427">
            <v>0</v>
          </cell>
          <cell r="X1427" t="str">
            <v>no UID</v>
          </cell>
          <cell r="AB1427" t="e">
            <v>#N/A</v>
          </cell>
          <cell r="AC1427" t="e">
            <v>#N/A</v>
          </cell>
        </row>
        <row r="1428">
          <cell r="C1428" t="str">
            <v>no UID</v>
          </cell>
          <cell r="F1428">
            <v>34000023</v>
          </cell>
          <cell r="G1428" t="str">
            <v>No WsP</v>
          </cell>
          <cell r="R1428">
            <v>0</v>
          </cell>
          <cell r="T1428">
            <v>0</v>
          </cell>
          <cell r="V1428">
            <v>0</v>
          </cell>
          <cell r="X1428" t="str">
            <v>no UID</v>
          </cell>
          <cell r="AB1428" t="e">
            <v>#N/A</v>
          </cell>
          <cell r="AC1428" t="e">
            <v>#N/A</v>
          </cell>
        </row>
        <row r="1429">
          <cell r="C1429" t="str">
            <v>no UID</v>
          </cell>
          <cell r="F1429">
            <v>12174651</v>
          </cell>
          <cell r="G1429" t="str">
            <v>No WsP</v>
          </cell>
          <cell r="R1429">
            <v>0</v>
          </cell>
          <cell r="T1429">
            <v>0</v>
          </cell>
          <cell r="V1429">
            <v>0</v>
          </cell>
          <cell r="X1429" t="str">
            <v>no UID</v>
          </cell>
          <cell r="AB1429" t="e">
            <v>#N/A</v>
          </cell>
          <cell r="AC1429" t="e">
            <v>#N/A</v>
          </cell>
        </row>
        <row r="1430">
          <cell r="C1430" t="str">
            <v>no UID</v>
          </cell>
          <cell r="F1430">
            <v>11925753</v>
          </cell>
          <cell r="G1430" t="str">
            <v>No WsP</v>
          </cell>
          <cell r="R1430">
            <v>0</v>
          </cell>
          <cell r="T1430">
            <v>0</v>
          </cell>
          <cell r="V1430">
            <v>0</v>
          </cell>
          <cell r="X1430" t="str">
            <v>no UID</v>
          </cell>
          <cell r="AB1430" t="e">
            <v>#N/A</v>
          </cell>
          <cell r="AC1430" t="e">
            <v>#N/A</v>
          </cell>
        </row>
        <row r="1431">
          <cell r="C1431" t="str">
            <v>no UID</v>
          </cell>
          <cell r="F1431">
            <v>11808059</v>
          </cell>
          <cell r="G1431" t="str">
            <v>No WsP</v>
          </cell>
          <cell r="R1431">
            <v>0</v>
          </cell>
          <cell r="T1431">
            <v>0</v>
          </cell>
          <cell r="V1431">
            <v>0</v>
          </cell>
          <cell r="X1431" t="str">
            <v>no UID</v>
          </cell>
          <cell r="AB1431" t="e">
            <v>#N/A</v>
          </cell>
          <cell r="AC1431" t="e">
            <v>#N/A</v>
          </cell>
        </row>
        <row r="1432">
          <cell r="C1432" t="str">
            <v>no UID</v>
          </cell>
          <cell r="F1432">
            <v>12016579</v>
          </cell>
          <cell r="G1432" t="str">
            <v>No WsP</v>
          </cell>
          <cell r="R1432">
            <v>0</v>
          </cell>
          <cell r="T1432">
            <v>0</v>
          </cell>
          <cell r="V1432">
            <v>0</v>
          </cell>
          <cell r="X1432" t="str">
            <v>no UID</v>
          </cell>
          <cell r="AB1432" t="e">
            <v>#N/A</v>
          </cell>
          <cell r="AC1432" t="e">
            <v>#N/A</v>
          </cell>
        </row>
        <row r="1433">
          <cell r="C1433" t="str">
            <v>no UID</v>
          </cell>
          <cell r="F1433">
            <v>11989259</v>
          </cell>
          <cell r="G1433" t="str">
            <v>No WsP</v>
          </cell>
          <cell r="R1433">
            <v>0</v>
          </cell>
          <cell r="T1433">
            <v>0</v>
          </cell>
          <cell r="V1433">
            <v>0</v>
          </cell>
          <cell r="X1433" t="str">
            <v>no UID</v>
          </cell>
          <cell r="AB1433" t="e">
            <v>#N/A</v>
          </cell>
          <cell r="AC1433" t="e">
            <v>#N/A</v>
          </cell>
        </row>
        <row r="1434">
          <cell r="C1434" t="str">
            <v>no UID</v>
          </cell>
          <cell r="F1434">
            <v>11495318</v>
          </cell>
          <cell r="G1434" t="str">
            <v>No WsP</v>
          </cell>
          <cell r="R1434">
            <v>0</v>
          </cell>
          <cell r="T1434">
            <v>0</v>
          </cell>
          <cell r="V1434">
            <v>0</v>
          </cell>
          <cell r="X1434" t="str">
            <v>no UID</v>
          </cell>
          <cell r="AB1434" t="e">
            <v>#N/A</v>
          </cell>
          <cell r="AC1434" t="e">
            <v>#N/A</v>
          </cell>
        </row>
        <row r="1435">
          <cell r="C1435">
            <v>11046</v>
          </cell>
          <cell r="F1435">
            <v>12174254</v>
          </cell>
          <cell r="G1435">
            <v>33</v>
          </cell>
          <cell r="H1435" t="str">
            <v>TUCO Mooreland Woodward ROW</v>
          </cell>
          <cell r="I1435">
            <v>2015</v>
          </cell>
          <cell r="J1435" t="str">
            <v xml:space="preserve">                        -  </v>
          </cell>
          <cell r="K1435" t="str">
            <v xml:space="preserve">                           -  </v>
          </cell>
          <cell r="L1435" t="str">
            <v xml:space="preserve">                        -  </v>
          </cell>
          <cell r="M1435" t="str">
            <v xml:space="preserve">                        -  </v>
          </cell>
          <cell r="N1435" t="str">
            <v xml:space="preserve">                        -  </v>
          </cell>
          <cell r="O1435" t="str">
            <v xml:space="preserve">                        -  </v>
          </cell>
          <cell r="P1435" t="str">
            <v xml:space="preserve">                        -  </v>
          </cell>
          <cell r="Q1435" t="str">
            <v xml:space="preserve">                        -  </v>
          </cell>
          <cell r="R1435" t="str">
            <v xml:space="preserve">                        -  </v>
          </cell>
          <cell r="S1435" t="str">
            <v xml:space="preserve">                           -  </v>
          </cell>
          <cell r="T1435">
            <v>-207320</v>
          </cell>
          <cell r="U1435" t="str">
            <v xml:space="preserve">                        -  </v>
          </cell>
          <cell r="V1435">
            <v>-207320</v>
          </cell>
          <cell r="W1435" t="e">
            <v>#N/A</v>
          </cell>
          <cell r="X1435" t="e">
            <v>#N/A</v>
          </cell>
          <cell r="AB1435">
            <v>20130</v>
          </cell>
          <cell r="AC1435">
            <v>792</v>
          </cell>
        </row>
        <row r="1436">
          <cell r="C1436" t="str">
            <v>11100&amp;11359</v>
          </cell>
          <cell r="F1436">
            <v>12174349</v>
          </cell>
          <cell r="G1436">
            <v>36</v>
          </cell>
          <cell r="H1436" t="str">
            <v>NE Hereford Auto Sub</v>
          </cell>
          <cell r="I1436">
            <v>2015</v>
          </cell>
          <cell r="J1436" t="str">
            <v xml:space="preserve">                        -  </v>
          </cell>
          <cell r="K1436" t="str">
            <v xml:space="preserve">                           -  </v>
          </cell>
          <cell r="L1436" t="str">
            <v xml:space="preserve">                        -  </v>
          </cell>
          <cell r="M1436" t="str">
            <v xml:space="preserve">                        -  </v>
          </cell>
          <cell r="N1436" t="str">
            <v xml:space="preserve">                        -  </v>
          </cell>
          <cell r="O1436" t="str">
            <v xml:space="preserve">                        -  </v>
          </cell>
          <cell r="P1436" t="str">
            <v xml:space="preserve">                        -  </v>
          </cell>
          <cell r="Q1436" t="str">
            <v xml:space="preserve">                        -  </v>
          </cell>
          <cell r="R1436">
            <v>-4422798</v>
          </cell>
          <cell r="S1436">
            <v>26</v>
          </cell>
          <cell r="T1436">
            <v>4180</v>
          </cell>
          <cell r="U1436">
            <v>-10</v>
          </cell>
          <cell r="V1436">
            <v>-4418603</v>
          </cell>
          <cell r="W1436" t="e">
            <v>#N/A</v>
          </cell>
          <cell r="X1436" t="e">
            <v>#N/A</v>
          </cell>
          <cell r="AB1436" t="e">
            <v>#N/A</v>
          </cell>
          <cell r="AC1436" t="e">
            <v>#N/A</v>
          </cell>
        </row>
        <row r="1437">
          <cell r="C1437">
            <v>11045</v>
          </cell>
          <cell r="F1437">
            <v>11923761</v>
          </cell>
          <cell r="G1437">
            <v>59</v>
          </cell>
          <cell r="H1437" t="str">
            <v>K-41Struct Raise  W-53Newhart</v>
          </cell>
          <cell r="I1437">
            <v>2015</v>
          </cell>
          <cell r="J1437" t="str">
            <v xml:space="preserve">                        -  </v>
          </cell>
          <cell r="K1437">
            <v>-85</v>
          </cell>
          <cell r="L1437">
            <v>-168</v>
          </cell>
          <cell r="M1437" t="str">
            <v xml:space="preserve">                        -  </v>
          </cell>
          <cell r="N1437" t="str">
            <v xml:space="preserve">                        -  </v>
          </cell>
          <cell r="O1437" t="str">
            <v xml:space="preserve">                        -  </v>
          </cell>
          <cell r="P1437" t="str">
            <v xml:space="preserve">                        -  </v>
          </cell>
          <cell r="Q1437" t="str">
            <v xml:space="preserve">                        -  </v>
          </cell>
          <cell r="R1437">
            <v>1877</v>
          </cell>
          <cell r="S1437" t="str">
            <v xml:space="preserve">                           -  </v>
          </cell>
          <cell r="T1437" t="str">
            <v xml:space="preserve">                        -  </v>
          </cell>
          <cell r="U1437" t="str">
            <v xml:space="preserve">                        -  </v>
          </cell>
          <cell r="V1437">
            <v>1624</v>
          </cell>
          <cell r="W1437" t="e">
            <v>#N/A</v>
          </cell>
          <cell r="X1437" t="e">
            <v>#N/A</v>
          </cell>
          <cell r="AB1437">
            <v>20084</v>
          </cell>
          <cell r="AC1437">
            <v>791</v>
          </cell>
        </row>
        <row r="1438">
          <cell r="C1438">
            <v>11045</v>
          </cell>
          <cell r="F1438">
            <v>11928541</v>
          </cell>
          <cell r="G1438">
            <v>59</v>
          </cell>
          <cell r="H1438" t="str">
            <v>Z-63 Double Circuit, Line</v>
          </cell>
          <cell r="I1438">
            <v>2015</v>
          </cell>
          <cell r="J1438">
            <v>-1550</v>
          </cell>
          <cell r="K1438" t="str">
            <v xml:space="preserve">                           -  </v>
          </cell>
          <cell r="L1438" t="str">
            <v xml:space="preserve">                        -  </v>
          </cell>
          <cell r="M1438" t="str">
            <v xml:space="preserve">                        -  </v>
          </cell>
          <cell r="N1438" t="str">
            <v xml:space="preserve">                        -  </v>
          </cell>
          <cell r="O1438">
            <v>-487</v>
          </cell>
          <cell r="P1438" t="str">
            <v xml:space="preserve">                        -  </v>
          </cell>
          <cell r="Q1438" t="str">
            <v xml:space="preserve">                        -  </v>
          </cell>
          <cell r="R1438" t="str">
            <v xml:space="preserve">                        -  </v>
          </cell>
          <cell r="S1438" t="str">
            <v xml:space="preserve">                           -  </v>
          </cell>
          <cell r="T1438">
            <v>38</v>
          </cell>
          <cell r="U1438" t="str">
            <v xml:space="preserve">                        -  </v>
          </cell>
          <cell r="V1438">
            <v>-1999</v>
          </cell>
          <cell r="W1438" t="e">
            <v>#N/A</v>
          </cell>
          <cell r="X1438" t="e">
            <v>#N/A</v>
          </cell>
          <cell r="AB1438">
            <v>20084</v>
          </cell>
          <cell r="AC1438">
            <v>791</v>
          </cell>
        </row>
        <row r="1439">
          <cell r="C1439">
            <v>11507</v>
          </cell>
          <cell r="F1439">
            <v>11764471</v>
          </cell>
          <cell r="G1439">
            <v>74</v>
          </cell>
          <cell r="H1439" t="str">
            <v>Lubbock South 230kV Terminal U</v>
          </cell>
          <cell r="I1439">
            <v>2015</v>
          </cell>
          <cell r="J1439">
            <v>-193633</v>
          </cell>
          <cell r="K1439">
            <v>-9091</v>
          </cell>
          <cell r="L1439">
            <v>1338</v>
          </cell>
          <cell r="M1439">
            <v>-1945</v>
          </cell>
          <cell r="N1439" t="str">
            <v xml:space="preserve">                        -  </v>
          </cell>
          <cell r="O1439" t="str">
            <v xml:space="preserve">                        -  </v>
          </cell>
          <cell r="P1439" t="str">
            <v xml:space="preserve">                        -  </v>
          </cell>
          <cell r="Q1439">
            <v>-2239</v>
          </cell>
          <cell r="R1439" t="str">
            <v xml:space="preserve">                        -  </v>
          </cell>
          <cell r="S1439">
            <v>-2677</v>
          </cell>
          <cell r="T1439" t="str">
            <v xml:space="preserve">                        -  </v>
          </cell>
          <cell r="U1439">
            <v>-27</v>
          </cell>
          <cell r="V1439">
            <v>-208273</v>
          </cell>
          <cell r="W1439" t="e">
            <v>#N/A</v>
          </cell>
          <cell r="X1439" t="e">
            <v>#N/A</v>
          </cell>
          <cell r="AB1439">
            <v>200214</v>
          </cell>
          <cell r="AC1439">
            <v>1143</v>
          </cell>
        </row>
        <row r="1440">
          <cell r="C1440">
            <v>11507</v>
          </cell>
          <cell r="F1440">
            <v>11843188</v>
          </cell>
          <cell r="G1440">
            <v>74</v>
          </cell>
          <cell r="H1440" t="str">
            <v>Lubbock South-Rpl Switches Sub</v>
          </cell>
          <cell r="I1440">
            <v>2015</v>
          </cell>
          <cell r="J1440">
            <v>137</v>
          </cell>
          <cell r="K1440">
            <v>-4002</v>
          </cell>
          <cell r="L1440">
            <v>213</v>
          </cell>
          <cell r="M1440">
            <v>-124</v>
          </cell>
          <cell r="N1440" t="str">
            <v xml:space="preserve">                        -  </v>
          </cell>
          <cell r="O1440">
            <v>198279</v>
          </cell>
          <cell r="P1440" t="str">
            <v xml:space="preserve">                        -  </v>
          </cell>
          <cell r="Q1440">
            <v>16537</v>
          </cell>
          <cell r="R1440">
            <v>-314</v>
          </cell>
          <cell r="S1440">
            <v>-32</v>
          </cell>
          <cell r="T1440">
            <v>2</v>
          </cell>
          <cell r="U1440" t="str">
            <v xml:space="preserve">                        -  </v>
          </cell>
          <cell r="V1440">
            <v>210697</v>
          </cell>
          <cell r="W1440" t="e">
            <v>#N/A</v>
          </cell>
          <cell r="X1440" t="e">
            <v>#N/A</v>
          </cell>
          <cell r="AB1440">
            <v>200214</v>
          </cell>
          <cell r="AC1440">
            <v>1143</v>
          </cell>
        </row>
        <row r="1441">
          <cell r="C1441">
            <v>11507</v>
          </cell>
          <cell r="F1441">
            <v>11925745</v>
          </cell>
          <cell r="G1441">
            <v>74</v>
          </cell>
          <cell r="H1441" t="str">
            <v>Lubbock So-Repl Switches 6951&amp;</v>
          </cell>
          <cell r="I1441">
            <v>2015</v>
          </cell>
          <cell r="J1441">
            <v>12</v>
          </cell>
          <cell r="K1441">
            <v>-7</v>
          </cell>
          <cell r="L1441" t="str">
            <v xml:space="preserve">                        -  </v>
          </cell>
          <cell r="M1441" t="str">
            <v xml:space="preserve">                        -  </v>
          </cell>
          <cell r="N1441" t="str">
            <v xml:space="preserve">                        -  </v>
          </cell>
          <cell r="O1441" t="str">
            <v xml:space="preserve">                        -  </v>
          </cell>
          <cell r="P1441" t="str">
            <v xml:space="preserve">                        -  </v>
          </cell>
          <cell r="Q1441">
            <v>-17035</v>
          </cell>
          <cell r="R1441">
            <v>225</v>
          </cell>
          <cell r="S1441" t="str">
            <v xml:space="preserve">                           -  </v>
          </cell>
          <cell r="T1441" t="str">
            <v xml:space="preserve">                        -  </v>
          </cell>
          <cell r="U1441" t="str">
            <v xml:space="preserve">                        -  </v>
          </cell>
          <cell r="V1441">
            <v>-16805</v>
          </cell>
          <cell r="W1441" t="e">
            <v>#N/A</v>
          </cell>
          <cell r="X1441" t="e">
            <v>#N/A</v>
          </cell>
          <cell r="AB1441">
            <v>200214</v>
          </cell>
          <cell r="AC1441">
            <v>1143</v>
          </cell>
        </row>
        <row r="1442">
          <cell r="C1442">
            <v>11372</v>
          </cell>
          <cell r="F1442">
            <v>11880827</v>
          </cell>
          <cell r="G1442">
            <v>82</v>
          </cell>
          <cell r="H1442" t="str">
            <v>Spearman 33kV Highside Sub</v>
          </cell>
          <cell r="I1442">
            <v>2015</v>
          </cell>
          <cell r="J1442">
            <v>-11</v>
          </cell>
          <cell r="K1442" t="str">
            <v xml:space="preserve">                           -  </v>
          </cell>
          <cell r="L1442">
            <v>-71081</v>
          </cell>
          <cell r="M1442" t="str">
            <v xml:space="preserve">                        -  </v>
          </cell>
          <cell r="N1442" t="str">
            <v xml:space="preserve">                        -  </v>
          </cell>
          <cell r="O1442" t="str">
            <v xml:space="preserve">                        -  </v>
          </cell>
          <cell r="P1442" t="str">
            <v xml:space="preserve">                        -  </v>
          </cell>
          <cell r="Q1442" t="str">
            <v xml:space="preserve">                        -  </v>
          </cell>
          <cell r="R1442">
            <v>7295</v>
          </cell>
          <cell r="S1442" t="str">
            <v xml:space="preserve">                           -  </v>
          </cell>
          <cell r="T1442" t="str">
            <v xml:space="preserve">                        -  </v>
          </cell>
          <cell r="U1442" t="str">
            <v xml:space="preserve">                        -  </v>
          </cell>
          <cell r="V1442">
            <v>-63796</v>
          </cell>
          <cell r="W1442" t="e">
            <v>#N/A</v>
          </cell>
          <cell r="X1442" t="e">
            <v>#N/A</v>
          </cell>
          <cell r="AB1442">
            <v>20130</v>
          </cell>
          <cell r="AC1442">
            <v>1036</v>
          </cell>
        </row>
        <row r="1443">
          <cell r="C1443">
            <v>11007</v>
          </cell>
          <cell r="F1443">
            <v>12068967</v>
          </cell>
          <cell r="G1443">
            <v>91</v>
          </cell>
          <cell r="H1443" t="str">
            <v>Happy Intg DTA Sub</v>
          </cell>
          <cell r="I1443">
            <v>2015</v>
          </cell>
          <cell r="J1443" t="str">
            <v xml:space="preserve">                        -  </v>
          </cell>
          <cell r="K1443">
            <v>13965</v>
          </cell>
          <cell r="L1443">
            <v>-904</v>
          </cell>
          <cell r="M1443">
            <v>19</v>
          </cell>
          <cell r="N1443">
            <v>-13074</v>
          </cell>
          <cell r="O1443" t="str">
            <v xml:space="preserve">                        -  </v>
          </cell>
          <cell r="P1443" t="str">
            <v xml:space="preserve">                        -  </v>
          </cell>
          <cell r="Q1443">
            <v>-1417</v>
          </cell>
          <cell r="R1443">
            <v>-9</v>
          </cell>
          <cell r="S1443">
            <v>-7</v>
          </cell>
          <cell r="T1443">
            <v>41</v>
          </cell>
          <cell r="U1443">
            <v>0</v>
          </cell>
          <cell r="V1443">
            <v>-1387</v>
          </cell>
          <cell r="W1443" t="e">
            <v>#N/A</v>
          </cell>
          <cell r="X1443" t="e">
            <v>#N/A</v>
          </cell>
          <cell r="AB1443">
            <v>20130</v>
          </cell>
          <cell r="AC1443">
            <v>764</v>
          </cell>
        </row>
        <row r="1444">
          <cell r="C1444">
            <v>50547</v>
          </cell>
          <cell r="F1444">
            <v>12016057</v>
          </cell>
          <cell r="G1444">
            <v>95</v>
          </cell>
          <cell r="H1444" t="str">
            <v>TX/NM Border-Hobbs 345kV ROW_U</v>
          </cell>
          <cell r="I1444">
            <v>2015</v>
          </cell>
          <cell r="J1444" t="str">
            <v xml:space="preserve">                        -  </v>
          </cell>
          <cell r="K1444" t="str">
            <v xml:space="preserve">                           -  </v>
          </cell>
          <cell r="L1444" t="str">
            <v xml:space="preserve">                        -  </v>
          </cell>
          <cell r="M1444" t="str">
            <v xml:space="preserve">                        -  </v>
          </cell>
          <cell r="N1444">
            <v>-6022</v>
          </cell>
          <cell r="O1444">
            <v>-26</v>
          </cell>
          <cell r="P1444">
            <v>-2635</v>
          </cell>
          <cell r="Q1444" t="str">
            <v xml:space="preserve">                        -  </v>
          </cell>
          <cell r="R1444" t="str">
            <v xml:space="preserve">                        -  </v>
          </cell>
          <cell r="S1444" t="str">
            <v xml:space="preserve">                           -  </v>
          </cell>
          <cell r="T1444" t="str">
            <v xml:space="preserve">                        -  </v>
          </cell>
          <cell r="U1444" t="str">
            <v xml:space="preserve">                        -  </v>
          </cell>
          <cell r="V1444">
            <v>-8684</v>
          </cell>
          <cell r="W1444" t="e">
            <v>#N/A</v>
          </cell>
          <cell r="X1444" t="e">
            <v>#N/A</v>
          </cell>
          <cell r="AB1444">
            <v>200214</v>
          </cell>
          <cell r="AC1444">
            <v>30452</v>
          </cell>
        </row>
        <row r="1445">
          <cell r="C1445">
            <v>11355</v>
          </cell>
          <cell r="F1445">
            <v>11962035</v>
          </cell>
          <cell r="G1445">
            <v>97</v>
          </cell>
          <cell r="H1445" t="str">
            <v>W41  Line Relocation, Line</v>
          </cell>
          <cell r="I1445">
            <v>2015</v>
          </cell>
          <cell r="J1445" t="str">
            <v xml:space="preserve">                        -  </v>
          </cell>
          <cell r="K1445" t="str">
            <v xml:space="preserve">                           -  </v>
          </cell>
          <cell r="L1445" t="str">
            <v xml:space="preserve">                        -  </v>
          </cell>
          <cell r="M1445" t="str">
            <v xml:space="preserve">                        -  </v>
          </cell>
          <cell r="N1445" t="str">
            <v xml:space="preserve">                        -  </v>
          </cell>
          <cell r="O1445" t="str">
            <v xml:space="preserve">                        -  </v>
          </cell>
          <cell r="P1445">
            <v>-221</v>
          </cell>
          <cell r="Q1445" t="str">
            <v xml:space="preserve">                        -  </v>
          </cell>
          <cell r="R1445" t="str">
            <v xml:space="preserve">                        -  </v>
          </cell>
          <cell r="S1445" t="str">
            <v xml:space="preserve">                           -  </v>
          </cell>
          <cell r="T1445" t="str">
            <v xml:space="preserve">                        -  </v>
          </cell>
          <cell r="U1445" t="str">
            <v xml:space="preserve">                        -  </v>
          </cell>
          <cell r="V1445">
            <v>-221</v>
          </cell>
          <cell r="W1445" t="e">
            <v>#N/A</v>
          </cell>
          <cell r="X1445" t="e">
            <v>#N/A</v>
          </cell>
          <cell r="AB1445">
            <v>200214</v>
          </cell>
          <cell r="AC1445">
            <v>1031</v>
          </cell>
        </row>
        <row r="1446">
          <cell r="C1446">
            <v>50708</v>
          </cell>
          <cell r="F1446">
            <v>11495320</v>
          </cell>
          <cell r="G1446">
            <v>106</v>
          </cell>
          <cell r="H1446" t="str">
            <v>Pecos Substation</v>
          </cell>
          <cell r="I1446">
            <v>2015</v>
          </cell>
          <cell r="J1446" t="str">
            <v xml:space="preserve">                        -  </v>
          </cell>
          <cell r="K1446" t="str">
            <v xml:space="preserve">                           -  </v>
          </cell>
          <cell r="L1446">
            <v>153802</v>
          </cell>
          <cell r="M1446" t="str">
            <v xml:space="preserve">                        -  </v>
          </cell>
          <cell r="N1446" t="str">
            <v xml:space="preserve">                        -  </v>
          </cell>
          <cell r="O1446" t="str">
            <v xml:space="preserve">                        -  </v>
          </cell>
          <cell r="P1446" t="str">
            <v xml:space="preserve">                        -  </v>
          </cell>
          <cell r="Q1446" t="str">
            <v xml:space="preserve">                        -  </v>
          </cell>
          <cell r="R1446" t="str">
            <v xml:space="preserve">                        -  </v>
          </cell>
          <cell r="S1446" t="str">
            <v xml:space="preserve">                           -  </v>
          </cell>
          <cell r="T1446" t="str">
            <v xml:space="preserve">                        -  </v>
          </cell>
          <cell r="U1446" t="str">
            <v xml:space="preserve">                        -  </v>
          </cell>
          <cell r="V1446">
            <v>153802</v>
          </cell>
          <cell r="W1446" t="e">
            <v>#N/A</v>
          </cell>
          <cell r="X1446" t="e">
            <v>#N/A</v>
          </cell>
          <cell r="AB1446">
            <v>200309</v>
          </cell>
          <cell r="AC1446">
            <v>30569</v>
          </cell>
        </row>
        <row r="1447">
          <cell r="C1447">
            <v>50708</v>
          </cell>
          <cell r="F1447">
            <v>11616546</v>
          </cell>
          <cell r="G1447">
            <v>106</v>
          </cell>
          <cell r="H1447" t="str">
            <v>Pecos Sub 115kV Breaker Additi</v>
          </cell>
          <cell r="I1447">
            <v>2015</v>
          </cell>
          <cell r="J1447">
            <v>128</v>
          </cell>
          <cell r="K1447">
            <v>-123</v>
          </cell>
          <cell r="L1447">
            <v>-153802</v>
          </cell>
          <cell r="M1447" t="str">
            <v xml:space="preserve">                        -  </v>
          </cell>
          <cell r="N1447">
            <v>-2287</v>
          </cell>
          <cell r="O1447">
            <v>-22</v>
          </cell>
          <cell r="P1447" t="str">
            <v xml:space="preserve">                        -  </v>
          </cell>
          <cell r="Q1447" t="str">
            <v xml:space="preserve">                        -  </v>
          </cell>
          <cell r="R1447" t="str">
            <v xml:space="preserve">                        -  </v>
          </cell>
          <cell r="S1447">
            <v>-5</v>
          </cell>
          <cell r="T1447" t="str">
            <v xml:space="preserve">                        -  </v>
          </cell>
          <cell r="U1447" t="str">
            <v xml:space="preserve">                        -  </v>
          </cell>
          <cell r="V1447">
            <v>-156112</v>
          </cell>
          <cell r="W1447" t="e">
            <v>#N/A</v>
          </cell>
          <cell r="X1447" t="e">
            <v>#N/A</v>
          </cell>
          <cell r="AB1447">
            <v>200309</v>
          </cell>
          <cell r="AC1447">
            <v>30569</v>
          </cell>
        </row>
        <row r="1448">
          <cell r="C1448">
            <v>50709</v>
          </cell>
          <cell r="F1448">
            <v>11786574</v>
          </cell>
          <cell r="G1448">
            <v>108</v>
          </cell>
          <cell r="H1448" t="str">
            <v>T51 Rebuild-Reconduct. ROW</v>
          </cell>
          <cell r="I1448">
            <v>2015</v>
          </cell>
          <cell r="J1448">
            <v>-27137</v>
          </cell>
          <cell r="K1448" t="str">
            <v xml:space="preserve">                           -  </v>
          </cell>
          <cell r="L1448" t="str">
            <v xml:space="preserve">                        -  </v>
          </cell>
          <cell r="M1448" t="str">
            <v xml:space="preserve">                        -  </v>
          </cell>
          <cell r="N1448" t="str">
            <v xml:space="preserve">                        -  </v>
          </cell>
          <cell r="O1448" t="str">
            <v xml:space="preserve">                        -  </v>
          </cell>
          <cell r="P1448" t="str">
            <v xml:space="preserve">                        -  </v>
          </cell>
          <cell r="Q1448" t="str">
            <v xml:space="preserve">                        -  </v>
          </cell>
          <cell r="R1448" t="str">
            <v xml:space="preserve">                        -  </v>
          </cell>
          <cell r="S1448" t="str">
            <v xml:space="preserve">                           -  </v>
          </cell>
          <cell r="T1448" t="str">
            <v xml:space="preserve">                        -  </v>
          </cell>
          <cell r="U1448" t="str">
            <v xml:space="preserve">                        -  </v>
          </cell>
          <cell r="V1448">
            <v>-27137</v>
          </cell>
          <cell r="W1448" t="e">
            <v>#N/A</v>
          </cell>
          <cell r="X1448" t="e">
            <v>#N/A</v>
          </cell>
          <cell r="AB1448">
            <v>200309</v>
          </cell>
          <cell r="AC1448">
            <v>30569</v>
          </cell>
        </row>
        <row r="1449">
          <cell r="C1449">
            <v>50870</v>
          </cell>
          <cell r="F1449">
            <v>11495313</v>
          </cell>
          <cell r="G1449">
            <v>136</v>
          </cell>
          <cell r="H1449" t="str">
            <v>Hopi 69-115, Sub</v>
          </cell>
          <cell r="I1449">
            <v>2015</v>
          </cell>
          <cell r="J1449" t="str">
            <v xml:space="preserve">                        -  </v>
          </cell>
          <cell r="K1449" t="str">
            <v xml:space="preserve">                           -  </v>
          </cell>
          <cell r="L1449" t="str">
            <v xml:space="preserve">                        -  </v>
          </cell>
          <cell r="M1449" t="str">
            <v xml:space="preserve">                        -  </v>
          </cell>
          <cell r="N1449">
            <v>-11</v>
          </cell>
          <cell r="O1449" t="str">
            <v xml:space="preserve">                        -  </v>
          </cell>
          <cell r="P1449" t="str">
            <v xml:space="preserve">                        -  </v>
          </cell>
          <cell r="Q1449" t="str">
            <v xml:space="preserve">                        -  </v>
          </cell>
          <cell r="R1449" t="str">
            <v xml:space="preserve">                        -  </v>
          </cell>
          <cell r="S1449" t="str">
            <v xml:space="preserve">                           -  </v>
          </cell>
          <cell r="T1449">
            <v>32546</v>
          </cell>
          <cell r="U1449" t="str">
            <v xml:space="preserve">                        -  </v>
          </cell>
          <cell r="V1449">
            <v>32535</v>
          </cell>
          <cell r="W1449" t="e">
            <v>#N/A</v>
          </cell>
          <cell r="X1449" t="e">
            <v>#N/A</v>
          </cell>
          <cell r="AB1449">
            <v>200309</v>
          </cell>
          <cell r="AC1449">
            <v>30717</v>
          </cell>
        </row>
        <row r="1450">
          <cell r="C1450">
            <v>50870</v>
          </cell>
          <cell r="F1450">
            <v>11495316</v>
          </cell>
          <cell r="G1450">
            <v>136</v>
          </cell>
          <cell r="H1450" t="str">
            <v>Hopi Conversion 115 kV T-Line</v>
          </cell>
          <cell r="I1450">
            <v>2015</v>
          </cell>
          <cell r="J1450">
            <v>-1346</v>
          </cell>
          <cell r="K1450">
            <v>-1900</v>
          </cell>
          <cell r="L1450" t="str">
            <v xml:space="preserve">                        -  </v>
          </cell>
          <cell r="M1450" t="str">
            <v xml:space="preserve">                        -  </v>
          </cell>
          <cell r="N1450">
            <v>-2805</v>
          </cell>
          <cell r="O1450">
            <v>2981</v>
          </cell>
          <cell r="P1450" t="str">
            <v xml:space="preserve">                        -  </v>
          </cell>
          <cell r="Q1450" t="str">
            <v xml:space="preserve">                        -  </v>
          </cell>
          <cell r="R1450" t="str">
            <v xml:space="preserve">                        -  </v>
          </cell>
          <cell r="S1450" t="str">
            <v xml:space="preserve">                           -  </v>
          </cell>
          <cell r="T1450" t="str">
            <v xml:space="preserve">                        -  </v>
          </cell>
          <cell r="U1450" t="str">
            <v xml:space="preserve">                        -  </v>
          </cell>
          <cell r="V1450">
            <v>-3070</v>
          </cell>
          <cell r="W1450" t="e">
            <v>#N/A</v>
          </cell>
          <cell r="X1450" t="e">
            <v>#N/A</v>
          </cell>
          <cell r="AB1450">
            <v>200309</v>
          </cell>
          <cell r="AC1450">
            <v>30717</v>
          </cell>
        </row>
        <row r="1451">
          <cell r="C1451">
            <v>50503</v>
          </cell>
          <cell r="F1451">
            <v>11633522</v>
          </cell>
          <cell r="G1451">
            <v>187</v>
          </cell>
          <cell r="H1451" t="str">
            <v>GSEC Mustang 6 Generator</v>
          </cell>
          <cell r="I1451">
            <v>2015</v>
          </cell>
          <cell r="J1451">
            <v>-239267</v>
          </cell>
          <cell r="K1451" t="str">
            <v xml:space="preserve">                           -  </v>
          </cell>
          <cell r="L1451" t="str">
            <v xml:space="preserve">                        -  </v>
          </cell>
          <cell r="M1451" t="str">
            <v xml:space="preserve">                        -  </v>
          </cell>
          <cell r="N1451" t="str">
            <v xml:space="preserve">                        -  </v>
          </cell>
          <cell r="O1451" t="str">
            <v xml:space="preserve">                        -  </v>
          </cell>
          <cell r="P1451" t="str">
            <v xml:space="preserve">                        -  </v>
          </cell>
          <cell r="Q1451" t="str">
            <v xml:space="preserve">                        -  </v>
          </cell>
          <cell r="R1451" t="str">
            <v xml:space="preserve">                        -  </v>
          </cell>
          <cell r="S1451" t="str">
            <v xml:space="preserve">                           -  </v>
          </cell>
          <cell r="T1451" t="str">
            <v xml:space="preserve">                        -  </v>
          </cell>
          <cell r="U1451" t="str">
            <v xml:space="preserve">                        -  </v>
          </cell>
          <cell r="V1451">
            <v>-239267</v>
          </cell>
          <cell r="W1451" t="e">
            <v>#N/A</v>
          </cell>
          <cell r="X1451" t="e">
            <v>#N/A</v>
          </cell>
          <cell r="AB1451">
            <v>200190</v>
          </cell>
          <cell r="AC1451">
            <v>30410</v>
          </cell>
        </row>
        <row r="1452">
          <cell r="C1452">
            <v>50503</v>
          </cell>
          <cell r="F1452">
            <v>11771397</v>
          </cell>
          <cell r="G1452">
            <v>187</v>
          </cell>
          <cell r="H1452" t="str">
            <v>GSEC - SEC KressSub</v>
          </cell>
          <cell r="I1452">
            <v>2015</v>
          </cell>
          <cell r="J1452">
            <v>-1878</v>
          </cell>
          <cell r="K1452">
            <v>-3684</v>
          </cell>
          <cell r="L1452">
            <v>100</v>
          </cell>
          <cell r="M1452">
            <v>52</v>
          </cell>
          <cell r="N1452" t="str">
            <v xml:space="preserve">                        -  </v>
          </cell>
          <cell r="O1452" t="str">
            <v xml:space="preserve">                        -  </v>
          </cell>
          <cell r="P1452" t="str">
            <v xml:space="preserve">                        -  </v>
          </cell>
          <cell r="Q1452" t="str">
            <v xml:space="preserve">                        -  </v>
          </cell>
          <cell r="R1452" t="str">
            <v xml:space="preserve">                        -  </v>
          </cell>
          <cell r="S1452" t="str">
            <v xml:space="preserve">                           -  </v>
          </cell>
          <cell r="T1452" t="str">
            <v xml:space="preserve">                        -  </v>
          </cell>
          <cell r="U1452" t="str">
            <v xml:space="preserve">                        -  </v>
          </cell>
          <cell r="V1452">
            <v>-5410</v>
          </cell>
          <cell r="W1452" t="e">
            <v>#N/A</v>
          </cell>
          <cell r="X1452" t="e">
            <v>#N/A</v>
          </cell>
          <cell r="AB1452">
            <v>200190</v>
          </cell>
          <cell r="AC1452">
            <v>30410</v>
          </cell>
        </row>
        <row r="1453">
          <cell r="F1453">
            <v>34000182</v>
          </cell>
          <cell r="K1453">
            <v>0</v>
          </cell>
          <cell r="O1453">
            <v>0</v>
          </cell>
          <cell r="P1453">
            <v>0</v>
          </cell>
          <cell r="Q1453">
            <v>0</v>
          </cell>
          <cell r="R1453">
            <v>0</v>
          </cell>
          <cell r="S1453">
            <v>0</v>
          </cell>
          <cell r="U1453">
            <v>0</v>
          </cell>
          <cell r="V1453">
            <v>0</v>
          </cell>
          <cell r="X1453" t="e">
            <v>#N/A</v>
          </cell>
          <cell r="AB1453" t="e">
            <v>#N/A</v>
          </cell>
          <cell r="AC1453" t="e">
            <v>#N/A</v>
          </cell>
        </row>
        <row r="1454">
          <cell r="F1454">
            <v>12172758</v>
          </cell>
          <cell r="K1454">
            <v>0</v>
          </cell>
          <cell r="O1454">
            <v>0</v>
          </cell>
          <cell r="P1454">
            <v>0</v>
          </cell>
          <cell r="Q1454">
            <v>0</v>
          </cell>
          <cell r="R1454">
            <v>0</v>
          </cell>
          <cell r="S1454">
            <v>0</v>
          </cell>
          <cell r="U1454">
            <v>0</v>
          </cell>
          <cell r="V1454">
            <v>0</v>
          </cell>
          <cell r="X1454" t="str">
            <v>OPiE</v>
          </cell>
          <cell r="AB1454" t="e">
            <v>#N/A</v>
          </cell>
          <cell r="AC1454" t="e">
            <v>#N/A</v>
          </cell>
        </row>
        <row r="1455">
          <cell r="F1455">
            <v>11849161</v>
          </cell>
          <cell r="K1455">
            <v>0</v>
          </cell>
          <cell r="O1455">
            <v>0</v>
          </cell>
          <cell r="P1455">
            <v>0</v>
          </cell>
          <cell r="Q1455">
            <v>0</v>
          </cell>
          <cell r="R1455">
            <v>0</v>
          </cell>
          <cell r="S1455">
            <v>0</v>
          </cell>
          <cell r="U1455">
            <v>0</v>
          </cell>
          <cell r="V1455">
            <v>0</v>
          </cell>
          <cell r="X1455" t="e">
            <v>#N/A</v>
          </cell>
          <cell r="AB1455" t="e">
            <v>#N/A</v>
          </cell>
          <cell r="AC1455" t="e">
            <v>#N/A</v>
          </cell>
        </row>
        <row r="1456">
          <cell r="F1456">
            <v>11987190</v>
          </cell>
          <cell r="K1456">
            <v>0</v>
          </cell>
          <cell r="O1456">
            <v>0</v>
          </cell>
          <cell r="P1456">
            <v>0</v>
          </cell>
          <cell r="Q1456">
            <v>0</v>
          </cell>
          <cell r="R1456">
            <v>0</v>
          </cell>
          <cell r="S1456">
            <v>0</v>
          </cell>
          <cell r="U1456">
            <v>0</v>
          </cell>
          <cell r="V1456">
            <v>0</v>
          </cell>
          <cell r="X1456" t="e">
            <v>#N/A</v>
          </cell>
          <cell r="AB1456" t="e">
            <v>#N/A</v>
          </cell>
          <cell r="AC1456" t="e">
            <v>#N/A</v>
          </cell>
        </row>
        <row r="1457">
          <cell r="F1457">
            <v>34001667</v>
          </cell>
          <cell r="K1457">
            <v>0</v>
          </cell>
          <cell r="O1457">
            <v>0</v>
          </cell>
          <cell r="P1457">
            <v>0</v>
          </cell>
          <cell r="Q1457">
            <v>0</v>
          </cell>
          <cell r="R1457">
            <v>0</v>
          </cell>
          <cell r="S1457">
            <v>0</v>
          </cell>
          <cell r="U1457">
            <v>0</v>
          </cell>
          <cell r="V1457">
            <v>0</v>
          </cell>
          <cell r="X1457" t="e">
            <v>#N/A</v>
          </cell>
          <cell r="AB1457" t="e">
            <v>#N/A</v>
          </cell>
          <cell r="AC1457" t="e">
            <v>#N/A</v>
          </cell>
        </row>
        <row r="1458">
          <cell r="F1458">
            <v>11330274</v>
          </cell>
          <cell r="H1458" t="str">
            <v>SPS 2014 S&amp;E B 230kV Line</v>
          </cell>
          <cell r="I1458">
            <v>2015</v>
          </cell>
          <cell r="J1458">
            <v>6</v>
          </cell>
          <cell r="K1458">
            <v>-12901</v>
          </cell>
          <cell r="L1458">
            <v>-152</v>
          </cell>
          <cell r="M1458" t="str">
            <v xml:space="preserve">                        -  </v>
          </cell>
          <cell r="N1458">
            <v>-38</v>
          </cell>
          <cell r="O1458">
            <v>-3391200</v>
          </cell>
          <cell r="P1458">
            <v>-111402</v>
          </cell>
          <cell r="Q1458">
            <v>-109670</v>
          </cell>
          <cell r="R1458">
            <v>-1588</v>
          </cell>
          <cell r="S1458">
            <v>-26615</v>
          </cell>
          <cell r="T1458">
            <v>-32</v>
          </cell>
          <cell r="U1458">
            <v>-1415</v>
          </cell>
          <cell r="V1458">
            <v>-3655007</v>
          </cell>
          <cell r="W1458" t="e">
            <v>#N/A</v>
          </cell>
          <cell r="X1458" t="e">
            <v>#N/A</v>
          </cell>
          <cell r="AB1458" t="e">
            <v>#N/A</v>
          </cell>
          <cell r="AC1458" t="e">
            <v>#N/A</v>
          </cell>
        </row>
        <row r="1459">
          <cell r="F1459">
            <v>11887261</v>
          </cell>
          <cell r="H1459" t="str">
            <v>115/69 kV Mobile Sub, Sub</v>
          </cell>
          <cell r="I1459">
            <v>2015</v>
          </cell>
          <cell r="J1459" t="str">
            <v xml:space="preserve">                        -  </v>
          </cell>
          <cell r="K1459">
            <v>-2119222</v>
          </cell>
          <cell r="L1459">
            <v>-46849</v>
          </cell>
          <cell r="M1459">
            <v>-812</v>
          </cell>
          <cell r="N1459">
            <v>478</v>
          </cell>
          <cell r="O1459" t="str">
            <v xml:space="preserve">                        -  </v>
          </cell>
          <cell r="P1459" t="str">
            <v xml:space="preserve">                        -  </v>
          </cell>
          <cell r="Q1459" t="str">
            <v xml:space="preserve">                        -  </v>
          </cell>
          <cell r="R1459" t="str">
            <v xml:space="preserve">                        -  </v>
          </cell>
          <cell r="S1459" t="str">
            <v xml:space="preserve">                           -  </v>
          </cell>
          <cell r="T1459" t="str">
            <v xml:space="preserve">                        -  </v>
          </cell>
          <cell r="U1459" t="str">
            <v xml:space="preserve">                        -  </v>
          </cell>
          <cell r="V1459">
            <v>-2166405</v>
          </cell>
          <cell r="W1459" t="e">
            <v>#N/A</v>
          </cell>
          <cell r="X1459" t="e">
            <v>#N/A</v>
          </cell>
          <cell r="AB1459" t="e">
            <v>#N/A</v>
          </cell>
          <cell r="AC1459" t="e">
            <v>#N/A</v>
          </cell>
        </row>
        <row r="1460">
          <cell r="F1460">
            <v>12055520</v>
          </cell>
          <cell r="H1460" t="str">
            <v>115-69kV 84MVA CES-1Sub</v>
          </cell>
          <cell r="I1460">
            <v>2015</v>
          </cell>
          <cell r="J1460" t="str">
            <v xml:space="preserve">                        -  </v>
          </cell>
          <cell r="K1460" t="str">
            <v xml:space="preserve">                           -  </v>
          </cell>
          <cell r="L1460" t="str">
            <v xml:space="preserve">                        -  </v>
          </cell>
          <cell r="M1460" t="str">
            <v xml:space="preserve">                        -  </v>
          </cell>
          <cell r="N1460" t="str">
            <v xml:space="preserve">                        -  </v>
          </cell>
          <cell r="O1460" t="str">
            <v xml:space="preserve">                        -  </v>
          </cell>
          <cell r="P1460" t="str">
            <v xml:space="preserve">                        -  </v>
          </cell>
          <cell r="Q1460" t="str">
            <v xml:space="preserve">                        -  </v>
          </cell>
          <cell r="R1460" t="str">
            <v xml:space="preserve">                        -  </v>
          </cell>
          <cell r="S1460" t="str">
            <v xml:space="preserve">                           -  </v>
          </cell>
          <cell r="T1460">
            <v>-1175342</v>
          </cell>
          <cell r="U1460">
            <v>-40079</v>
          </cell>
          <cell r="V1460">
            <v>-1215421</v>
          </cell>
          <cell r="W1460" t="e">
            <v>#N/A</v>
          </cell>
          <cell r="X1460" t="e">
            <v>#N/A</v>
          </cell>
          <cell r="AB1460" t="e">
            <v>#N/A</v>
          </cell>
          <cell r="AC1460" t="e">
            <v>#N/A</v>
          </cell>
        </row>
        <row r="1461">
          <cell r="F1461">
            <v>12173911</v>
          </cell>
          <cell r="H1461" t="str">
            <v>Crosby Co Road</v>
          </cell>
          <cell r="I1461">
            <v>2015</v>
          </cell>
          <cell r="J1461" t="str">
            <v xml:space="preserve">                        -  </v>
          </cell>
          <cell r="K1461" t="str">
            <v xml:space="preserve">                           -  </v>
          </cell>
          <cell r="L1461" t="str">
            <v xml:space="preserve">                        -  </v>
          </cell>
          <cell r="M1461" t="str">
            <v xml:space="preserve">                        -  </v>
          </cell>
          <cell r="N1461" t="str">
            <v xml:space="preserve">                        -  </v>
          </cell>
          <cell r="O1461" t="str">
            <v xml:space="preserve">                        -  </v>
          </cell>
          <cell r="P1461" t="str">
            <v xml:space="preserve">                        -  </v>
          </cell>
          <cell r="Q1461" t="str">
            <v xml:space="preserve">                        -  </v>
          </cell>
          <cell r="R1461" t="str">
            <v xml:space="preserve">                        -  </v>
          </cell>
          <cell r="S1461">
            <v>-517736</v>
          </cell>
          <cell r="T1461" t="str">
            <v xml:space="preserve">                        -  </v>
          </cell>
          <cell r="U1461" t="str">
            <v xml:space="preserve">                        -  </v>
          </cell>
          <cell r="V1461">
            <v>-517736</v>
          </cell>
          <cell r="W1461" t="e">
            <v>#N/A</v>
          </cell>
          <cell r="X1461" t="e">
            <v>#N/A</v>
          </cell>
          <cell r="AB1461" t="e">
            <v>#N/A</v>
          </cell>
          <cell r="AC1461" t="e">
            <v>#N/A</v>
          </cell>
        </row>
        <row r="1462">
          <cell r="F1462">
            <v>11628483</v>
          </cell>
          <cell r="H1462" t="str">
            <v>Intrepid West T38 Tap Line</v>
          </cell>
          <cell r="I1462">
            <v>2015</v>
          </cell>
          <cell r="J1462">
            <v>159</v>
          </cell>
          <cell r="K1462" t="str">
            <v xml:space="preserve">                           -  </v>
          </cell>
          <cell r="L1462" t="str">
            <v xml:space="preserve">                        -  </v>
          </cell>
          <cell r="M1462" t="str">
            <v xml:space="preserve">                        -  </v>
          </cell>
          <cell r="N1462" t="str">
            <v xml:space="preserve">                        -  </v>
          </cell>
          <cell r="O1462">
            <v>-297029</v>
          </cell>
          <cell r="P1462" t="str">
            <v xml:space="preserve">                        -  </v>
          </cell>
          <cell r="Q1462">
            <v>-93230</v>
          </cell>
          <cell r="R1462" t="str">
            <v xml:space="preserve">                        -  </v>
          </cell>
          <cell r="S1462" t="str">
            <v xml:space="preserve">                           -  </v>
          </cell>
          <cell r="T1462" t="str">
            <v xml:space="preserve">                        -  </v>
          </cell>
          <cell r="U1462" t="str">
            <v xml:space="preserve">                        -  </v>
          </cell>
          <cell r="V1462">
            <v>-390100</v>
          </cell>
          <cell r="W1462" t="e">
            <v>#N/A</v>
          </cell>
          <cell r="X1462" t="e">
            <v>#N/A</v>
          </cell>
          <cell r="AB1462" t="e">
            <v>#N/A</v>
          </cell>
          <cell r="AC1462" t="e">
            <v>#N/A</v>
          </cell>
        </row>
        <row r="1463">
          <cell r="F1463">
            <v>12076443</v>
          </cell>
          <cell r="H1463" t="str">
            <v>Z56 Artisia Tap Rebuild,Line</v>
          </cell>
          <cell r="I1463">
            <v>2015</v>
          </cell>
          <cell r="J1463" t="str">
            <v xml:space="preserve">                        -  </v>
          </cell>
          <cell r="K1463" t="str">
            <v xml:space="preserve">                           -  </v>
          </cell>
          <cell r="L1463" t="str">
            <v xml:space="preserve">                        -  </v>
          </cell>
          <cell r="M1463">
            <v>-189248</v>
          </cell>
          <cell r="N1463">
            <v>-14889</v>
          </cell>
          <cell r="O1463">
            <v>239</v>
          </cell>
          <cell r="P1463" t="str">
            <v xml:space="preserve">                        -  </v>
          </cell>
          <cell r="Q1463" t="str">
            <v xml:space="preserve">                        -  </v>
          </cell>
          <cell r="R1463">
            <v>2</v>
          </cell>
          <cell r="S1463">
            <v>-687</v>
          </cell>
          <cell r="T1463">
            <v>0</v>
          </cell>
          <cell r="U1463" t="str">
            <v xml:space="preserve">                        -  </v>
          </cell>
          <cell r="V1463">
            <v>-204584</v>
          </cell>
          <cell r="W1463" t="e">
            <v>#N/A</v>
          </cell>
          <cell r="X1463" t="e">
            <v>#N/A</v>
          </cell>
          <cell r="AB1463" t="e">
            <v>#N/A</v>
          </cell>
          <cell r="AC1463" t="e">
            <v>#N/A</v>
          </cell>
        </row>
        <row r="1464">
          <cell r="F1464">
            <v>12019428</v>
          </cell>
          <cell r="H1464" t="str">
            <v>Sunset Breaker 5J60 Replacemen</v>
          </cell>
          <cell r="I1464">
            <v>2015</v>
          </cell>
          <cell r="J1464" t="str">
            <v xml:space="preserve">                        -  </v>
          </cell>
          <cell r="K1464" t="str">
            <v xml:space="preserve">                           -  </v>
          </cell>
          <cell r="L1464">
            <v>-137020</v>
          </cell>
          <cell r="M1464">
            <v>-31</v>
          </cell>
          <cell r="N1464">
            <v>-8834</v>
          </cell>
          <cell r="O1464">
            <v>50</v>
          </cell>
          <cell r="P1464" t="str">
            <v xml:space="preserve">                        -  </v>
          </cell>
          <cell r="Q1464">
            <v>3</v>
          </cell>
          <cell r="R1464">
            <v>0</v>
          </cell>
          <cell r="S1464" t="str">
            <v xml:space="preserve">                           -  </v>
          </cell>
          <cell r="T1464">
            <v>-371</v>
          </cell>
          <cell r="U1464">
            <v>11</v>
          </cell>
          <cell r="V1464">
            <v>-146192</v>
          </cell>
          <cell r="W1464" t="e">
            <v>#N/A</v>
          </cell>
          <cell r="X1464" t="e">
            <v>#N/A</v>
          </cell>
          <cell r="AB1464" t="e">
            <v>#N/A</v>
          </cell>
          <cell r="AC1464" t="e">
            <v>#N/A</v>
          </cell>
        </row>
        <row r="1465">
          <cell r="F1465">
            <v>11351111</v>
          </cell>
          <cell r="H1465" t="str">
            <v>Jones Plant Bus, Sub</v>
          </cell>
          <cell r="I1465">
            <v>2015</v>
          </cell>
          <cell r="J1465" t="str">
            <v xml:space="preserve">                        -  </v>
          </cell>
          <cell r="K1465">
            <v>8309</v>
          </cell>
          <cell r="L1465" t="str">
            <v xml:space="preserve">                        -  </v>
          </cell>
          <cell r="M1465">
            <v>0</v>
          </cell>
          <cell r="N1465" t="str">
            <v xml:space="preserve">                        -  </v>
          </cell>
          <cell r="O1465">
            <v>-522</v>
          </cell>
          <cell r="P1465">
            <v>-126692</v>
          </cell>
          <cell r="Q1465">
            <v>-1268</v>
          </cell>
          <cell r="R1465" t="str">
            <v xml:space="preserve">                        -  </v>
          </cell>
          <cell r="S1465" t="str">
            <v xml:space="preserve">                           -  </v>
          </cell>
          <cell r="T1465" t="str">
            <v xml:space="preserve">                        -  </v>
          </cell>
          <cell r="U1465" t="str">
            <v xml:space="preserve">                        -  </v>
          </cell>
          <cell r="V1465">
            <v>-120173</v>
          </cell>
          <cell r="W1465" t="e">
            <v>#N/A</v>
          </cell>
          <cell r="X1465" t="e">
            <v>#N/A</v>
          </cell>
          <cell r="AB1465" t="e">
            <v>#N/A</v>
          </cell>
          <cell r="AC1465" t="e">
            <v>#N/A</v>
          </cell>
        </row>
        <row r="1466">
          <cell r="F1466">
            <v>11752691</v>
          </cell>
          <cell r="H1466" t="str">
            <v>TX 2013 S&amp;E B 69kV Line</v>
          </cell>
          <cell r="I1466">
            <v>2015</v>
          </cell>
          <cell r="J1466">
            <v>1348</v>
          </cell>
          <cell r="K1466" t="str">
            <v xml:space="preserve">                           -  </v>
          </cell>
          <cell r="L1466">
            <v>19793</v>
          </cell>
          <cell r="M1466">
            <v>-42</v>
          </cell>
          <cell r="N1466" t="str">
            <v xml:space="preserve">                        -  </v>
          </cell>
          <cell r="O1466">
            <v>237</v>
          </cell>
          <cell r="P1466" t="str">
            <v xml:space="preserve">                        -  </v>
          </cell>
          <cell r="Q1466" t="str">
            <v xml:space="preserve">                        -  </v>
          </cell>
          <cell r="R1466">
            <v>-119570</v>
          </cell>
          <cell r="S1466">
            <v>-46</v>
          </cell>
          <cell r="T1466">
            <v>-402</v>
          </cell>
          <cell r="U1466">
            <v>-45</v>
          </cell>
          <cell r="V1466">
            <v>-98727</v>
          </cell>
          <cell r="W1466" t="e">
            <v>#N/A</v>
          </cell>
          <cell r="X1466" t="e">
            <v>#N/A</v>
          </cell>
          <cell r="AB1466" t="e">
            <v>#N/A</v>
          </cell>
          <cell r="AC1466" t="e">
            <v>#N/A</v>
          </cell>
        </row>
        <row r="1467">
          <cell r="F1467">
            <v>12031235</v>
          </cell>
          <cell r="H1467" t="str">
            <v>Muleshoe West Z-50 Re-terminat</v>
          </cell>
          <cell r="I1467">
            <v>2015</v>
          </cell>
          <cell r="J1467" t="str">
            <v xml:space="preserve">                        -  </v>
          </cell>
          <cell r="K1467" t="str">
            <v xml:space="preserve">                           -  </v>
          </cell>
          <cell r="L1467">
            <v>-98280</v>
          </cell>
          <cell r="M1467">
            <v>75</v>
          </cell>
          <cell r="N1467" t="str">
            <v xml:space="preserve">                        -  </v>
          </cell>
          <cell r="O1467" t="str">
            <v xml:space="preserve">                        -  </v>
          </cell>
          <cell r="P1467" t="str">
            <v xml:space="preserve">                        -  </v>
          </cell>
          <cell r="Q1467" t="str">
            <v xml:space="preserve">                        -  </v>
          </cell>
          <cell r="R1467">
            <v>0</v>
          </cell>
          <cell r="S1467">
            <v>-435</v>
          </cell>
          <cell r="T1467" t="str">
            <v xml:space="preserve">                        -  </v>
          </cell>
          <cell r="U1467" t="str">
            <v xml:space="preserve">                        -  </v>
          </cell>
          <cell r="V1467">
            <v>-98641</v>
          </cell>
          <cell r="W1467" t="e">
            <v>#N/A</v>
          </cell>
          <cell r="X1467" t="e">
            <v>#N/A</v>
          </cell>
          <cell r="AB1467" t="e">
            <v>#N/A</v>
          </cell>
          <cell r="AC1467" t="e">
            <v>#N/A</v>
          </cell>
        </row>
        <row r="1468">
          <cell r="F1468">
            <v>12174302</v>
          </cell>
          <cell r="H1468" t="str">
            <v>T38 Fac Contamination Mitigati</v>
          </cell>
          <cell r="I1468">
            <v>2015</v>
          </cell>
          <cell r="J1468" t="str">
            <v xml:space="preserve">                        -  </v>
          </cell>
          <cell r="K1468" t="str">
            <v xml:space="preserve">                           -  </v>
          </cell>
          <cell r="L1468" t="str">
            <v xml:space="preserve">                        -  </v>
          </cell>
          <cell r="M1468" t="str">
            <v xml:space="preserve">                        -  </v>
          </cell>
          <cell r="N1468" t="str">
            <v xml:space="preserve">                        -  </v>
          </cell>
          <cell r="O1468" t="str">
            <v xml:space="preserve">                        -  </v>
          </cell>
          <cell r="P1468" t="str">
            <v xml:space="preserve">                        -  </v>
          </cell>
          <cell r="Q1468" t="str">
            <v xml:space="preserve">                        -  </v>
          </cell>
          <cell r="R1468" t="str">
            <v xml:space="preserve">                        -  </v>
          </cell>
          <cell r="S1468" t="str">
            <v xml:space="preserve">                           -  </v>
          </cell>
          <cell r="T1468" t="str">
            <v xml:space="preserve">                        -  </v>
          </cell>
          <cell r="U1468">
            <v>-97287</v>
          </cell>
          <cell r="V1468">
            <v>-97287</v>
          </cell>
          <cell r="W1468" t="e">
            <v>#N/A</v>
          </cell>
          <cell r="X1468" t="e">
            <v>#N/A</v>
          </cell>
          <cell r="AB1468" t="e">
            <v>#N/A</v>
          </cell>
          <cell r="AC1468" t="e">
            <v>#N/A</v>
          </cell>
        </row>
        <row r="1469">
          <cell r="F1469">
            <v>11495698</v>
          </cell>
          <cell r="H1469" t="str">
            <v>North Canal-Pecos, Line</v>
          </cell>
          <cell r="I1469">
            <v>2015</v>
          </cell>
          <cell r="J1469" t="str">
            <v xml:space="preserve">                        -  </v>
          </cell>
          <cell r="K1469" t="str">
            <v xml:space="preserve">                           -  </v>
          </cell>
          <cell r="L1469" t="str">
            <v xml:space="preserve">                        -  </v>
          </cell>
          <cell r="M1469" t="str">
            <v xml:space="preserve">                        -  </v>
          </cell>
          <cell r="N1469" t="str">
            <v xml:space="preserve">                        -  </v>
          </cell>
          <cell r="O1469" t="str">
            <v xml:space="preserve">                        -  </v>
          </cell>
          <cell r="P1469" t="str">
            <v xml:space="preserve">                        -  </v>
          </cell>
          <cell r="Q1469" t="str">
            <v xml:space="preserve">                        -  </v>
          </cell>
          <cell r="R1469" t="str">
            <v xml:space="preserve">                        -  </v>
          </cell>
          <cell r="S1469">
            <v>-96922</v>
          </cell>
          <cell r="T1469" t="str">
            <v xml:space="preserve">                        -  </v>
          </cell>
          <cell r="U1469" t="str">
            <v xml:space="preserve">                        -  </v>
          </cell>
          <cell r="V1469">
            <v>-96922</v>
          </cell>
          <cell r="W1469" t="e">
            <v>#N/A</v>
          </cell>
          <cell r="X1469" t="e">
            <v>#N/A</v>
          </cell>
          <cell r="AB1469" t="e">
            <v>#N/A</v>
          </cell>
          <cell r="AC1469" t="e">
            <v>#N/A</v>
          </cell>
        </row>
        <row r="1470">
          <cell r="F1470">
            <v>11852733</v>
          </cell>
          <cell r="H1470" t="str">
            <v>Mescalero Wind New Mexico Land</v>
          </cell>
          <cell r="I1470">
            <v>2015</v>
          </cell>
          <cell r="J1470" t="str">
            <v xml:space="preserve">                        -  </v>
          </cell>
          <cell r="K1470" t="str">
            <v xml:space="preserve">                           -  </v>
          </cell>
          <cell r="L1470" t="str">
            <v xml:space="preserve">                        -  </v>
          </cell>
          <cell r="M1470" t="str">
            <v xml:space="preserve">                        -  </v>
          </cell>
          <cell r="N1470">
            <v>-79503</v>
          </cell>
          <cell r="O1470">
            <v>-282</v>
          </cell>
          <cell r="P1470" t="str">
            <v xml:space="preserve">                        -  </v>
          </cell>
          <cell r="Q1470">
            <v>-88</v>
          </cell>
          <cell r="R1470">
            <v>0</v>
          </cell>
          <cell r="S1470" t="str">
            <v xml:space="preserve">                           -  </v>
          </cell>
          <cell r="T1470" t="str">
            <v xml:space="preserve">                        -  </v>
          </cell>
          <cell r="U1470" t="str">
            <v xml:space="preserve">                        -  </v>
          </cell>
          <cell r="V1470">
            <v>-79873</v>
          </cell>
          <cell r="W1470" t="e">
            <v>#N/A</v>
          </cell>
          <cell r="X1470" t="e">
            <v>#N/A</v>
          </cell>
          <cell r="AB1470" t="e">
            <v>#N/A</v>
          </cell>
          <cell r="AC1470" t="e">
            <v>#N/A</v>
          </cell>
        </row>
        <row r="1471">
          <cell r="F1471">
            <v>11924050</v>
          </cell>
          <cell r="H1471" t="str">
            <v>SPS 2014 NM S&amp;E B 69kV Line</v>
          </cell>
          <cell r="I1471">
            <v>2015</v>
          </cell>
          <cell r="J1471">
            <v>-28606</v>
          </cell>
          <cell r="K1471">
            <v>-5196</v>
          </cell>
          <cell r="L1471">
            <v>2477</v>
          </cell>
          <cell r="M1471">
            <v>-1385</v>
          </cell>
          <cell r="N1471">
            <v>-5319</v>
          </cell>
          <cell r="O1471">
            <v>-9806</v>
          </cell>
          <cell r="P1471">
            <v>-4182</v>
          </cell>
          <cell r="Q1471" t="str">
            <v xml:space="preserve">                        -  </v>
          </cell>
          <cell r="R1471" t="str">
            <v xml:space="preserve">                        -  </v>
          </cell>
          <cell r="S1471">
            <v>-229</v>
          </cell>
          <cell r="T1471">
            <v>-894</v>
          </cell>
          <cell r="U1471">
            <v>-356</v>
          </cell>
          <cell r="V1471">
            <v>-53496</v>
          </cell>
          <cell r="W1471" t="e">
            <v>#N/A</v>
          </cell>
          <cell r="X1471" t="e">
            <v>#N/A</v>
          </cell>
          <cell r="AB1471" t="e">
            <v>#N/A</v>
          </cell>
          <cell r="AC1471" t="e">
            <v>#N/A</v>
          </cell>
        </row>
        <row r="1472">
          <cell r="F1472">
            <v>11646505</v>
          </cell>
          <cell r="H1472" t="str">
            <v>Lidar Kansas Transmission Line</v>
          </cell>
          <cell r="I1472">
            <v>2015</v>
          </cell>
          <cell r="J1472">
            <v>-4436</v>
          </cell>
          <cell r="K1472" t="str">
            <v xml:space="preserve">                           -  </v>
          </cell>
          <cell r="L1472">
            <v>-1837</v>
          </cell>
          <cell r="M1472">
            <v>-10932</v>
          </cell>
          <cell r="N1472">
            <v>-5604</v>
          </cell>
          <cell r="O1472">
            <v>-12015</v>
          </cell>
          <cell r="P1472" t="str">
            <v xml:space="preserve">                        -  </v>
          </cell>
          <cell r="Q1472" t="str">
            <v xml:space="preserve">                        -  </v>
          </cell>
          <cell r="R1472" t="str">
            <v xml:space="preserve">                        -  </v>
          </cell>
          <cell r="S1472" t="str">
            <v xml:space="preserve">                           -  </v>
          </cell>
          <cell r="T1472" t="str">
            <v xml:space="preserve">                        -  </v>
          </cell>
          <cell r="U1472" t="str">
            <v xml:space="preserve">                        -  </v>
          </cell>
          <cell r="V1472">
            <v>-34824</v>
          </cell>
          <cell r="W1472" t="e">
            <v>#N/A</v>
          </cell>
          <cell r="X1472" t="e">
            <v>#N/A</v>
          </cell>
          <cell r="AB1472" t="e">
            <v>#N/A</v>
          </cell>
          <cell r="AC1472" t="e">
            <v>#N/A</v>
          </cell>
        </row>
        <row r="1473">
          <cell r="F1473">
            <v>11576113</v>
          </cell>
          <cell r="H1473" t="str">
            <v>Buffalo Point Wind, Sub</v>
          </cell>
          <cell r="I1473">
            <v>2015</v>
          </cell>
          <cell r="J1473" t="str">
            <v xml:space="preserve">                        -  </v>
          </cell>
          <cell r="K1473">
            <v>-31906</v>
          </cell>
          <cell r="L1473" t="str">
            <v xml:space="preserve">                        -  </v>
          </cell>
          <cell r="M1473" t="str">
            <v xml:space="preserve">                        -  </v>
          </cell>
          <cell r="N1473" t="str">
            <v xml:space="preserve">                        -  </v>
          </cell>
          <cell r="O1473" t="str">
            <v xml:space="preserve">                        -  </v>
          </cell>
          <cell r="P1473" t="str">
            <v xml:space="preserve">                        -  </v>
          </cell>
          <cell r="Q1473" t="str">
            <v xml:space="preserve">                        -  </v>
          </cell>
          <cell r="R1473" t="str">
            <v xml:space="preserve">                        -  </v>
          </cell>
          <cell r="S1473" t="str">
            <v xml:space="preserve">                           -  </v>
          </cell>
          <cell r="T1473" t="str">
            <v xml:space="preserve">                        -  </v>
          </cell>
          <cell r="U1473" t="str">
            <v xml:space="preserve">                        -  </v>
          </cell>
          <cell r="V1473">
            <v>-31906</v>
          </cell>
          <cell r="W1473" t="e">
            <v>#N/A</v>
          </cell>
          <cell r="X1473" t="e">
            <v>#N/A</v>
          </cell>
          <cell r="AB1473" t="e">
            <v>#N/A</v>
          </cell>
          <cell r="AC1473" t="e">
            <v>#N/A</v>
          </cell>
        </row>
        <row r="1474">
          <cell r="F1474">
            <v>11837878</v>
          </cell>
          <cell r="H1474" t="str">
            <v>Camex Agrium T-Line</v>
          </cell>
          <cell r="I1474">
            <v>2015</v>
          </cell>
          <cell r="J1474">
            <v>-679</v>
          </cell>
          <cell r="K1474">
            <v>-140</v>
          </cell>
          <cell r="L1474" t="str">
            <v xml:space="preserve">                        -  </v>
          </cell>
          <cell r="M1474">
            <v>-20017</v>
          </cell>
          <cell r="N1474">
            <v>-6834</v>
          </cell>
          <cell r="O1474">
            <v>160</v>
          </cell>
          <cell r="P1474">
            <v>-511</v>
          </cell>
          <cell r="Q1474">
            <v>-223</v>
          </cell>
          <cell r="R1474" t="str">
            <v xml:space="preserve">                        -  </v>
          </cell>
          <cell r="S1474" t="str">
            <v xml:space="preserve">                           -  </v>
          </cell>
          <cell r="T1474">
            <v>14</v>
          </cell>
          <cell r="U1474" t="str">
            <v xml:space="preserve">                        -  </v>
          </cell>
          <cell r="V1474">
            <v>-28231</v>
          </cell>
          <cell r="W1474" t="e">
            <v>#N/A</v>
          </cell>
          <cell r="X1474" t="e">
            <v>#N/A</v>
          </cell>
          <cell r="AB1474" t="e">
            <v>#N/A</v>
          </cell>
          <cell r="AC1474" t="e">
            <v>#N/A</v>
          </cell>
        </row>
        <row r="1475">
          <cell r="F1475">
            <v>11843191</v>
          </cell>
          <cell r="H1475" t="str">
            <v>Lubbock East-Rpl Wave Trap V34</v>
          </cell>
          <cell r="I1475">
            <v>2015</v>
          </cell>
          <cell r="J1475" t="str">
            <v xml:space="preserve">                        -  </v>
          </cell>
          <cell r="K1475">
            <v>-30093</v>
          </cell>
          <cell r="L1475">
            <v>-7</v>
          </cell>
          <cell r="M1475">
            <v>0</v>
          </cell>
          <cell r="N1475" t="str">
            <v xml:space="preserve">                        -  </v>
          </cell>
          <cell r="O1475">
            <v>-213744</v>
          </cell>
          <cell r="P1475">
            <v>228633</v>
          </cell>
          <cell r="Q1475" t="str">
            <v xml:space="preserve">                        -  </v>
          </cell>
          <cell r="R1475">
            <v>-14</v>
          </cell>
          <cell r="S1475" t="str">
            <v xml:space="preserve">                           -  </v>
          </cell>
          <cell r="T1475">
            <v>0</v>
          </cell>
          <cell r="U1475" t="str">
            <v xml:space="preserve">                        -  </v>
          </cell>
          <cell r="V1475">
            <v>-15225</v>
          </cell>
          <cell r="W1475" t="e">
            <v>#N/A</v>
          </cell>
          <cell r="X1475" t="e">
            <v>#N/A</v>
          </cell>
          <cell r="AB1475" t="e">
            <v>#N/A</v>
          </cell>
          <cell r="AC1475" t="e">
            <v>#N/A</v>
          </cell>
        </row>
        <row r="1476">
          <cell r="F1476">
            <v>12173271</v>
          </cell>
          <cell r="H1476" t="str">
            <v>SPS 2015 KS SE Sub</v>
          </cell>
          <cell r="I1476">
            <v>2015</v>
          </cell>
          <cell r="J1476" t="str">
            <v xml:space="preserve">                        -  </v>
          </cell>
          <cell r="K1476" t="str">
            <v xml:space="preserve">                           -  </v>
          </cell>
          <cell r="L1476" t="str">
            <v xml:space="preserve">                        -  </v>
          </cell>
          <cell r="M1476" t="str">
            <v xml:space="preserve">                        -  </v>
          </cell>
          <cell r="N1476" t="str">
            <v xml:space="preserve">                        -  </v>
          </cell>
          <cell r="O1476" t="str">
            <v xml:space="preserve">                        -  </v>
          </cell>
          <cell r="P1476" t="str">
            <v xml:space="preserve">                        -  </v>
          </cell>
          <cell r="Q1476" t="str">
            <v xml:space="preserve">                        -  </v>
          </cell>
          <cell r="R1476" t="str">
            <v xml:space="preserve">                        -  </v>
          </cell>
          <cell r="S1476" t="str">
            <v xml:space="preserve">                           -  </v>
          </cell>
          <cell r="T1476">
            <v>-13442</v>
          </cell>
          <cell r="U1476" t="str">
            <v xml:space="preserve">                        -  </v>
          </cell>
          <cell r="V1476">
            <v>-13442</v>
          </cell>
          <cell r="W1476" t="e">
            <v>#N/A</v>
          </cell>
          <cell r="X1476" t="e">
            <v>#N/A</v>
          </cell>
          <cell r="AB1476" t="e">
            <v>#N/A</v>
          </cell>
          <cell r="AC1476" t="e">
            <v>#N/A</v>
          </cell>
        </row>
        <row r="1477">
          <cell r="F1477">
            <v>11924113</v>
          </cell>
          <cell r="H1477" t="str">
            <v>SPS 2014 KS S&amp;E B 345kV Line</v>
          </cell>
          <cell r="I1477">
            <v>2015</v>
          </cell>
          <cell r="J1477">
            <v>220</v>
          </cell>
          <cell r="K1477">
            <v>-384</v>
          </cell>
          <cell r="L1477" t="str">
            <v xml:space="preserve">                        -  </v>
          </cell>
          <cell r="M1477" t="str">
            <v xml:space="preserve">                        -  </v>
          </cell>
          <cell r="N1477">
            <v>-5820</v>
          </cell>
          <cell r="O1477">
            <v>35</v>
          </cell>
          <cell r="P1477" t="str">
            <v xml:space="preserve">                        -  </v>
          </cell>
          <cell r="Q1477" t="str">
            <v xml:space="preserve">                        -  </v>
          </cell>
          <cell r="R1477" t="str">
            <v xml:space="preserve">                        -  </v>
          </cell>
          <cell r="S1477" t="str">
            <v xml:space="preserve">                           -  </v>
          </cell>
          <cell r="T1477" t="str">
            <v xml:space="preserve">                        -  </v>
          </cell>
          <cell r="U1477" t="str">
            <v xml:space="preserve">                        -  </v>
          </cell>
          <cell r="V1477">
            <v>-5949</v>
          </cell>
          <cell r="W1477" t="e">
            <v>#N/A</v>
          </cell>
          <cell r="X1477" t="e">
            <v>#N/A</v>
          </cell>
          <cell r="AB1477" t="e">
            <v>#N/A</v>
          </cell>
          <cell r="AC1477" t="e">
            <v>#N/A</v>
          </cell>
        </row>
        <row r="1478">
          <cell r="F1478">
            <v>11924057</v>
          </cell>
          <cell r="H1478" t="str">
            <v>SPS 2014 NM S&amp;E B 115kV, Line</v>
          </cell>
          <cell r="I1478">
            <v>2015</v>
          </cell>
          <cell r="J1478" t="str">
            <v xml:space="preserve">                        -  </v>
          </cell>
          <cell r="K1478" t="str">
            <v xml:space="preserve">                           -  </v>
          </cell>
          <cell r="L1478" t="str">
            <v xml:space="preserve">                        -  </v>
          </cell>
          <cell r="M1478" t="str">
            <v xml:space="preserve">                        -  </v>
          </cell>
          <cell r="N1478" t="str">
            <v xml:space="preserve">                        -  </v>
          </cell>
          <cell r="O1478">
            <v>-83</v>
          </cell>
          <cell r="P1478" t="str">
            <v xml:space="preserve">                        -  </v>
          </cell>
          <cell r="Q1478">
            <v>319</v>
          </cell>
          <cell r="R1478" t="str">
            <v xml:space="preserve">                        -  </v>
          </cell>
          <cell r="S1478" t="str">
            <v xml:space="preserve">                           -  </v>
          </cell>
          <cell r="T1478">
            <v>-3614</v>
          </cell>
          <cell r="U1478">
            <v>-36</v>
          </cell>
          <cell r="V1478">
            <v>-3415</v>
          </cell>
          <cell r="W1478" t="e">
            <v>#N/A</v>
          </cell>
          <cell r="X1478" t="e">
            <v>#N/A</v>
          </cell>
          <cell r="AB1478" t="e">
            <v>#N/A</v>
          </cell>
          <cell r="AC1478" t="e">
            <v>#N/A</v>
          </cell>
        </row>
        <row r="1479">
          <cell r="F1479">
            <v>11752689</v>
          </cell>
          <cell r="H1479" t="str">
            <v>TX 2013 S&amp;E B 115kV, Line</v>
          </cell>
          <cell r="I1479">
            <v>2015</v>
          </cell>
          <cell r="J1479" t="str">
            <v xml:space="preserve">                        -  </v>
          </cell>
          <cell r="K1479" t="str">
            <v xml:space="preserve">                           -  </v>
          </cell>
          <cell r="L1479">
            <v>-2772</v>
          </cell>
          <cell r="M1479" t="str">
            <v xml:space="preserve">                        -  </v>
          </cell>
          <cell r="N1479">
            <v>-42</v>
          </cell>
          <cell r="O1479" t="str">
            <v xml:space="preserve">                        -  </v>
          </cell>
          <cell r="P1479" t="str">
            <v xml:space="preserve">                        -  </v>
          </cell>
          <cell r="Q1479" t="str">
            <v xml:space="preserve">                        -  </v>
          </cell>
          <cell r="R1479" t="str">
            <v xml:space="preserve">                        -  </v>
          </cell>
          <cell r="S1479" t="str">
            <v xml:space="preserve">                           -  </v>
          </cell>
          <cell r="T1479" t="str">
            <v xml:space="preserve">                        -  </v>
          </cell>
          <cell r="U1479" t="str">
            <v xml:space="preserve">                        -  </v>
          </cell>
          <cell r="V1479">
            <v>-2813</v>
          </cell>
          <cell r="W1479" t="e">
            <v>#N/A</v>
          </cell>
          <cell r="X1479" t="e">
            <v>#N/A</v>
          </cell>
          <cell r="AB1479" t="e">
            <v>#N/A</v>
          </cell>
          <cell r="AC1479" t="e">
            <v>#N/A</v>
          </cell>
        </row>
        <row r="1480">
          <cell r="F1480">
            <v>11665752</v>
          </cell>
          <cell r="H1480" t="str">
            <v>Yoakum 230kV, K20 Hobbs, Line</v>
          </cell>
          <cell r="I1480">
            <v>2015</v>
          </cell>
          <cell r="J1480" t="str">
            <v xml:space="preserve">                        -  </v>
          </cell>
          <cell r="K1480">
            <v>-256</v>
          </cell>
          <cell r="L1480">
            <v>-420</v>
          </cell>
          <cell r="M1480" t="str">
            <v xml:space="preserve">                        -  </v>
          </cell>
          <cell r="N1480" t="str">
            <v xml:space="preserve">                        -  </v>
          </cell>
          <cell r="O1480" t="str">
            <v xml:space="preserve">                        -  </v>
          </cell>
          <cell r="P1480" t="str">
            <v xml:space="preserve">                        -  </v>
          </cell>
          <cell r="Q1480" t="str">
            <v xml:space="preserve">                        -  </v>
          </cell>
          <cell r="R1480" t="str">
            <v xml:space="preserve">                        -  </v>
          </cell>
          <cell r="S1480" t="str">
            <v xml:space="preserve">                           -  </v>
          </cell>
          <cell r="T1480" t="str">
            <v xml:space="preserve">                        -  </v>
          </cell>
          <cell r="U1480" t="str">
            <v xml:space="preserve">                        -  </v>
          </cell>
          <cell r="V1480">
            <v>-676</v>
          </cell>
          <cell r="W1480" t="e">
            <v>#N/A</v>
          </cell>
          <cell r="X1480" t="e">
            <v>#N/A</v>
          </cell>
          <cell r="AB1480" t="e">
            <v>#N/A</v>
          </cell>
          <cell r="AC1480" t="e">
            <v>#N/A</v>
          </cell>
        </row>
        <row r="1481">
          <cell r="F1481">
            <v>11665760</v>
          </cell>
          <cell r="H1481" t="str">
            <v>Yoakum 230 kV K25 Tolk Line</v>
          </cell>
          <cell r="I1481">
            <v>2015</v>
          </cell>
          <cell r="J1481">
            <v>11</v>
          </cell>
          <cell r="K1481">
            <v>-139</v>
          </cell>
          <cell r="L1481" t="str">
            <v xml:space="preserve">                        -  </v>
          </cell>
          <cell r="M1481" t="str">
            <v xml:space="preserve">                        -  </v>
          </cell>
          <cell r="N1481" t="str">
            <v xml:space="preserve">                        -  </v>
          </cell>
          <cell r="O1481" t="str">
            <v xml:space="preserve">                        -  </v>
          </cell>
          <cell r="P1481" t="str">
            <v xml:space="preserve">                        -  </v>
          </cell>
          <cell r="Q1481" t="str">
            <v xml:space="preserve">                        -  </v>
          </cell>
          <cell r="R1481" t="str">
            <v xml:space="preserve">                        -  </v>
          </cell>
          <cell r="S1481" t="str">
            <v xml:space="preserve">                           -  </v>
          </cell>
          <cell r="T1481" t="str">
            <v xml:space="preserve">                        -  </v>
          </cell>
          <cell r="U1481" t="str">
            <v xml:space="preserve">                        -  </v>
          </cell>
          <cell r="V1481">
            <v>-128</v>
          </cell>
          <cell r="W1481" t="e">
            <v>#N/A</v>
          </cell>
          <cell r="X1481" t="e">
            <v>#N/A</v>
          </cell>
          <cell r="AB1481" t="e">
            <v>#N/A</v>
          </cell>
          <cell r="AC1481" t="e">
            <v>#N/A</v>
          </cell>
        </row>
        <row r="1482">
          <cell r="F1482">
            <v>11676163</v>
          </cell>
          <cell r="H1482" t="str">
            <v>PltX-Replace breakers XK11,XK2</v>
          </cell>
          <cell r="I1482">
            <v>2015</v>
          </cell>
          <cell r="J1482" t="str">
            <v xml:space="preserve">                        -  </v>
          </cell>
          <cell r="K1482">
            <v>-89</v>
          </cell>
          <cell r="L1482" t="str">
            <v xml:space="preserve">                        -  </v>
          </cell>
          <cell r="M1482" t="str">
            <v xml:space="preserve">                        -  </v>
          </cell>
          <cell r="N1482">
            <v>-22</v>
          </cell>
          <cell r="O1482" t="str">
            <v xml:space="preserve">                        -  </v>
          </cell>
          <cell r="P1482" t="str">
            <v xml:space="preserve">                        -  </v>
          </cell>
          <cell r="Q1482" t="str">
            <v xml:space="preserve">                        -  </v>
          </cell>
          <cell r="R1482" t="str">
            <v xml:space="preserve">                        -  </v>
          </cell>
          <cell r="S1482" t="str">
            <v xml:space="preserve">                           -  </v>
          </cell>
          <cell r="T1482" t="str">
            <v xml:space="preserve">                        -  </v>
          </cell>
          <cell r="U1482" t="str">
            <v xml:space="preserve">                        -  </v>
          </cell>
          <cell r="V1482">
            <v>-111</v>
          </cell>
          <cell r="W1482" t="e">
            <v>#N/A</v>
          </cell>
          <cell r="X1482" t="e">
            <v>#N/A</v>
          </cell>
          <cell r="AB1482" t="e">
            <v>#N/A</v>
          </cell>
          <cell r="AC1482" t="e">
            <v>#N/A</v>
          </cell>
        </row>
        <row r="1483">
          <cell r="F1483">
            <v>11678575</v>
          </cell>
          <cell r="H1483" t="str">
            <v>Carlsbad Substation Relay Sub</v>
          </cell>
          <cell r="I1483">
            <v>2015</v>
          </cell>
          <cell r="J1483">
            <v>-132</v>
          </cell>
          <cell r="K1483">
            <v>45</v>
          </cell>
          <cell r="L1483" t="str">
            <v xml:space="preserve">                        -  </v>
          </cell>
          <cell r="M1483" t="str">
            <v xml:space="preserve">                        -  </v>
          </cell>
          <cell r="N1483" t="str">
            <v xml:space="preserve">                        -  </v>
          </cell>
          <cell r="O1483">
            <v>-22</v>
          </cell>
          <cell r="P1483" t="str">
            <v xml:space="preserve">                        -  </v>
          </cell>
          <cell r="Q1483" t="str">
            <v xml:space="preserve">                        -  </v>
          </cell>
          <cell r="R1483" t="str">
            <v xml:space="preserve">                        -  </v>
          </cell>
          <cell r="S1483" t="str">
            <v xml:space="preserve">                           -  </v>
          </cell>
          <cell r="T1483" t="str">
            <v xml:space="preserve">                        -  </v>
          </cell>
          <cell r="U1483" t="str">
            <v xml:space="preserve">                        -  </v>
          </cell>
          <cell r="V1483">
            <v>-109</v>
          </cell>
          <cell r="W1483" t="e">
            <v>#N/A</v>
          </cell>
          <cell r="X1483" t="e">
            <v>#N/A</v>
          </cell>
          <cell r="AB1483" t="e">
            <v>#N/A</v>
          </cell>
          <cell r="AC1483" t="e">
            <v>#N/A</v>
          </cell>
        </row>
        <row r="1484">
          <cell r="F1484">
            <v>11705896</v>
          </cell>
          <cell r="H1484" t="str">
            <v>Indiana V62 ELR Relays, Sub</v>
          </cell>
          <cell r="I1484">
            <v>2015</v>
          </cell>
          <cell r="J1484" t="str">
            <v xml:space="preserve">                        -  </v>
          </cell>
          <cell r="K1484" t="str">
            <v xml:space="preserve">                           -  </v>
          </cell>
          <cell r="L1484">
            <v>-42</v>
          </cell>
          <cell r="M1484" t="str">
            <v xml:space="preserve">                        -  </v>
          </cell>
          <cell r="N1484" t="str">
            <v xml:space="preserve">                        -  </v>
          </cell>
          <cell r="O1484" t="str">
            <v xml:space="preserve">                        -  </v>
          </cell>
          <cell r="P1484" t="str">
            <v xml:space="preserve">                        -  </v>
          </cell>
          <cell r="Q1484" t="str">
            <v xml:space="preserve">                        -  </v>
          </cell>
          <cell r="R1484" t="str">
            <v xml:space="preserve">                        -  </v>
          </cell>
          <cell r="S1484">
            <v>-55</v>
          </cell>
          <cell r="T1484" t="str">
            <v xml:space="preserve">                        -  </v>
          </cell>
          <cell r="U1484" t="str">
            <v xml:space="preserve">                        -  </v>
          </cell>
          <cell r="V1484">
            <v>-96</v>
          </cell>
          <cell r="W1484" t="e">
            <v>#N/A</v>
          </cell>
          <cell r="X1484" t="e">
            <v>#N/A</v>
          </cell>
          <cell r="AB1484" t="e">
            <v>#N/A</v>
          </cell>
          <cell r="AC1484" t="e">
            <v>#N/A</v>
          </cell>
        </row>
        <row r="1485">
          <cell r="F1485">
            <v>11628950</v>
          </cell>
          <cell r="H1485" t="str">
            <v>Kingsmill 69kV, Sub</v>
          </cell>
          <cell r="I1485">
            <v>2015</v>
          </cell>
          <cell r="J1485" t="str">
            <v xml:space="preserve">                        -  </v>
          </cell>
          <cell r="K1485">
            <v>-11</v>
          </cell>
          <cell r="L1485" t="str">
            <v xml:space="preserve">                        -  </v>
          </cell>
          <cell r="M1485" t="str">
            <v xml:space="preserve">                        -  </v>
          </cell>
          <cell r="N1485" t="str">
            <v xml:space="preserve">                        -  </v>
          </cell>
          <cell r="O1485">
            <v>-77</v>
          </cell>
          <cell r="P1485" t="str">
            <v xml:space="preserve">                        -  </v>
          </cell>
          <cell r="Q1485" t="str">
            <v xml:space="preserve">                        -  </v>
          </cell>
          <cell r="R1485" t="str">
            <v xml:space="preserve">                        -  </v>
          </cell>
          <cell r="S1485" t="str">
            <v xml:space="preserve">                           -  </v>
          </cell>
          <cell r="T1485" t="str">
            <v xml:space="preserve">                        -  </v>
          </cell>
          <cell r="U1485" t="str">
            <v xml:space="preserve">                        -  </v>
          </cell>
          <cell r="V1485">
            <v>-88</v>
          </cell>
          <cell r="W1485" t="e">
            <v>#N/A</v>
          </cell>
          <cell r="X1485" t="e">
            <v>#N/A</v>
          </cell>
          <cell r="AB1485" t="e">
            <v>#N/A</v>
          </cell>
          <cell r="AC1485" t="e">
            <v>#N/A</v>
          </cell>
        </row>
        <row r="1486">
          <cell r="F1486">
            <v>11621645</v>
          </cell>
          <cell r="H1486" t="str">
            <v>Yoakum 230kV Bus, Tolk, Sub</v>
          </cell>
          <cell r="I1486">
            <v>2015</v>
          </cell>
          <cell r="J1486" t="str">
            <v xml:space="preserve">                        -  </v>
          </cell>
          <cell r="K1486" t="str">
            <v xml:space="preserve">                           -  </v>
          </cell>
          <cell r="L1486" t="str">
            <v xml:space="preserve">                        -  </v>
          </cell>
          <cell r="M1486" t="str">
            <v xml:space="preserve">                        -  </v>
          </cell>
          <cell r="N1486">
            <v>-66</v>
          </cell>
          <cell r="O1486">
            <v>-22</v>
          </cell>
          <cell r="P1486">
            <v>11</v>
          </cell>
          <cell r="Q1486" t="str">
            <v xml:space="preserve">                        -  </v>
          </cell>
          <cell r="R1486">
            <v>-28</v>
          </cell>
          <cell r="S1486">
            <v>17</v>
          </cell>
          <cell r="T1486" t="str">
            <v xml:space="preserve">                        -  </v>
          </cell>
          <cell r="U1486" t="str">
            <v xml:space="preserve">                        -  </v>
          </cell>
          <cell r="V1486">
            <v>-88</v>
          </cell>
          <cell r="W1486" t="e">
            <v>#N/A</v>
          </cell>
          <cell r="X1486" t="e">
            <v>#N/A</v>
          </cell>
          <cell r="AB1486" t="e">
            <v>#N/A</v>
          </cell>
          <cell r="AC1486" t="e">
            <v>#N/A</v>
          </cell>
        </row>
        <row r="1487">
          <cell r="F1487">
            <v>11636098</v>
          </cell>
          <cell r="H1487" t="str">
            <v>Maddox - Replace APT s Sub</v>
          </cell>
          <cell r="I1487">
            <v>2015</v>
          </cell>
          <cell r="J1487">
            <v>-44</v>
          </cell>
          <cell r="K1487">
            <v>-11</v>
          </cell>
          <cell r="L1487" t="str">
            <v xml:space="preserve">                        -  </v>
          </cell>
          <cell r="M1487" t="str">
            <v xml:space="preserve">                        -  </v>
          </cell>
          <cell r="N1487" t="str">
            <v xml:space="preserve">                        -  </v>
          </cell>
          <cell r="O1487" t="str">
            <v xml:space="preserve">                        -  </v>
          </cell>
          <cell r="P1487" t="str">
            <v xml:space="preserve">                        -  </v>
          </cell>
          <cell r="Q1487" t="str">
            <v xml:space="preserve">                        -  </v>
          </cell>
          <cell r="R1487" t="str">
            <v xml:space="preserve">                        -  </v>
          </cell>
          <cell r="S1487" t="str">
            <v xml:space="preserve">                           -  </v>
          </cell>
          <cell r="T1487" t="str">
            <v xml:space="preserve">                        -  </v>
          </cell>
          <cell r="U1487" t="str">
            <v xml:space="preserve">                        -  </v>
          </cell>
          <cell r="V1487">
            <v>-55</v>
          </cell>
          <cell r="W1487" t="e">
            <v>#N/A</v>
          </cell>
          <cell r="X1487" t="e">
            <v>#N/A</v>
          </cell>
          <cell r="AB1487" t="e">
            <v>#N/A</v>
          </cell>
          <cell r="AC1487" t="e">
            <v>#N/A</v>
          </cell>
        </row>
        <row r="1488">
          <cell r="F1488">
            <v>11837438</v>
          </cell>
          <cell r="H1488" t="str">
            <v>Grassland - Replace GCB 7k30,S</v>
          </cell>
          <cell r="I1488">
            <v>2015</v>
          </cell>
          <cell r="J1488" t="str">
            <v xml:space="preserve">                        -  </v>
          </cell>
          <cell r="K1488" t="str">
            <v xml:space="preserve">                           -  </v>
          </cell>
          <cell r="L1488" t="str">
            <v xml:space="preserve">                        -  </v>
          </cell>
          <cell r="M1488" t="str">
            <v xml:space="preserve">                        -  </v>
          </cell>
          <cell r="N1488" t="str">
            <v xml:space="preserve">                        -  </v>
          </cell>
          <cell r="O1488">
            <v>-88</v>
          </cell>
          <cell r="P1488">
            <v>44</v>
          </cell>
          <cell r="Q1488" t="str">
            <v xml:space="preserve">                        -  </v>
          </cell>
          <cell r="R1488" t="str">
            <v xml:space="preserve">                        -  </v>
          </cell>
          <cell r="S1488" t="str">
            <v xml:space="preserve">                           -  </v>
          </cell>
          <cell r="T1488" t="str">
            <v xml:space="preserve">                        -  </v>
          </cell>
          <cell r="U1488" t="str">
            <v xml:space="preserve">                        -  </v>
          </cell>
          <cell r="V1488">
            <v>-44</v>
          </cell>
          <cell r="W1488" t="e">
            <v>#N/A</v>
          </cell>
          <cell r="X1488" t="e">
            <v>#N/A</v>
          </cell>
          <cell r="AB1488" t="e">
            <v>#N/A</v>
          </cell>
          <cell r="AC1488" t="e">
            <v>#N/A</v>
          </cell>
        </row>
        <row r="1489">
          <cell r="F1489">
            <v>11827404</v>
          </cell>
          <cell r="H1489" t="str">
            <v>UFR Tripping, Tx North-Cole OK</v>
          </cell>
          <cell r="I1489">
            <v>2015</v>
          </cell>
          <cell r="J1489">
            <v>-33</v>
          </cell>
          <cell r="K1489">
            <v>-11</v>
          </cell>
          <cell r="L1489" t="str">
            <v xml:space="preserve">                        -  </v>
          </cell>
          <cell r="M1489" t="str">
            <v xml:space="preserve">                        -  </v>
          </cell>
          <cell r="N1489" t="str">
            <v xml:space="preserve">                        -  </v>
          </cell>
          <cell r="O1489" t="str">
            <v xml:space="preserve">                        -  </v>
          </cell>
          <cell r="P1489" t="str">
            <v xml:space="preserve">                        -  </v>
          </cell>
          <cell r="Q1489" t="str">
            <v xml:space="preserve">                        -  </v>
          </cell>
          <cell r="R1489" t="str">
            <v xml:space="preserve">                        -  </v>
          </cell>
          <cell r="S1489" t="str">
            <v xml:space="preserve">                           -  </v>
          </cell>
          <cell r="T1489" t="str">
            <v xml:space="preserve">                        -  </v>
          </cell>
          <cell r="U1489" t="str">
            <v xml:space="preserve">                        -  </v>
          </cell>
          <cell r="V1489">
            <v>-44</v>
          </cell>
          <cell r="W1489" t="e">
            <v>#N/A</v>
          </cell>
          <cell r="X1489" t="e">
            <v>#N/A</v>
          </cell>
          <cell r="AB1489" t="e">
            <v>#N/A</v>
          </cell>
          <cell r="AC1489" t="e">
            <v>#N/A</v>
          </cell>
        </row>
        <row r="1490">
          <cell r="F1490">
            <v>11500180</v>
          </cell>
          <cell r="H1490" t="str">
            <v>Swisher Co - Replace APTs, sub</v>
          </cell>
          <cell r="I1490">
            <v>2015</v>
          </cell>
          <cell r="J1490" t="str">
            <v xml:space="preserve">                        -  </v>
          </cell>
          <cell r="K1490">
            <v>-33</v>
          </cell>
          <cell r="L1490" t="str">
            <v xml:space="preserve">                        -  </v>
          </cell>
          <cell r="M1490" t="str">
            <v xml:space="preserve">                        -  </v>
          </cell>
          <cell r="N1490" t="str">
            <v xml:space="preserve">                        -  </v>
          </cell>
          <cell r="O1490" t="str">
            <v xml:space="preserve">                        -  </v>
          </cell>
          <cell r="P1490" t="str">
            <v xml:space="preserve">                        -  </v>
          </cell>
          <cell r="Q1490" t="str">
            <v xml:space="preserve">                        -  </v>
          </cell>
          <cell r="R1490" t="str">
            <v xml:space="preserve">                        -  </v>
          </cell>
          <cell r="S1490" t="str">
            <v xml:space="preserve">                           -  </v>
          </cell>
          <cell r="T1490" t="str">
            <v xml:space="preserve">                        -  </v>
          </cell>
          <cell r="U1490" t="str">
            <v xml:space="preserve">                        -  </v>
          </cell>
          <cell r="V1490">
            <v>-33</v>
          </cell>
          <cell r="W1490" t="e">
            <v>#N/A</v>
          </cell>
          <cell r="X1490" t="e">
            <v>#N/A</v>
          </cell>
          <cell r="AB1490" t="e">
            <v>#N/A</v>
          </cell>
          <cell r="AC1490" t="e">
            <v>#N/A</v>
          </cell>
        </row>
        <row r="1491">
          <cell r="F1491">
            <v>11271055</v>
          </cell>
          <cell r="H1491" t="str">
            <v>Novus wind-gen 2006-044, Sub</v>
          </cell>
          <cell r="I1491">
            <v>2015</v>
          </cell>
          <cell r="J1491" t="str">
            <v xml:space="preserve">                        -  </v>
          </cell>
          <cell r="K1491" t="str">
            <v xml:space="preserve">                           -  </v>
          </cell>
          <cell r="L1491" t="str">
            <v xml:space="preserve">                        -  </v>
          </cell>
          <cell r="M1491" t="str">
            <v xml:space="preserve">                        -  </v>
          </cell>
          <cell r="N1491" t="str">
            <v xml:space="preserve">                        -  </v>
          </cell>
          <cell r="O1491">
            <v>-7</v>
          </cell>
          <cell r="P1491" t="str">
            <v xml:space="preserve">                        -  </v>
          </cell>
          <cell r="Q1491" t="str">
            <v xml:space="preserve">                        -  </v>
          </cell>
          <cell r="R1491" t="str">
            <v xml:space="preserve">                        -  </v>
          </cell>
          <cell r="S1491" t="str">
            <v xml:space="preserve">                           -  </v>
          </cell>
          <cell r="T1491" t="str">
            <v xml:space="preserve">                        -  </v>
          </cell>
          <cell r="U1491" t="str">
            <v xml:space="preserve">                        -  </v>
          </cell>
          <cell r="V1491">
            <v>-7</v>
          </cell>
          <cell r="W1491" t="e">
            <v>#N/A</v>
          </cell>
          <cell r="X1491" t="e">
            <v>#N/A</v>
          </cell>
          <cell r="AB1491" t="e">
            <v>#N/A</v>
          </cell>
          <cell r="AC1491" t="e">
            <v>#N/A</v>
          </cell>
        </row>
        <row r="1492">
          <cell r="F1492">
            <v>11628815</v>
          </cell>
          <cell r="H1492" t="str">
            <v>Oxy West Sem. Inter, Land</v>
          </cell>
          <cell r="I1492">
            <v>2015</v>
          </cell>
          <cell r="J1492" t="str">
            <v xml:space="preserve">                        -  </v>
          </cell>
          <cell r="K1492">
            <v>0</v>
          </cell>
          <cell r="L1492" t="str">
            <v xml:space="preserve">                        -  </v>
          </cell>
          <cell r="M1492" t="str">
            <v xml:space="preserve">                        -  </v>
          </cell>
          <cell r="N1492" t="str">
            <v xml:space="preserve">                        -  </v>
          </cell>
          <cell r="O1492" t="str">
            <v xml:space="preserve">                        -  </v>
          </cell>
          <cell r="P1492" t="str">
            <v xml:space="preserve">                        -  </v>
          </cell>
          <cell r="Q1492" t="str">
            <v xml:space="preserve">                        -  </v>
          </cell>
          <cell r="R1492" t="str">
            <v xml:space="preserve">                        -  </v>
          </cell>
          <cell r="S1492" t="str">
            <v xml:space="preserve">                           -  </v>
          </cell>
          <cell r="T1492" t="str">
            <v xml:space="preserve">                        -  </v>
          </cell>
          <cell r="U1492" t="str">
            <v xml:space="preserve">                        -  </v>
          </cell>
          <cell r="V1492">
            <v>0</v>
          </cell>
          <cell r="W1492" t="e">
            <v>#N/A</v>
          </cell>
          <cell r="X1492" t="e">
            <v>#N/A</v>
          </cell>
          <cell r="AB1492" t="e">
            <v>#N/A</v>
          </cell>
          <cell r="AC1492" t="e">
            <v>#N/A</v>
          </cell>
        </row>
        <row r="1493">
          <cell r="F1493">
            <v>11954649</v>
          </cell>
          <cell r="H1493" t="str">
            <v>69kV Interchange Land Sale</v>
          </cell>
          <cell r="I1493">
            <v>2015</v>
          </cell>
          <cell r="J1493" t="str">
            <v xml:space="preserve">                        -  </v>
          </cell>
          <cell r="K1493" t="str">
            <v xml:space="preserve">                           -  </v>
          </cell>
          <cell r="L1493" t="str">
            <v xml:space="preserve">                        -  </v>
          </cell>
          <cell r="M1493" t="str">
            <v xml:space="preserve">                        -  </v>
          </cell>
          <cell r="N1493" t="str">
            <v xml:space="preserve">                        -  </v>
          </cell>
          <cell r="O1493" t="str">
            <v xml:space="preserve">                        -  </v>
          </cell>
          <cell r="P1493" t="str">
            <v xml:space="preserve">                        -  </v>
          </cell>
          <cell r="Q1493" t="str">
            <v xml:space="preserve">                        -  </v>
          </cell>
          <cell r="R1493">
            <v>19522</v>
          </cell>
          <cell r="S1493">
            <v>-19522</v>
          </cell>
          <cell r="T1493" t="str">
            <v xml:space="preserve">                        -  </v>
          </cell>
          <cell r="U1493" t="str">
            <v xml:space="preserve">                        -  </v>
          </cell>
          <cell r="V1493" t="str">
            <v xml:space="preserve">                             -  </v>
          </cell>
          <cell r="W1493" t="e">
            <v>#N/A</v>
          </cell>
          <cell r="X1493" t="e">
            <v>#N/A</v>
          </cell>
          <cell r="AB1493" t="e">
            <v>#N/A</v>
          </cell>
          <cell r="AC1493" t="e">
            <v>#N/A</v>
          </cell>
        </row>
        <row r="1494">
          <cell r="F1494">
            <v>11757116</v>
          </cell>
          <cell r="H1494" t="str">
            <v>Strata Xfmr, Highside, Sub</v>
          </cell>
          <cell r="I1494">
            <v>2015</v>
          </cell>
          <cell r="J1494" t="str">
            <v xml:space="preserve">                        -  </v>
          </cell>
          <cell r="K1494" t="str">
            <v xml:space="preserve">                           -  </v>
          </cell>
          <cell r="L1494" t="str">
            <v xml:space="preserve">                        -  </v>
          </cell>
          <cell r="M1494" t="str">
            <v xml:space="preserve">                        -  </v>
          </cell>
          <cell r="N1494" t="str">
            <v xml:space="preserve">                        -  </v>
          </cell>
          <cell r="O1494" t="str">
            <v xml:space="preserve">                        -  </v>
          </cell>
          <cell r="P1494" t="str">
            <v xml:space="preserve">                        -  </v>
          </cell>
          <cell r="Q1494" t="str">
            <v xml:space="preserve">                        -  </v>
          </cell>
          <cell r="R1494" t="str">
            <v xml:space="preserve">                        -  </v>
          </cell>
          <cell r="S1494" t="str">
            <v xml:space="preserve">                           -  </v>
          </cell>
          <cell r="T1494" t="str">
            <v xml:space="preserve">                        -  </v>
          </cell>
          <cell r="U1494">
            <v>292</v>
          </cell>
          <cell r="V1494">
            <v>292</v>
          </cell>
          <cell r="W1494" t="e">
            <v>#N/A</v>
          </cell>
          <cell r="X1494" t="e">
            <v>#N/A</v>
          </cell>
          <cell r="AB1494" t="e">
            <v>#N/A</v>
          </cell>
          <cell r="AC1494" t="e">
            <v>#N/A</v>
          </cell>
        </row>
        <row r="1495">
          <cell r="F1495">
            <v>11500158</v>
          </cell>
          <cell r="H1495" t="str">
            <v>Gray Co - Replace APTs sub</v>
          </cell>
          <cell r="I1495">
            <v>2015</v>
          </cell>
          <cell r="J1495">
            <v>590</v>
          </cell>
          <cell r="K1495" t="str">
            <v xml:space="preserve">                           -  </v>
          </cell>
          <cell r="L1495" t="str">
            <v xml:space="preserve">                        -  </v>
          </cell>
          <cell r="M1495" t="str">
            <v xml:space="preserve">                        -  </v>
          </cell>
          <cell r="N1495" t="str">
            <v xml:space="preserve">                        -  </v>
          </cell>
          <cell r="O1495" t="str">
            <v xml:space="preserve">                        -  </v>
          </cell>
          <cell r="P1495" t="str">
            <v xml:space="preserve">                        -  </v>
          </cell>
          <cell r="Q1495" t="str">
            <v xml:space="preserve">                        -  </v>
          </cell>
          <cell r="R1495" t="str">
            <v xml:space="preserve">                        -  </v>
          </cell>
          <cell r="S1495" t="str">
            <v xml:space="preserve">                           -  </v>
          </cell>
          <cell r="T1495" t="str">
            <v xml:space="preserve">                        -  </v>
          </cell>
          <cell r="U1495" t="str">
            <v xml:space="preserve">                        -  </v>
          </cell>
          <cell r="V1495">
            <v>590</v>
          </cell>
          <cell r="W1495" t="e">
            <v>#N/A</v>
          </cell>
          <cell r="X1495" t="e">
            <v>#N/A</v>
          </cell>
          <cell r="AB1495" t="e">
            <v>#N/A</v>
          </cell>
          <cell r="AC1495" t="e">
            <v>#N/A</v>
          </cell>
        </row>
        <row r="1496">
          <cell r="F1496">
            <v>11487537</v>
          </cell>
          <cell r="H1496" t="str">
            <v>Randall Co. Interchange-Rpl AP</v>
          </cell>
          <cell r="I1496">
            <v>2015</v>
          </cell>
          <cell r="J1496">
            <v>31</v>
          </cell>
          <cell r="K1496" t="str">
            <v xml:space="preserve">                           -  </v>
          </cell>
          <cell r="L1496" t="str">
            <v xml:space="preserve">                        -  </v>
          </cell>
          <cell r="M1496">
            <v>2184</v>
          </cell>
          <cell r="N1496" t="str">
            <v xml:space="preserve">                        -  </v>
          </cell>
          <cell r="O1496" t="str">
            <v xml:space="preserve">                        -  </v>
          </cell>
          <cell r="P1496" t="str">
            <v xml:space="preserve">                        -  </v>
          </cell>
          <cell r="Q1496" t="str">
            <v xml:space="preserve">                        -  </v>
          </cell>
          <cell r="R1496" t="str">
            <v xml:space="preserve">                        -  </v>
          </cell>
          <cell r="S1496" t="str">
            <v xml:space="preserve">                           -  </v>
          </cell>
          <cell r="T1496" t="str">
            <v xml:space="preserve">                        -  </v>
          </cell>
          <cell r="U1496" t="str">
            <v xml:space="preserve">                        -  </v>
          </cell>
          <cell r="V1496">
            <v>2215</v>
          </cell>
          <cell r="W1496" t="e">
            <v>#N/A</v>
          </cell>
          <cell r="X1496" t="e">
            <v>#N/A</v>
          </cell>
          <cell r="AB1496" t="e">
            <v>#N/A</v>
          </cell>
          <cell r="AC1496" t="e">
            <v>#N/A</v>
          </cell>
        </row>
        <row r="1497">
          <cell r="F1497">
            <v>11528058</v>
          </cell>
          <cell r="H1497" t="str">
            <v>Intrepid Potash 230kV, Line</v>
          </cell>
          <cell r="I1497">
            <v>2015</v>
          </cell>
          <cell r="J1497" t="str">
            <v xml:space="preserve">                        -  </v>
          </cell>
          <cell r="K1497" t="str">
            <v xml:space="preserve">                           -  </v>
          </cell>
          <cell r="L1497" t="str">
            <v xml:space="preserve">                        -  </v>
          </cell>
          <cell r="M1497">
            <v>2497</v>
          </cell>
          <cell r="N1497" t="str">
            <v xml:space="preserve">                        -  </v>
          </cell>
          <cell r="O1497" t="str">
            <v xml:space="preserve">                        -  </v>
          </cell>
          <cell r="P1497" t="str">
            <v xml:space="preserve">                        -  </v>
          </cell>
          <cell r="Q1497" t="str">
            <v xml:space="preserve">                        -  </v>
          </cell>
          <cell r="R1497" t="str">
            <v xml:space="preserve">                        -  </v>
          </cell>
          <cell r="S1497" t="str">
            <v xml:space="preserve">                           -  </v>
          </cell>
          <cell r="T1497" t="str">
            <v xml:space="preserve">                        -  </v>
          </cell>
          <cell r="U1497" t="str">
            <v xml:space="preserve">                        -  </v>
          </cell>
          <cell r="V1497">
            <v>2497</v>
          </cell>
          <cell r="W1497" t="e">
            <v>#N/A</v>
          </cell>
          <cell r="X1497" t="e">
            <v>#N/A</v>
          </cell>
          <cell r="AB1497" t="e">
            <v>#N/A</v>
          </cell>
          <cell r="AC1497" t="e">
            <v>#N/A</v>
          </cell>
        </row>
        <row r="1498">
          <cell r="F1498">
            <v>11260270</v>
          </cell>
          <cell r="H1498" t="str">
            <v>SPS T-Line EOL Rplmnts Ph 9 TX</v>
          </cell>
          <cell r="I1498">
            <v>2015</v>
          </cell>
          <cell r="J1498" t="str">
            <v xml:space="preserve">                        -  </v>
          </cell>
          <cell r="K1498" t="str">
            <v xml:space="preserve">                           -  </v>
          </cell>
          <cell r="L1498" t="str">
            <v xml:space="preserve">                        -  </v>
          </cell>
          <cell r="M1498" t="str">
            <v xml:space="preserve">                        -  </v>
          </cell>
          <cell r="N1498" t="str">
            <v xml:space="preserve">                        -  </v>
          </cell>
          <cell r="O1498">
            <v>-44</v>
          </cell>
          <cell r="P1498" t="str">
            <v xml:space="preserve">                        -  </v>
          </cell>
          <cell r="Q1498" t="str">
            <v xml:space="preserve">                        -  </v>
          </cell>
          <cell r="R1498">
            <v>4170</v>
          </cell>
          <cell r="S1498">
            <v>1421</v>
          </cell>
          <cell r="T1498" t="str">
            <v xml:space="preserve">                        -  </v>
          </cell>
          <cell r="U1498" t="str">
            <v xml:space="preserve">                        -  </v>
          </cell>
          <cell r="V1498">
            <v>5547</v>
          </cell>
          <cell r="W1498" t="e">
            <v>#N/A</v>
          </cell>
          <cell r="X1498" t="e">
            <v>#N/A</v>
          </cell>
          <cell r="AB1498" t="e">
            <v>#N/A</v>
          </cell>
          <cell r="AC1498" t="e">
            <v>#N/A</v>
          </cell>
        </row>
        <row r="1499">
          <cell r="F1499">
            <v>11636088</v>
          </cell>
          <cell r="H1499" t="str">
            <v>Chaves Co-Replace APT s Sub</v>
          </cell>
          <cell r="I1499">
            <v>2015</v>
          </cell>
          <cell r="J1499">
            <v>65</v>
          </cell>
          <cell r="K1499">
            <v>-18</v>
          </cell>
          <cell r="L1499" t="str">
            <v xml:space="preserve">                        -  </v>
          </cell>
          <cell r="M1499" t="str">
            <v xml:space="preserve">                        -  </v>
          </cell>
          <cell r="N1499" t="str">
            <v xml:space="preserve">                        -  </v>
          </cell>
          <cell r="O1499">
            <v>-188</v>
          </cell>
          <cell r="P1499" t="str">
            <v xml:space="preserve">                        -  </v>
          </cell>
          <cell r="Q1499" t="str">
            <v xml:space="preserve">                        -  </v>
          </cell>
          <cell r="R1499">
            <v>11542</v>
          </cell>
          <cell r="S1499">
            <v>-22</v>
          </cell>
          <cell r="T1499" t="str">
            <v xml:space="preserve">                        -  </v>
          </cell>
          <cell r="U1499" t="str">
            <v xml:space="preserve">                        -  </v>
          </cell>
          <cell r="V1499">
            <v>11380</v>
          </cell>
          <cell r="W1499" t="e">
            <v>#N/A</v>
          </cell>
          <cell r="X1499" t="e">
            <v>#N/A</v>
          </cell>
          <cell r="AB1499" t="e">
            <v>#N/A</v>
          </cell>
          <cell r="AC1499" t="e">
            <v>#N/A</v>
          </cell>
        </row>
        <row r="1500">
          <cell r="F1500">
            <v>11705882</v>
          </cell>
          <cell r="H1500" t="str">
            <v>Carlisle V40 ELR Relays Sub</v>
          </cell>
          <cell r="I1500">
            <v>2015</v>
          </cell>
          <cell r="J1500">
            <v>-239</v>
          </cell>
          <cell r="K1500">
            <v>-122</v>
          </cell>
          <cell r="L1500">
            <v>-22</v>
          </cell>
          <cell r="M1500" t="str">
            <v xml:space="preserve">                        -  </v>
          </cell>
          <cell r="N1500">
            <v>-265</v>
          </cell>
          <cell r="O1500" t="str">
            <v xml:space="preserve">                        -  </v>
          </cell>
          <cell r="P1500">
            <v>16153</v>
          </cell>
          <cell r="Q1500" t="str">
            <v xml:space="preserve">                        -  </v>
          </cell>
          <cell r="R1500" t="str">
            <v xml:space="preserve">                        -  </v>
          </cell>
          <cell r="S1500" t="str">
            <v xml:space="preserve">                           -  </v>
          </cell>
          <cell r="T1500" t="str">
            <v xml:space="preserve">                        -  </v>
          </cell>
          <cell r="U1500" t="str">
            <v xml:space="preserve">                        -  </v>
          </cell>
          <cell r="V1500">
            <v>15505</v>
          </cell>
          <cell r="W1500" t="e">
            <v>#N/A</v>
          </cell>
          <cell r="X1500" t="e">
            <v>#N/A</v>
          </cell>
          <cell r="AB1500" t="e">
            <v>#N/A</v>
          </cell>
          <cell r="AC1500" t="e">
            <v>#N/A</v>
          </cell>
        </row>
        <row r="1501">
          <cell r="F1501">
            <v>11735571</v>
          </cell>
          <cell r="H1501" t="str">
            <v>Moore County 115kV Capacitor B</v>
          </cell>
          <cell r="I1501">
            <v>2015</v>
          </cell>
          <cell r="J1501">
            <v>-44</v>
          </cell>
          <cell r="K1501">
            <v>-45</v>
          </cell>
          <cell r="L1501" t="str">
            <v xml:space="preserve">                        -  </v>
          </cell>
          <cell r="M1501" t="str">
            <v xml:space="preserve">                        -  </v>
          </cell>
          <cell r="N1501" t="str">
            <v xml:space="preserve">                        -  </v>
          </cell>
          <cell r="O1501">
            <v>-44</v>
          </cell>
          <cell r="P1501" t="str">
            <v xml:space="preserve">                        -  </v>
          </cell>
          <cell r="Q1501" t="str">
            <v xml:space="preserve">                        -  </v>
          </cell>
          <cell r="R1501" t="str">
            <v xml:space="preserve">                        -  </v>
          </cell>
          <cell r="S1501">
            <v>11066</v>
          </cell>
          <cell r="T1501" t="str">
            <v xml:space="preserve">                        -  </v>
          </cell>
          <cell r="U1501">
            <v>8309</v>
          </cell>
          <cell r="V1501">
            <v>19242</v>
          </cell>
          <cell r="W1501" t="e">
            <v>#N/A</v>
          </cell>
          <cell r="X1501" t="e">
            <v>#N/A</v>
          </cell>
          <cell r="AB1501" t="e">
            <v>#N/A</v>
          </cell>
          <cell r="AC1501" t="e">
            <v>#N/A</v>
          </cell>
        </row>
        <row r="1502">
          <cell r="F1502">
            <v>11557297</v>
          </cell>
          <cell r="H1502" t="str">
            <v>River Birch Wind ROW</v>
          </cell>
          <cell r="I1502">
            <v>2015</v>
          </cell>
          <cell r="J1502" t="str">
            <v xml:space="preserve">                        -  </v>
          </cell>
          <cell r="K1502" t="str">
            <v xml:space="preserve">                           -  </v>
          </cell>
          <cell r="L1502" t="str">
            <v xml:space="preserve">                        -  </v>
          </cell>
          <cell r="M1502" t="str">
            <v xml:space="preserve">                        -  </v>
          </cell>
          <cell r="N1502" t="str">
            <v xml:space="preserve">                        -  </v>
          </cell>
          <cell r="O1502" t="str">
            <v xml:space="preserve">                        -  </v>
          </cell>
          <cell r="P1502">
            <v>42957</v>
          </cell>
          <cell r="Q1502" t="str">
            <v xml:space="preserve">                        -  </v>
          </cell>
          <cell r="R1502" t="str">
            <v xml:space="preserve">                        -  </v>
          </cell>
          <cell r="S1502" t="str">
            <v xml:space="preserve">                           -  </v>
          </cell>
          <cell r="T1502" t="str">
            <v xml:space="preserve">                        -  </v>
          </cell>
          <cell r="U1502" t="str">
            <v xml:space="preserve">                        -  </v>
          </cell>
          <cell r="V1502">
            <v>42957</v>
          </cell>
          <cell r="W1502" t="e">
            <v>#N/A</v>
          </cell>
          <cell r="X1502" t="e">
            <v>#N/A</v>
          </cell>
          <cell r="AB1502" t="e">
            <v>#N/A</v>
          </cell>
          <cell r="AC1502" t="e">
            <v>#N/A</v>
          </cell>
        </row>
        <row r="1503">
          <cell r="F1503">
            <v>11351278</v>
          </cell>
          <cell r="H1503" t="str">
            <v>Nichols BFR, Sub</v>
          </cell>
          <cell r="I1503">
            <v>2015</v>
          </cell>
          <cell r="J1503" t="str">
            <v xml:space="preserve">                        -  </v>
          </cell>
          <cell r="K1503" t="str">
            <v xml:space="preserve">                           -  </v>
          </cell>
          <cell r="L1503" t="str">
            <v xml:space="preserve">                        -  </v>
          </cell>
          <cell r="M1503" t="str">
            <v xml:space="preserve">                        -  </v>
          </cell>
          <cell r="N1503" t="str">
            <v xml:space="preserve">                        -  </v>
          </cell>
          <cell r="O1503">
            <v>-154</v>
          </cell>
          <cell r="P1503">
            <v>49890</v>
          </cell>
          <cell r="Q1503" t="str">
            <v xml:space="preserve">                        -  </v>
          </cell>
          <cell r="R1503">
            <v>-382</v>
          </cell>
          <cell r="S1503" t="str">
            <v xml:space="preserve">                           -  </v>
          </cell>
          <cell r="T1503">
            <v>937</v>
          </cell>
          <cell r="U1503" t="str">
            <v xml:space="preserve">                        -  </v>
          </cell>
          <cell r="V1503">
            <v>50290</v>
          </cell>
          <cell r="W1503" t="e">
            <v>#N/A</v>
          </cell>
          <cell r="X1503" t="e">
            <v>#N/A</v>
          </cell>
          <cell r="AB1503" t="e">
            <v>#N/A</v>
          </cell>
          <cell r="AC1503" t="e">
            <v>#N/A</v>
          </cell>
        </row>
        <row r="1504">
          <cell r="F1504">
            <v>11350609</v>
          </cell>
          <cell r="H1504" t="str">
            <v>Deaf Smith T-03 term. 115kV, L</v>
          </cell>
          <cell r="I1504">
            <v>2015</v>
          </cell>
          <cell r="J1504" t="str">
            <v xml:space="preserve">                        -  </v>
          </cell>
          <cell r="K1504" t="str">
            <v xml:space="preserve">                           -  </v>
          </cell>
          <cell r="L1504" t="str">
            <v xml:space="preserve">                        -  </v>
          </cell>
          <cell r="M1504">
            <v>50984</v>
          </cell>
          <cell r="N1504" t="str">
            <v xml:space="preserve">                        -  </v>
          </cell>
          <cell r="O1504" t="str">
            <v xml:space="preserve">                        -  </v>
          </cell>
          <cell r="P1504" t="str">
            <v xml:space="preserve">                        -  </v>
          </cell>
          <cell r="Q1504" t="str">
            <v xml:space="preserve">                        -  </v>
          </cell>
          <cell r="R1504">
            <v>-386</v>
          </cell>
          <cell r="S1504" t="str">
            <v xml:space="preserve">                           -  </v>
          </cell>
          <cell r="T1504" t="str">
            <v xml:space="preserve">                        -  </v>
          </cell>
          <cell r="U1504" t="str">
            <v xml:space="preserve">                        -  </v>
          </cell>
          <cell r="V1504">
            <v>50598</v>
          </cell>
          <cell r="W1504" t="e">
            <v>#N/A</v>
          </cell>
          <cell r="X1504" t="e">
            <v>#N/A</v>
          </cell>
          <cell r="AB1504" t="e">
            <v>#N/A</v>
          </cell>
          <cell r="AC1504" t="e">
            <v>#N/A</v>
          </cell>
        </row>
        <row r="1505">
          <cell r="F1505">
            <v>11889816</v>
          </cell>
          <cell r="H1505" t="str">
            <v>T73_Raise Strs at Loop 335_Tra</v>
          </cell>
          <cell r="I1505">
            <v>2015</v>
          </cell>
          <cell r="J1505" t="str">
            <v xml:space="preserve">                        -  </v>
          </cell>
          <cell r="K1505" t="str">
            <v xml:space="preserve">                           -  </v>
          </cell>
          <cell r="L1505" t="str">
            <v xml:space="preserve">                        -  </v>
          </cell>
          <cell r="M1505" t="str">
            <v xml:space="preserve">                        -  </v>
          </cell>
          <cell r="N1505" t="str">
            <v xml:space="preserve">                        -  </v>
          </cell>
          <cell r="O1505" t="str">
            <v xml:space="preserve">                        -  </v>
          </cell>
          <cell r="P1505" t="str">
            <v xml:space="preserve">                        -  </v>
          </cell>
          <cell r="Q1505" t="str">
            <v xml:space="preserve">                        -  </v>
          </cell>
          <cell r="R1505" t="str">
            <v xml:space="preserve">                        -  </v>
          </cell>
          <cell r="S1505" t="str">
            <v xml:space="preserve">                           -  </v>
          </cell>
          <cell r="T1505">
            <v>75414</v>
          </cell>
          <cell r="U1505" t="str">
            <v xml:space="preserve">                        -  </v>
          </cell>
          <cell r="V1505">
            <v>75414</v>
          </cell>
          <cell r="W1505" t="e">
            <v>#N/A</v>
          </cell>
          <cell r="X1505" t="e">
            <v>#N/A</v>
          </cell>
          <cell r="AB1505" t="e">
            <v>#N/A</v>
          </cell>
          <cell r="AC1505" t="e">
            <v>#N/A</v>
          </cell>
        </row>
        <row r="1506">
          <cell r="F1506">
            <v>11494939</v>
          </cell>
          <cell r="H1506" t="str">
            <v>Yoakum 230 kV Bus, Sub</v>
          </cell>
          <cell r="I1506">
            <v>2015</v>
          </cell>
          <cell r="J1506" t="str">
            <v xml:space="preserve">                        -  </v>
          </cell>
          <cell r="K1506">
            <v>-164509</v>
          </cell>
          <cell r="L1506">
            <v>-3927</v>
          </cell>
          <cell r="M1506">
            <v>-8004</v>
          </cell>
          <cell r="N1506">
            <v>-7</v>
          </cell>
          <cell r="O1506">
            <v>44</v>
          </cell>
          <cell r="P1506">
            <v>384446</v>
          </cell>
          <cell r="Q1506" t="str">
            <v xml:space="preserve">                        -  </v>
          </cell>
          <cell r="R1506">
            <v>-1864</v>
          </cell>
          <cell r="S1506">
            <v>-213</v>
          </cell>
          <cell r="T1506">
            <v>-1448</v>
          </cell>
          <cell r="U1506" t="str">
            <v xml:space="preserve">                        -  </v>
          </cell>
          <cell r="V1506">
            <v>204517</v>
          </cell>
          <cell r="W1506" t="e">
            <v>#N/A</v>
          </cell>
          <cell r="X1506" t="e">
            <v>#N/A</v>
          </cell>
          <cell r="AB1506" t="e">
            <v>#N/A</v>
          </cell>
          <cell r="AC1506" t="e">
            <v>#N/A</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1"/>
  <sheetViews>
    <sheetView view="pageBreakPreview" topLeftCell="A46" zoomScale="60" zoomScaleNormal="70" workbookViewId="0">
      <selection activeCell="B52" sqref="B52:C62"/>
    </sheetView>
  </sheetViews>
  <sheetFormatPr defaultRowHeight="18"/>
  <cols>
    <col min="1" max="1" width="8.140625" style="149" customWidth="1"/>
    <col min="2" max="2" width="102.7109375" style="149" customWidth="1"/>
    <col min="3" max="3" width="9.28515625" style="149" bestFit="1" customWidth="1"/>
    <col min="4" max="5" width="20.7109375" style="165" customWidth="1"/>
    <col min="6" max="6" width="21.28515625" style="149" bestFit="1" customWidth="1"/>
    <col min="7" max="7" width="3.85546875" style="149" customWidth="1"/>
    <col min="8" max="8" width="9.140625" style="149"/>
    <col min="9" max="9" width="12.7109375" style="157" bestFit="1" customWidth="1"/>
    <col min="10" max="10" width="14" style="158" bestFit="1" customWidth="1"/>
    <col min="11" max="11" width="11.5703125" style="149" bestFit="1" customWidth="1"/>
    <col min="12" max="12" width="12.5703125" style="149" bestFit="1" customWidth="1"/>
    <col min="13" max="16384" width="9.140625" style="149"/>
  </cols>
  <sheetData>
    <row r="1" spans="1:7">
      <c r="A1" s="1"/>
      <c r="B1" s="2"/>
      <c r="C1" s="3"/>
      <c r="D1" s="65"/>
      <c r="E1" s="65"/>
      <c r="F1" s="208"/>
      <c r="G1" s="208"/>
    </row>
    <row r="2" spans="1:7">
      <c r="A2" s="1"/>
      <c r="B2" s="2"/>
      <c r="C2" s="3"/>
      <c r="D2" s="65"/>
      <c r="E2" s="65"/>
      <c r="F2" s="78"/>
      <c r="G2" s="2"/>
    </row>
    <row r="3" spans="1:7">
      <c r="A3" s="1"/>
      <c r="B3" s="5" t="s">
        <v>84</v>
      </c>
      <c r="C3" s="3"/>
      <c r="D3" s="65"/>
      <c r="E3" s="65"/>
      <c r="F3" s="2"/>
      <c r="G3" s="2"/>
    </row>
    <row r="4" spans="1:7">
      <c r="A4" s="1"/>
      <c r="B4" s="2"/>
      <c r="C4" s="3"/>
      <c r="D4" s="65"/>
      <c r="E4" s="65"/>
      <c r="F4" s="2"/>
      <c r="G4" s="2"/>
    </row>
    <row r="5" spans="1:7">
      <c r="A5" s="1"/>
      <c r="B5" s="8"/>
      <c r="C5" s="8"/>
      <c r="D5" s="29"/>
      <c r="E5" s="29"/>
      <c r="F5" s="8"/>
      <c r="G5" s="9"/>
    </row>
    <row r="6" spans="1:7" ht="15" customHeight="1">
      <c r="A6" s="10"/>
      <c r="B6" s="8"/>
      <c r="C6" s="8"/>
      <c r="D6" s="29"/>
      <c r="E6" s="111" t="s">
        <v>163</v>
      </c>
      <c r="G6" s="9"/>
    </row>
    <row r="7" spans="1:7" ht="15" customHeight="1">
      <c r="A7" s="10"/>
      <c r="B7" s="8"/>
      <c r="C7" s="8"/>
      <c r="D7" s="87">
        <v>2017</v>
      </c>
      <c r="E7" s="87">
        <v>2016</v>
      </c>
      <c r="F7" s="11" t="s">
        <v>1</v>
      </c>
      <c r="G7" s="9"/>
    </row>
    <row r="8" spans="1:7">
      <c r="A8" s="10"/>
      <c r="B8" s="8"/>
      <c r="C8" s="8"/>
      <c r="D8" s="88" t="s">
        <v>110</v>
      </c>
      <c r="E8" s="88" t="s">
        <v>110</v>
      </c>
      <c r="F8" s="8"/>
      <c r="G8" s="9"/>
    </row>
    <row r="9" spans="1:7">
      <c r="A9" s="10" t="s">
        <v>2</v>
      </c>
      <c r="B9" s="8"/>
      <c r="C9" s="8"/>
      <c r="D9" s="89" t="s">
        <v>3</v>
      </c>
      <c r="E9" s="89" t="s">
        <v>3</v>
      </c>
      <c r="F9" s="4"/>
      <c r="G9" s="9"/>
    </row>
    <row r="10" spans="1:7" ht="18.75" thickBot="1">
      <c r="A10" s="13" t="s">
        <v>4</v>
      </c>
      <c r="B10" s="8"/>
      <c r="C10" s="8"/>
      <c r="D10" s="90" t="s">
        <v>5</v>
      </c>
      <c r="E10" s="90" t="s">
        <v>5</v>
      </c>
      <c r="F10" s="14"/>
      <c r="G10" s="9"/>
    </row>
    <row r="11" spans="1:7">
      <c r="A11" s="16">
        <v>1</v>
      </c>
      <c r="B11" s="8" t="s">
        <v>161</v>
      </c>
      <c r="C11" s="8"/>
      <c r="D11" s="91">
        <f>[3]Rate!$K$11</f>
        <v>116852070.50641507</v>
      </c>
      <c r="E11" s="91">
        <f>[4]Rate!K11</f>
        <v>149977815.80003202</v>
      </c>
      <c r="F11" s="150">
        <f>D11-E11</f>
        <v>-33125745.293616951</v>
      </c>
      <c r="G11" s="9"/>
    </row>
    <row r="12" spans="1:7">
      <c r="A12" s="16">
        <f>A11+1</f>
        <v>2</v>
      </c>
      <c r="B12" s="8"/>
      <c r="C12" s="8"/>
      <c r="D12" s="29"/>
      <c r="E12" s="29"/>
      <c r="F12" s="15"/>
      <c r="G12" s="9"/>
    </row>
    <row r="13" spans="1:7">
      <c r="A13" s="16">
        <f t="shared" ref="A13:A76" si="0">A12+1</f>
        <v>3</v>
      </c>
      <c r="B13" s="8" t="s">
        <v>49</v>
      </c>
      <c r="C13" s="8"/>
      <c r="D13" s="92">
        <f>[3]Rate!$K$13</f>
        <v>3598397.6162399948</v>
      </c>
      <c r="E13" s="91">
        <f>[4]Rate!K13</f>
        <v>-18597230</v>
      </c>
      <c r="F13" s="17">
        <f>D13-E13</f>
        <v>22195627.616239995</v>
      </c>
      <c r="G13" s="9"/>
    </row>
    <row r="14" spans="1:7">
      <c r="A14" s="16">
        <f t="shared" si="0"/>
        <v>4</v>
      </c>
      <c r="B14" s="8" t="s">
        <v>50</v>
      </c>
      <c r="C14" s="8"/>
      <c r="D14" s="91">
        <f>[3]Rate!$K$14</f>
        <v>233184</v>
      </c>
      <c r="E14" s="91">
        <f>[4]Rate!K14</f>
        <v>-1205093</v>
      </c>
      <c r="F14" s="17">
        <f>D14-E14</f>
        <v>1438277</v>
      </c>
      <c r="G14" s="9"/>
    </row>
    <row r="15" spans="1:7">
      <c r="A15" s="16">
        <f t="shared" si="0"/>
        <v>5</v>
      </c>
      <c r="B15" s="8" t="s">
        <v>111</v>
      </c>
      <c r="C15" s="8"/>
      <c r="D15" s="92">
        <v>0</v>
      </c>
      <c r="E15" s="92">
        <v>0</v>
      </c>
      <c r="F15" s="17">
        <f>D15-E15</f>
        <v>0</v>
      </c>
      <c r="G15" s="9"/>
    </row>
    <row r="16" spans="1:7">
      <c r="A16" s="16">
        <f t="shared" si="0"/>
        <v>6</v>
      </c>
      <c r="B16" s="8" t="s">
        <v>112</v>
      </c>
      <c r="C16" s="8"/>
      <c r="D16" s="92">
        <v>0</v>
      </c>
      <c r="E16" s="92">
        <v>0</v>
      </c>
      <c r="F16" s="17">
        <f>D16-E16</f>
        <v>0</v>
      </c>
      <c r="G16" s="9"/>
    </row>
    <row r="17" spans="1:7">
      <c r="A17" s="16">
        <f t="shared" si="0"/>
        <v>7</v>
      </c>
      <c r="B17" s="8"/>
      <c r="C17" s="8"/>
      <c r="D17" s="94"/>
      <c r="E17" s="94"/>
      <c r="F17" s="18"/>
      <c r="G17" s="9"/>
    </row>
    <row r="18" spans="1:7">
      <c r="A18" s="16">
        <f t="shared" si="0"/>
        <v>8</v>
      </c>
      <c r="B18" s="8" t="s">
        <v>119</v>
      </c>
      <c r="C18" s="8"/>
      <c r="D18" s="151">
        <f>D11+D13+D14+D15+D16</f>
        <v>120683652.12265506</v>
      </c>
      <c r="E18" s="151">
        <f>E11+E13+E14+E15+E16</f>
        <v>130175492.80003202</v>
      </c>
      <c r="F18" s="150">
        <f>F11+F13+F14+F15+F16</f>
        <v>-9491840.6773769557</v>
      </c>
      <c r="G18" s="9"/>
    </row>
    <row r="19" spans="1:7">
      <c r="A19" s="16">
        <f t="shared" si="0"/>
        <v>9</v>
      </c>
      <c r="B19" s="8"/>
      <c r="C19" s="8"/>
      <c r="D19" s="29"/>
      <c r="E19" s="29"/>
      <c r="F19" s="17"/>
      <c r="G19" s="9"/>
    </row>
    <row r="20" spans="1:7">
      <c r="A20" s="16">
        <f t="shared" si="0"/>
        <v>10</v>
      </c>
      <c r="B20" s="19" t="s">
        <v>8</v>
      </c>
      <c r="C20" s="8"/>
      <c r="D20" s="29"/>
      <c r="E20" s="29"/>
      <c r="F20" s="17"/>
      <c r="G20" s="9"/>
    </row>
    <row r="21" spans="1:7">
      <c r="A21" s="16">
        <f t="shared" si="0"/>
        <v>11</v>
      </c>
      <c r="B21" s="19" t="s">
        <v>51</v>
      </c>
      <c r="C21" s="8"/>
      <c r="D21" s="92">
        <f>[3]Rate!$K$21</f>
        <v>4697000</v>
      </c>
      <c r="E21" s="92">
        <f>[4]Rate!$K$21</f>
        <v>4808000</v>
      </c>
      <c r="F21" s="17">
        <f>D21-E21</f>
        <v>-111000</v>
      </c>
      <c r="G21" s="9"/>
    </row>
    <row r="22" spans="1:7">
      <c r="A22" s="16">
        <f t="shared" si="0"/>
        <v>12</v>
      </c>
      <c r="B22" s="19"/>
      <c r="C22" s="8"/>
      <c r="D22" s="29"/>
      <c r="E22" s="29"/>
      <c r="F22" s="8"/>
      <c r="G22" s="9"/>
    </row>
    <row r="23" spans="1:7">
      <c r="A23" s="16">
        <f t="shared" si="0"/>
        <v>13</v>
      </c>
      <c r="B23" s="19" t="s">
        <v>78</v>
      </c>
      <c r="C23" s="8"/>
      <c r="D23" s="29"/>
      <c r="E23" s="29"/>
      <c r="F23" s="8"/>
      <c r="G23" s="9"/>
    </row>
    <row r="24" spans="1:7">
      <c r="A24" s="16">
        <f t="shared" si="0"/>
        <v>14</v>
      </c>
      <c r="B24" s="19" t="s">
        <v>9</v>
      </c>
      <c r="C24" s="8"/>
      <c r="D24" s="95">
        <f>ROUND(D18/D21,3)</f>
        <v>25.693999999999999</v>
      </c>
      <c r="E24" s="95">
        <f>ROUND(E18/E21,3)</f>
        <v>27.074999999999999</v>
      </c>
      <c r="F24" s="21">
        <f>D24-E24</f>
        <v>-1.3810000000000002</v>
      </c>
      <c r="G24" s="9"/>
    </row>
    <row r="25" spans="1:7">
      <c r="A25" s="16">
        <f t="shared" si="0"/>
        <v>15</v>
      </c>
      <c r="B25" s="19" t="s">
        <v>10</v>
      </c>
      <c r="C25" s="8"/>
      <c r="D25" s="95">
        <f>ROUND(D24/12,3)</f>
        <v>2.141</v>
      </c>
      <c r="E25" s="95">
        <f>ROUND(E24/12,3)</f>
        <v>2.2559999999999998</v>
      </c>
      <c r="F25" s="21">
        <f>D25-E25</f>
        <v>-0.11499999999999977</v>
      </c>
      <c r="G25" s="9"/>
    </row>
    <row r="26" spans="1:7">
      <c r="A26" s="16">
        <f t="shared" si="0"/>
        <v>16</v>
      </c>
      <c r="B26" s="19"/>
      <c r="C26" s="8"/>
      <c r="D26" s="96"/>
      <c r="E26" s="96"/>
      <c r="F26" s="8"/>
      <c r="G26" s="9"/>
    </row>
    <row r="27" spans="1:7">
      <c r="A27" s="16">
        <f t="shared" si="0"/>
        <v>17</v>
      </c>
      <c r="B27" s="19" t="s">
        <v>79</v>
      </c>
      <c r="C27" s="8"/>
      <c r="D27" s="95">
        <f>ROUND(D24/52,3)</f>
        <v>0.49399999999999999</v>
      </c>
      <c r="E27" s="95">
        <f>ROUND(E24/52,3)</f>
        <v>0.52100000000000002</v>
      </c>
      <c r="F27" s="21">
        <f>D27-E27</f>
        <v>-2.7000000000000024E-2</v>
      </c>
      <c r="G27" s="9"/>
    </row>
    <row r="28" spans="1:7">
      <c r="A28" s="16">
        <f t="shared" si="0"/>
        <v>18</v>
      </c>
      <c r="B28" s="19"/>
      <c r="C28" s="8"/>
      <c r="D28" s="96"/>
      <c r="E28" s="96"/>
      <c r="F28" s="21"/>
      <c r="G28" s="9"/>
    </row>
    <row r="29" spans="1:7">
      <c r="A29" s="16">
        <f t="shared" si="0"/>
        <v>19</v>
      </c>
      <c r="B29" s="19" t="s">
        <v>80</v>
      </c>
      <c r="C29" s="8"/>
      <c r="D29" s="95">
        <f>ROUND(D27/6,3)</f>
        <v>8.2000000000000003E-2</v>
      </c>
      <c r="E29" s="95">
        <f>ROUND(E27/6,3)</f>
        <v>8.6999999999999994E-2</v>
      </c>
      <c r="F29" s="21">
        <f>D29-E29</f>
        <v>-4.9999999999999906E-3</v>
      </c>
      <c r="G29" s="9"/>
    </row>
    <row r="30" spans="1:7">
      <c r="A30" s="16">
        <f t="shared" si="0"/>
        <v>20</v>
      </c>
      <c r="B30" s="19" t="s">
        <v>81</v>
      </c>
      <c r="C30" s="8"/>
      <c r="D30" s="95">
        <f>ROUND(D27/7,3)</f>
        <v>7.0999999999999994E-2</v>
      </c>
      <c r="E30" s="95">
        <f>ROUND(E27/7,3)</f>
        <v>7.3999999999999996E-2</v>
      </c>
      <c r="F30" s="21">
        <f>D30-E30</f>
        <v>-3.0000000000000027E-3</v>
      </c>
      <c r="G30" s="9"/>
    </row>
    <row r="31" spans="1:7">
      <c r="A31" s="16">
        <f t="shared" si="0"/>
        <v>21</v>
      </c>
      <c r="B31" s="19"/>
      <c r="C31" s="8"/>
      <c r="D31" s="96"/>
      <c r="E31" s="96"/>
      <c r="F31" s="8"/>
      <c r="G31" s="9"/>
    </row>
    <row r="32" spans="1:7">
      <c r="A32" s="16">
        <f t="shared" si="0"/>
        <v>22</v>
      </c>
      <c r="B32" s="19" t="s">
        <v>82</v>
      </c>
      <c r="C32" s="8"/>
      <c r="D32" s="95">
        <f>ROUND(D29/16*1000,3)</f>
        <v>5.125</v>
      </c>
      <c r="E32" s="95">
        <f>ROUND(E29/16*1000,3)</f>
        <v>5.4379999999999997</v>
      </c>
      <c r="F32" s="21">
        <f>D32-E32</f>
        <v>-0.31299999999999972</v>
      </c>
      <c r="G32" s="9"/>
    </row>
    <row r="33" spans="1:7">
      <c r="A33" s="16">
        <f t="shared" si="0"/>
        <v>23</v>
      </c>
      <c r="B33" s="19" t="s">
        <v>83</v>
      </c>
      <c r="C33" s="8"/>
      <c r="D33" s="95">
        <f>ROUND(D30/24*1000,3)</f>
        <v>2.9580000000000002</v>
      </c>
      <c r="E33" s="95">
        <f>ROUND(E30/24*1000,3)</f>
        <v>3.0830000000000002</v>
      </c>
      <c r="F33" s="21">
        <f>D33-E33</f>
        <v>-0.125</v>
      </c>
      <c r="G33" s="9"/>
    </row>
    <row r="34" spans="1:7">
      <c r="A34" s="16">
        <f t="shared" si="0"/>
        <v>24</v>
      </c>
      <c r="B34" s="19"/>
      <c r="C34" s="8"/>
      <c r="D34" s="96"/>
      <c r="E34" s="96"/>
      <c r="F34" s="8"/>
      <c r="G34" s="9"/>
    </row>
    <row r="35" spans="1:7">
      <c r="A35" s="16">
        <f t="shared" si="0"/>
        <v>25</v>
      </c>
      <c r="B35" s="19" t="s">
        <v>86</v>
      </c>
      <c r="C35" s="8"/>
      <c r="D35" s="96"/>
      <c r="E35" s="96"/>
      <c r="F35" s="8"/>
      <c r="G35" s="9"/>
    </row>
    <row r="36" spans="1:7">
      <c r="A36" s="16">
        <f t="shared" si="0"/>
        <v>26</v>
      </c>
      <c r="B36" s="23" t="s">
        <v>120</v>
      </c>
      <c r="C36" s="8"/>
      <c r="D36" s="93">
        <f>[3]Rate!K33</f>
        <v>141261.12</v>
      </c>
      <c r="E36" s="93">
        <f>[4]Rate!K33</f>
        <v>263846.4192</v>
      </c>
      <c r="F36" s="24">
        <f>D36-E36</f>
        <v>-122585.29920000001</v>
      </c>
      <c r="G36" s="9"/>
    </row>
    <row r="37" spans="1:7">
      <c r="A37" s="16">
        <f t="shared" si="0"/>
        <v>27</v>
      </c>
      <c r="B37" s="23" t="s">
        <v>87</v>
      </c>
      <c r="C37" s="8"/>
      <c r="D37" s="93">
        <f>[3]Rate!K34</f>
        <v>210</v>
      </c>
      <c r="E37" s="93">
        <f>[4]Rate!K34</f>
        <v>216</v>
      </c>
      <c r="F37" s="17">
        <f>D37-E37</f>
        <v>-6</v>
      </c>
      <c r="G37" s="9"/>
    </row>
    <row r="38" spans="1:7">
      <c r="A38" s="16">
        <f t="shared" si="0"/>
        <v>28</v>
      </c>
      <c r="B38" s="23" t="s">
        <v>89</v>
      </c>
      <c r="C38" s="8"/>
      <c r="D38" s="93">
        <f>[3]Rate!K35</f>
        <v>673</v>
      </c>
      <c r="E38" s="93">
        <f>[4]Rate!K35</f>
        <v>1222</v>
      </c>
      <c r="F38" s="24">
        <f>D38-E38</f>
        <v>-549</v>
      </c>
      <c r="G38" s="9"/>
    </row>
    <row r="39" spans="1:7">
      <c r="A39" s="16">
        <f t="shared" si="0"/>
        <v>29</v>
      </c>
      <c r="B39" s="23" t="s">
        <v>88</v>
      </c>
      <c r="C39" s="8"/>
      <c r="D39" s="93">
        <f>[3]Rate!K36</f>
        <v>56</v>
      </c>
      <c r="E39" s="93">
        <f>[4]Rate!K36</f>
        <v>102</v>
      </c>
      <c r="F39" s="24">
        <f>D39-E39</f>
        <v>-46</v>
      </c>
      <c r="G39" s="9"/>
    </row>
    <row r="40" spans="1:7">
      <c r="A40" s="16">
        <f t="shared" si="0"/>
        <v>30</v>
      </c>
      <c r="B40" s="23"/>
      <c r="C40" s="8"/>
      <c r="D40" s="29"/>
      <c r="E40" s="29"/>
      <c r="F40" s="8"/>
      <c r="G40" s="9"/>
    </row>
    <row r="41" spans="1:7">
      <c r="A41" s="16">
        <f t="shared" si="0"/>
        <v>31</v>
      </c>
      <c r="B41" s="19" t="s">
        <v>122</v>
      </c>
      <c r="C41" s="8"/>
      <c r="D41" s="91">
        <f>SUM([3]Rate!$F$39:$F$50)</f>
        <v>791819.66666666674</v>
      </c>
      <c r="E41" s="93">
        <f>SUM([4]Rate!$F$39:$F$50)</f>
        <v>680355.58333333337</v>
      </c>
      <c r="F41" s="152">
        <f>D41-E41</f>
        <v>111464.08333333337</v>
      </c>
      <c r="G41" s="9"/>
    </row>
    <row r="42" spans="1:7">
      <c r="A42" s="16">
        <f t="shared" si="0"/>
        <v>32</v>
      </c>
      <c r="B42" s="19"/>
      <c r="C42" s="8"/>
      <c r="D42" s="29"/>
      <c r="E42" s="29"/>
      <c r="F42" s="152"/>
      <c r="G42" s="9"/>
    </row>
    <row r="43" spans="1:7">
      <c r="A43" s="16">
        <f t="shared" si="0"/>
        <v>33</v>
      </c>
      <c r="B43" s="19"/>
      <c r="C43" s="8"/>
      <c r="D43" s="29"/>
      <c r="E43" s="29"/>
      <c r="F43" s="152"/>
      <c r="G43" s="9"/>
    </row>
    <row r="44" spans="1:7">
      <c r="A44" s="16">
        <f t="shared" si="0"/>
        <v>34</v>
      </c>
      <c r="B44" s="19"/>
      <c r="C44" s="8"/>
      <c r="D44" s="29"/>
      <c r="E44" s="29"/>
      <c r="F44" s="152"/>
      <c r="G44" s="9"/>
    </row>
    <row r="45" spans="1:7">
      <c r="A45" s="16">
        <f t="shared" si="0"/>
        <v>35</v>
      </c>
      <c r="B45" s="19"/>
      <c r="C45" s="8"/>
      <c r="D45" s="29"/>
      <c r="E45" s="29"/>
      <c r="F45" s="152"/>
      <c r="G45" s="9"/>
    </row>
    <row r="46" spans="1:7">
      <c r="A46" s="16">
        <f t="shared" si="0"/>
        <v>36</v>
      </c>
      <c r="B46" s="79"/>
      <c r="C46" s="153"/>
      <c r="D46" s="154"/>
      <c r="E46" s="154"/>
      <c r="F46" s="153"/>
    </row>
    <row r="47" spans="1:7">
      <c r="A47" s="16">
        <f t="shared" si="0"/>
        <v>37</v>
      </c>
      <c r="B47" s="19"/>
      <c r="C47" s="8"/>
      <c r="D47" s="29"/>
      <c r="E47" s="29"/>
      <c r="F47" s="152"/>
      <c r="G47" s="9"/>
    </row>
    <row r="48" spans="1:7">
      <c r="A48" s="16">
        <f t="shared" si="0"/>
        <v>38</v>
      </c>
      <c r="C48" s="3"/>
      <c r="D48" s="65"/>
      <c r="E48" s="65"/>
      <c r="F48" s="78"/>
      <c r="G48" s="2"/>
    </row>
    <row r="49" spans="1:7">
      <c r="A49" s="16">
        <f t="shared" si="0"/>
        <v>39</v>
      </c>
      <c r="C49" s="3"/>
      <c r="D49" s="65"/>
      <c r="E49" s="65"/>
      <c r="F49" s="78"/>
      <c r="G49" s="2"/>
    </row>
    <row r="50" spans="1:7">
      <c r="A50" s="16">
        <f t="shared" si="0"/>
        <v>40</v>
      </c>
      <c r="B50" s="5" t="s">
        <v>84</v>
      </c>
      <c r="C50" s="3"/>
      <c r="D50" s="65"/>
      <c r="E50" s="65"/>
      <c r="F50" s="2"/>
      <c r="G50" s="2"/>
    </row>
    <row r="51" spans="1:7">
      <c r="A51" s="16">
        <f t="shared" si="0"/>
        <v>41</v>
      </c>
      <c r="B51" s="8"/>
      <c r="C51" s="8"/>
      <c r="D51" s="29"/>
      <c r="E51" s="29"/>
      <c r="F51" s="8"/>
      <c r="G51" s="9"/>
    </row>
    <row r="52" spans="1:7">
      <c r="A52" s="16">
        <f t="shared" si="0"/>
        <v>42</v>
      </c>
      <c r="B52" s="8"/>
      <c r="C52" s="8"/>
      <c r="D52" s="29"/>
      <c r="E52" s="111" t="s">
        <v>163</v>
      </c>
      <c r="F52" s="8"/>
      <c r="G52" s="9"/>
    </row>
    <row r="53" spans="1:7" ht="15" customHeight="1">
      <c r="A53" s="16">
        <f t="shared" si="0"/>
        <v>43</v>
      </c>
      <c r="B53" s="8"/>
      <c r="C53" s="8"/>
      <c r="D53" s="87">
        <v>2017</v>
      </c>
      <c r="E53" s="87">
        <v>2016</v>
      </c>
      <c r="F53" s="11" t="s">
        <v>1</v>
      </c>
      <c r="G53" s="9"/>
    </row>
    <row r="54" spans="1:7">
      <c r="A54" s="16">
        <f t="shared" si="0"/>
        <v>44</v>
      </c>
      <c r="B54" s="8"/>
      <c r="C54" s="8"/>
      <c r="D54" s="88" t="s">
        <v>110</v>
      </c>
      <c r="E54" s="88" t="s">
        <v>110</v>
      </c>
      <c r="F54" s="8"/>
      <c r="G54" s="9"/>
    </row>
    <row r="55" spans="1:7">
      <c r="A55" s="16">
        <f t="shared" si="0"/>
        <v>45</v>
      </c>
      <c r="B55" s="8"/>
      <c r="C55" s="8"/>
      <c r="D55" s="89" t="s">
        <v>3</v>
      </c>
      <c r="E55" s="89" t="s">
        <v>3</v>
      </c>
      <c r="F55" s="4"/>
      <c r="G55" s="9"/>
    </row>
    <row r="56" spans="1:7" ht="18.75" thickBot="1">
      <c r="A56" s="16">
        <f t="shared" si="0"/>
        <v>46</v>
      </c>
      <c r="B56" s="8"/>
      <c r="C56" s="8"/>
      <c r="D56" s="90" t="s">
        <v>5</v>
      </c>
      <c r="E56" s="90" t="s">
        <v>5</v>
      </c>
      <c r="F56" s="14"/>
      <c r="G56" s="9"/>
    </row>
    <row r="57" spans="1:7">
      <c r="A57" s="16">
        <f t="shared" si="0"/>
        <v>47</v>
      </c>
      <c r="B57" s="8" t="s">
        <v>113</v>
      </c>
      <c r="C57" s="8"/>
      <c r="D57" s="91">
        <f>'[3]ARR - Projected Data'!$K$10</f>
        <v>297030031</v>
      </c>
      <c r="E57" s="91">
        <f>'[4]ARR - Projected Data'!K10</f>
        <v>282576488</v>
      </c>
      <c r="F57" s="150">
        <f>D57-E57</f>
        <v>14453543</v>
      </c>
      <c r="G57" s="9"/>
    </row>
    <row r="58" spans="1:7">
      <c r="A58" s="16">
        <f t="shared" si="0"/>
        <v>48</v>
      </c>
      <c r="B58" s="8"/>
      <c r="C58" s="8"/>
      <c r="D58" s="29"/>
      <c r="E58" s="29"/>
      <c r="F58" s="17"/>
      <c r="G58" s="9"/>
    </row>
    <row r="59" spans="1:7">
      <c r="A59" s="16">
        <f t="shared" si="0"/>
        <v>49</v>
      </c>
      <c r="B59" s="19" t="s">
        <v>6</v>
      </c>
      <c r="C59" s="8"/>
      <c r="D59" s="29"/>
      <c r="E59" s="29"/>
      <c r="F59" s="17"/>
      <c r="G59" s="9"/>
    </row>
    <row r="60" spans="1:7">
      <c r="A60" s="16">
        <f t="shared" si="0"/>
        <v>50</v>
      </c>
      <c r="B60" s="19" t="s">
        <v>7</v>
      </c>
      <c r="C60" s="25"/>
      <c r="D60" s="42">
        <f>'[3]ARR - Projected Data'!$K$13</f>
        <v>492045.97</v>
      </c>
      <c r="E60" s="42">
        <f>'[4]ARR - Projected Data'!K13</f>
        <v>9061.380000000001</v>
      </c>
      <c r="F60" s="17">
        <f>D60-E60</f>
        <v>482984.58999999997</v>
      </c>
      <c r="G60" s="9"/>
    </row>
    <row r="61" spans="1:7">
      <c r="A61" s="16">
        <f t="shared" si="0"/>
        <v>51</v>
      </c>
      <c r="B61" s="19" t="s">
        <v>121</v>
      </c>
      <c r="C61" s="25"/>
      <c r="D61" s="82">
        <f>'[3]ARR - Projected Data'!$K$14</f>
        <v>13970803.838374572</v>
      </c>
      <c r="E61" s="82">
        <f>'[4]ARR - Projected Data'!K14</f>
        <v>16066417.476240002</v>
      </c>
      <c r="F61" s="18">
        <f>D61-E61</f>
        <v>-2095613.6378654297</v>
      </c>
      <c r="G61" s="9"/>
    </row>
    <row r="62" spans="1:7">
      <c r="A62" s="16">
        <f t="shared" si="0"/>
        <v>52</v>
      </c>
      <c r="B62" s="8" t="s">
        <v>85</v>
      </c>
      <c r="C62" s="8"/>
      <c r="D62" s="20">
        <f>SUM(D60:D61)</f>
        <v>14462849.808374573</v>
      </c>
      <c r="E62" s="20">
        <f>SUM(E60:E61)</f>
        <v>16075478.856240002</v>
      </c>
      <c r="F62" s="17">
        <f>SUM(F60:F61)</f>
        <v>-1612629.0478654299</v>
      </c>
      <c r="G62" s="9"/>
    </row>
    <row r="63" spans="1:7">
      <c r="A63" s="16">
        <f t="shared" si="0"/>
        <v>53</v>
      </c>
      <c r="B63" s="8"/>
      <c r="C63" s="8"/>
      <c r="D63" s="29"/>
      <c r="E63" s="29"/>
      <c r="F63" s="15"/>
      <c r="G63" s="9"/>
    </row>
    <row r="64" spans="1:7">
      <c r="A64" s="16">
        <f t="shared" si="0"/>
        <v>54</v>
      </c>
      <c r="B64" s="8" t="s">
        <v>69</v>
      </c>
      <c r="C64" s="8"/>
      <c r="D64" s="155">
        <f>D57-D62</f>
        <v>282567181.19162542</v>
      </c>
      <c r="E64" s="155">
        <f>E57-E62</f>
        <v>266501009.14376</v>
      </c>
      <c r="F64" s="152">
        <f>D64-E64</f>
        <v>16066172.047865421</v>
      </c>
      <c r="G64" s="9"/>
    </row>
    <row r="65" spans="1:7">
      <c r="A65" s="16">
        <f t="shared" si="0"/>
        <v>55</v>
      </c>
      <c r="B65" s="8"/>
      <c r="C65" s="8"/>
      <c r="D65" s="29"/>
      <c r="E65" s="29"/>
      <c r="F65" s="17"/>
      <c r="G65" s="9"/>
    </row>
    <row r="66" spans="1:7">
      <c r="A66" s="16">
        <f t="shared" si="0"/>
        <v>56</v>
      </c>
      <c r="B66" s="8" t="s">
        <v>72</v>
      </c>
      <c r="C66" s="8"/>
      <c r="D66" s="29"/>
      <c r="E66" s="29"/>
      <c r="F66" s="17"/>
      <c r="G66" s="9"/>
    </row>
    <row r="67" spans="1:7">
      <c r="A67" s="16">
        <f t="shared" si="0"/>
        <v>57</v>
      </c>
      <c r="B67" s="27" t="s">
        <v>70</v>
      </c>
      <c r="C67" s="8"/>
      <c r="D67" s="97">
        <f>'[3]ARR - Projected Data'!$K$21</f>
        <v>0.13370000000000001</v>
      </c>
      <c r="E67" s="97">
        <f>'[4]ARR - Projected Data'!K21</f>
        <v>0.13600000000000001</v>
      </c>
      <c r="F67" s="156">
        <f>D67-E67</f>
        <v>-2.2999999999999965E-3</v>
      </c>
      <c r="G67" s="9"/>
    </row>
    <row r="68" spans="1:7">
      <c r="A68" s="16">
        <f t="shared" si="0"/>
        <v>58</v>
      </c>
      <c r="B68" s="27" t="s">
        <v>71</v>
      </c>
      <c r="C68" s="8"/>
      <c r="D68" s="97">
        <f>'[3]ARR - Projected Data'!$K$22</f>
        <v>1.11E-2</v>
      </c>
      <c r="E68" s="97">
        <f>'[4]ARR - Projected Data'!K22</f>
        <v>1.1299999999999999E-2</v>
      </c>
      <c r="F68" s="156">
        <f>D68-E68</f>
        <v>-1.9999999999999879E-4</v>
      </c>
      <c r="G68" s="9"/>
    </row>
    <row r="69" spans="1:7">
      <c r="A69" s="16">
        <f t="shared" si="0"/>
        <v>59</v>
      </c>
      <c r="B69" s="8"/>
      <c r="C69" s="8"/>
      <c r="D69" s="29"/>
      <c r="E69" s="29"/>
      <c r="F69" s="156"/>
      <c r="G69" s="9"/>
    </row>
    <row r="70" spans="1:7">
      <c r="A70" s="16">
        <f t="shared" si="0"/>
        <v>60</v>
      </c>
      <c r="B70" s="8" t="s">
        <v>73</v>
      </c>
      <c r="C70" s="8"/>
      <c r="D70" s="29"/>
      <c r="E70" s="29"/>
      <c r="F70" s="156"/>
      <c r="G70" s="9"/>
    </row>
    <row r="71" spans="1:7">
      <c r="A71" s="16">
        <f t="shared" si="0"/>
        <v>61</v>
      </c>
      <c r="B71" s="27" t="s">
        <v>70</v>
      </c>
      <c r="C71" s="8"/>
      <c r="D71" s="97">
        <f>'[3]ARR - Projected Data'!$K$25</f>
        <v>0.1124</v>
      </c>
      <c r="E71" s="97">
        <f>'[4]ARR - Projected Data'!K25</f>
        <v>0.1171</v>
      </c>
      <c r="F71" s="156">
        <f>D71-E71</f>
        <v>-4.6999999999999958E-3</v>
      </c>
      <c r="G71" s="9"/>
    </row>
    <row r="72" spans="1:7">
      <c r="A72" s="16">
        <f t="shared" si="0"/>
        <v>62</v>
      </c>
      <c r="B72" s="8"/>
      <c r="C72" s="8"/>
      <c r="D72" s="29"/>
      <c r="E72" s="29"/>
      <c r="F72" s="156"/>
      <c r="G72" s="9"/>
    </row>
    <row r="73" spans="1:7">
      <c r="A73" s="16">
        <f t="shared" si="0"/>
        <v>63</v>
      </c>
      <c r="B73" s="8" t="s">
        <v>74</v>
      </c>
      <c r="C73" s="8"/>
      <c r="D73" s="29"/>
      <c r="E73" s="29"/>
      <c r="F73" s="156"/>
      <c r="G73" s="9"/>
    </row>
    <row r="74" spans="1:7">
      <c r="A74" s="16">
        <f t="shared" si="0"/>
        <v>64</v>
      </c>
      <c r="B74" s="27" t="s">
        <v>70</v>
      </c>
      <c r="C74" s="8"/>
      <c r="D74" s="97">
        <f>'[3]ARR - Projected Data'!$K$28</f>
        <v>0.1106</v>
      </c>
      <c r="E74" s="97">
        <f>'[4]ARR - Projected Data'!K28</f>
        <v>0.1134</v>
      </c>
      <c r="F74" s="156">
        <f>D74-E74</f>
        <v>-2.7999999999999969E-3</v>
      </c>
      <c r="G74" s="9"/>
    </row>
    <row r="75" spans="1:7">
      <c r="A75" s="16">
        <f t="shared" si="0"/>
        <v>65</v>
      </c>
      <c r="B75" s="8"/>
      <c r="C75" s="8"/>
      <c r="D75" s="29"/>
      <c r="E75" s="29"/>
      <c r="F75" s="156"/>
      <c r="G75" s="9"/>
    </row>
    <row r="76" spans="1:7">
      <c r="A76" s="16">
        <f t="shared" si="0"/>
        <v>66</v>
      </c>
      <c r="B76" s="8" t="s">
        <v>75</v>
      </c>
      <c r="C76" s="8"/>
      <c r="D76" s="29"/>
      <c r="E76" s="29"/>
      <c r="F76" s="156"/>
      <c r="G76" s="9"/>
    </row>
    <row r="77" spans="1:7">
      <c r="A77" s="16">
        <f t="shared" ref="A77:A140" si="1">A76+1</f>
        <v>67</v>
      </c>
      <c r="B77" s="27" t="s">
        <v>70</v>
      </c>
      <c r="C77" s="8"/>
      <c r="D77" s="97">
        <f>'[3]ARR - Projected Data'!$K$31</f>
        <v>1.9099999999999999E-2</v>
      </c>
      <c r="E77" s="97">
        <f>'[4]ARR - Projected Data'!K31</f>
        <v>1.78E-2</v>
      </c>
      <c r="F77" s="156">
        <f>D77-E77</f>
        <v>1.2999999999999991E-3</v>
      </c>
      <c r="G77" s="9"/>
    </row>
    <row r="78" spans="1:7">
      <c r="A78" s="16">
        <f t="shared" si="1"/>
        <v>68</v>
      </c>
      <c r="B78" s="8"/>
      <c r="C78" s="8"/>
      <c r="D78" s="29"/>
      <c r="E78" s="29"/>
      <c r="F78" s="17"/>
      <c r="G78" s="9"/>
    </row>
    <row r="79" spans="1:7">
      <c r="A79" s="16">
        <f t="shared" si="1"/>
        <v>69</v>
      </c>
      <c r="B79" s="8" t="s">
        <v>76</v>
      </c>
      <c r="C79" s="8"/>
      <c r="D79" s="155">
        <f>'[3]ARR - Projected Data'!$K$33</f>
        <v>0</v>
      </c>
      <c r="E79" s="155">
        <f>'[4]ARR - Projected Data'!K33</f>
        <v>0</v>
      </c>
      <c r="F79" s="152">
        <f>D79-E79</f>
        <v>0</v>
      </c>
      <c r="G79" s="9"/>
    </row>
    <row r="80" spans="1:7">
      <c r="A80" s="16">
        <f t="shared" si="1"/>
        <v>70</v>
      </c>
      <c r="B80" s="8"/>
      <c r="C80" s="8"/>
      <c r="D80" s="29"/>
      <c r="E80" s="29"/>
      <c r="F80" s="152"/>
      <c r="G80" s="9"/>
    </row>
    <row r="81" spans="1:12">
      <c r="A81" s="16">
        <f t="shared" si="1"/>
        <v>71</v>
      </c>
      <c r="B81" s="8" t="s">
        <v>77</v>
      </c>
      <c r="C81" s="8"/>
      <c r="D81" s="91">
        <f>'[3]ARR - Projected Data'!$K$38</f>
        <v>165715110.68521035</v>
      </c>
      <c r="E81" s="91">
        <f>'[4]ARR - Projected Data'!$K$38</f>
        <v>116523193.34372798</v>
      </c>
      <c r="F81" s="152">
        <f>D81-E81</f>
        <v>49191917.341482371</v>
      </c>
      <c r="G81" s="9"/>
    </row>
    <row r="82" spans="1:12">
      <c r="A82" s="16">
        <f t="shared" si="1"/>
        <v>72</v>
      </c>
      <c r="B82" s="8"/>
      <c r="C82" s="8"/>
      <c r="D82" s="29"/>
      <c r="E82" s="29"/>
      <c r="F82" s="17"/>
      <c r="G82" s="9"/>
    </row>
    <row r="83" spans="1:12">
      <c r="A83" s="16">
        <f t="shared" si="1"/>
        <v>73</v>
      </c>
      <c r="B83" s="8" t="str">
        <f>"PROJECTED REVENUE REQUIREMENT (ln "&amp;A64&amp;" + ln "&amp;A79&amp;" - ln "&amp;A81&amp;")"</f>
        <v>PROJECTED REVENUE REQUIREMENT (ln 54 + ln 69 - ln 71)</v>
      </c>
      <c r="C83" s="8"/>
      <c r="D83" s="155">
        <f>D64-D81+D79</f>
        <v>116852070.50641507</v>
      </c>
      <c r="E83" s="155">
        <f>E64-E81+E79</f>
        <v>149977815.80003202</v>
      </c>
      <c r="F83" s="152">
        <f>F64-F81+F79</f>
        <v>-33125745.293616951</v>
      </c>
      <c r="G83" s="9"/>
    </row>
    <row r="84" spans="1:12">
      <c r="A84" s="16">
        <f t="shared" si="1"/>
        <v>74</v>
      </c>
      <c r="B84" s="8"/>
      <c r="C84" s="8"/>
      <c r="D84" s="29"/>
      <c r="E84" s="29"/>
      <c r="F84" s="152"/>
      <c r="G84" s="9"/>
    </row>
    <row r="85" spans="1:12">
      <c r="A85" s="16">
        <f t="shared" si="1"/>
        <v>75</v>
      </c>
      <c r="B85" s="19"/>
      <c r="C85" s="28"/>
      <c r="D85" s="98"/>
      <c r="E85" s="98"/>
      <c r="F85" s="152"/>
      <c r="G85" s="9"/>
    </row>
    <row r="86" spans="1:12">
      <c r="A86" s="16">
        <f t="shared" si="1"/>
        <v>76</v>
      </c>
      <c r="B86" s="1"/>
      <c r="C86" s="1"/>
      <c r="D86" s="40"/>
      <c r="E86" s="40"/>
      <c r="F86" s="8"/>
      <c r="G86" s="9"/>
    </row>
    <row r="87" spans="1:12">
      <c r="A87" s="16">
        <f t="shared" si="1"/>
        <v>77</v>
      </c>
      <c r="B87" s="2"/>
      <c r="C87" s="3"/>
      <c r="D87" s="65"/>
      <c r="E87" s="65"/>
    </row>
    <row r="88" spans="1:12">
      <c r="A88" s="16">
        <f t="shared" si="1"/>
        <v>78</v>
      </c>
      <c r="C88" s="3"/>
      <c r="D88" s="65"/>
      <c r="E88" s="65"/>
      <c r="F88" s="78"/>
    </row>
    <row r="89" spans="1:12">
      <c r="A89" s="16">
        <f t="shared" si="1"/>
        <v>79</v>
      </c>
      <c r="C89" s="3"/>
      <c r="D89" s="65"/>
      <c r="E89" s="65"/>
      <c r="F89" s="78"/>
    </row>
    <row r="90" spans="1:12">
      <c r="A90" s="16">
        <f t="shared" si="1"/>
        <v>80</v>
      </c>
      <c r="B90" s="5" t="s">
        <v>84</v>
      </c>
      <c r="C90" s="3"/>
      <c r="D90" s="65"/>
      <c r="E90" s="65"/>
      <c r="F90" s="30"/>
      <c r="G90" s="30"/>
    </row>
    <row r="91" spans="1:12">
      <c r="A91" s="16">
        <f t="shared" si="1"/>
        <v>81</v>
      </c>
      <c r="B91" s="12"/>
      <c r="C91" s="25"/>
      <c r="D91" s="42"/>
      <c r="E91" s="42"/>
      <c r="F91" s="12"/>
      <c r="G91" s="31"/>
    </row>
    <row r="92" spans="1:12">
      <c r="A92" s="16">
        <f t="shared" si="1"/>
        <v>82</v>
      </c>
      <c r="B92" s="19"/>
      <c r="C92" s="25"/>
      <c r="D92" s="42"/>
      <c r="E92" s="42"/>
      <c r="F92" s="12"/>
      <c r="G92" s="31"/>
    </row>
    <row r="93" spans="1:12">
      <c r="A93" s="16">
        <f t="shared" si="1"/>
        <v>83</v>
      </c>
      <c r="B93" s="19"/>
      <c r="C93" s="32"/>
      <c r="D93" s="99"/>
      <c r="E93" s="111" t="s">
        <v>163</v>
      </c>
      <c r="F93" s="12"/>
      <c r="G93" s="9"/>
    </row>
    <row r="94" spans="1:12">
      <c r="A94" s="16">
        <f t="shared" si="1"/>
        <v>84</v>
      </c>
      <c r="B94" s="76" t="s">
        <v>11</v>
      </c>
      <c r="C94" s="25"/>
      <c r="D94" s="87">
        <v>2017</v>
      </c>
      <c r="E94" s="87">
        <v>2016</v>
      </c>
      <c r="F94" s="11" t="s">
        <v>1</v>
      </c>
      <c r="G94" s="34"/>
      <c r="H94" s="159"/>
      <c r="I94" s="160"/>
      <c r="J94" s="161"/>
      <c r="K94" s="159"/>
      <c r="L94" s="159"/>
    </row>
    <row r="95" spans="1:12">
      <c r="A95" s="16">
        <f t="shared" si="1"/>
        <v>85</v>
      </c>
      <c r="B95" s="33"/>
      <c r="C95" s="25"/>
      <c r="D95" s="88" t="s">
        <v>110</v>
      </c>
      <c r="E95" s="88" t="s">
        <v>110</v>
      </c>
      <c r="F95" s="11"/>
      <c r="G95" s="34"/>
      <c r="H95" s="159"/>
      <c r="I95" s="160"/>
      <c r="J95" s="161"/>
      <c r="K95" s="159"/>
      <c r="L95" s="159"/>
    </row>
    <row r="96" spans="1:12">
      <c r="A96" s="16">
        <f t="shared" si="1"/>
        <v>86</v>
      </c>
      <c r="B96" s="19"/>
      <c r="C96" s="25"/>
      <c r="D96" s="89" t="s">
        <v>3</v>
      </c>
      <c r="E96" s="89" t="s">
        <v>3</v>
      </c>
      <c r="F96" s="25"/>
      <c r="G96" s="34"/>
      <c r="H96" s="159"/>
      <c r="I96" s="160"/>
      <c r="J96" s="161"/>
      <c r="K96" s="159"/>
      <c r="L96" s="159"/>
    </row>
    <row r="97" spans="1:12" ht="18.75" thickBot="1">
      <c r="A97" s="16">
        <f t="shared" si="1"/>
        <v>87</v>
      </c>
      <c r="B97" s="19"/>
      <c r="C97" s="25"/>
      <c r="D97" s="90" t="s">
        <v>5</v>
      </c>
      <c r="E97" s="90" t="s">
        <v>5</v>
      </c>
      <c r="F97" s="35"/>
      <c r="G97" s="34"/>
      <c r="H97" s="159"/>
      <c r="I97" s="160"/>
      <c r="J97" s="161"/>
      <c r="K97" s="162"/>
      <c r="L97" s="162"/>
    </row>
    <row r="98" spans="1:12">
      <c r="A98" s="16">
        <f t="shared" si="1"/>
        <v>88</v>
      </c>
      <c r="B98" s="19" t="s">
        <v>12</v>
      </c>
      <c r="C98" s="25"/>
      <c r="D98" s="42"/>
      <c r="E98" s="42"/>
      <c r="G98" s="34"/>
      <c r="H98" s="159"/>
      <c r="I98" s="160"/>
      <c r="J98" s="161"/>
      <c r="K98" s="162"/>
      <c r="L98" s="162"/>
    </row>
    <row r="99" spans="1:12">
      <c r="A99" s="16">
        <f t="shared" si="1"/>
        <v>89</v>
      </c>
      <c r="B99" s="19" t="s">
        <v>13</v>
      </c>
      <c r="C99" s="25"/>
      <c r="D99" s="42">
        <f>'[3]ARR - Projected Data'!K53</f>
        <v>0</v>
      </c>
      <c r="E99" s="42">
        <f>'[4]ARR - Projected Data'!K53</f>
        <v>0</v>
      </c>
      <c r="F99" s="26">
        <f>D99-E99</f>
        <v>0</v>
      </c>
      <c r="G99" s="34"/>
      <c r="H99" s="159"/>
      <c r="I99" s="160"/>
      <c r="J99" s="161"/>
      <c r="K99" s="159"/>
      <c r="L99" s="159"/>
    </row>
    <row r="100" spans="1:12">
      <c r="A100" s="16">
        <f t="shared" si="1"/>
        <v>90</v>
      </c>
      <c r="B100" s="19" t="s">
        <v>14</v>
      </c>
      <c r="C100" s="25"/>
      <c r="D100" s="42">
        <f>'[3]ARR - Projected Data'!K54</f>
        <v>2514383737</v>
      </c>
      <c r="E100" s="42">
        <f>'[4]ARR - Projected Data'!K54</f>
        <v>2275125696</v>
      </c>
      <c r="F100" s="26">
        <f>D100-E100</f>
        <v>239258041</v>
      </c>
      <c r="G100" s="34"/>
      <c r="H100" s="159"/>
      <c r="I100" s="160"/>
      <c r="J100" s="161"/>
      <c r="K100" s="159"/>
      <c r="L100" s="159"/>
    </row>
    <row r="101" spans="1:12">
      <c r="A101" s="16">
        <f t="shared" si="1"/>
        <v>91</v>
      </c>
      <c r="B101" s="19" t="s">
        <v>15</v>
      </c>
      <c r="C101" s="25"/>
      <c r="D101" s="42">
        <f>'[3]ARR - Projected Data'!K55</f>
        <v>0</v>
      </c>
      <c r="E101" s="42">
        <f>'[4]ARR - Projected Data'!K55</f>
        <v>0</v>
      </c>
      <c r="F101" s="26">
        <f>D101-E101</f>
        <v>0</v>
      </c>
      <c r="G101" s="34"/>
      <c r="H101" s="159"/>
      <c r="I101" s="160"/>
      <c r="J101" s="161"/>
      <c r="K101" s="161"/>
      <c r="L101" s="161"/>
    </row>
    <row r="102" spans="1:12">
      <c r="A102" s="16">
        <f t="shared" si="1"/>
        <v>92</v>
      </c>
      <c r="B102" s="19" t="s">
        <v>52</v>
      </c>
      <c r="C102" s="25"/>
      <c r="D102" s="42">
        <f>'[3]ARR - Projected Data'!K56</f>
        <v>48740111</v>
      </c>
      <c r="E102" s="42">
        <f>'[4]ARR - Projected Data'!K56</f>
        <v>49480730</v>
      </c>
      <c r="F102" s="26">
        <f>D102-E102</f>
        <v>-740619</v>
      </c>
      <c r="G102" s="36"/>
      <c r="H102" s="159"/>
      <c r="I102" s="160"/>
      <c r="J102" s="161"/>
      <c r="K102" s="159"/>
      <c r="L102" s="159"/>
    </row>
    <row r="103" spans="1:12">
      <c r="A103" s="16">
        <f t="shared" si="1"/>
        <v>93</v>
      </c>
      <c r="B103" s="19" t="s">
        <v>53</v>
      </c>
      <c r="C103" s="25"/>
      <c r="D103" s="82">
        <f>'[3]ARR - Projected Data'!K57</f>
        <v>25875650</v>
      </c>
      <c r="E103" s="82">
        <f>'[4]ARR - Projected Data'!K57</f>
        <v>21409318</v>
      </c>
      <c r="F103" s="58">
        <f>D103-E103</f>
        <v>4466332</v>
      </c>
      <c r="G103" s="36"/>
      <c r="H103" s="159"/>
      <c r="I103" s="160"/>
      <c r="J103" s="161"/>
      <c r="K103" s="159"/>
      <c r="L103" s="159"/>
    </row>
    <row r="104" spans="1:12">
      <c r="A104" s="16">
        <f t="shared" si="1"/>
        <v>94</v>
      </c>
      <c r="B104" s="2" t="str">
        <f>"TOTAL GROSS PLANT (sum lns "&amp;A99&amp;" to "&amp;A103&amp;")"</f>
        <v>TOTAL GROSS PLANT (sum lns 89 to 93)</v>
      </c>
      <c r="C104" s="25"/>
      <c r="D104" s="43">
        <f>SUM(D99:D103)</f>
        <v>2588999498</v>
      </c>
      <c r="E104" s="43">
        <f>SUM(E99:E103)</f>
        <v>2346015744</v>
      </c>
      <c r="F104" s="26">
        <f>SUM(F99:F103)</f>
        <v>242983754</v>
      </c>
      <c r="G104" s="34"/>
      <c r="H104" s="159"/>
      <c r="I104" s="160"/>
      <c r="J104" s="161"/>
      <c r="K104" s="159"/>
      <c r="L104" s="159"/>
    </row>
    <row r="105" spans="1:12">
      <c r="A105" s="16">
        <f t="shared" si="1"/>
        <v>95</v>
      </c>
      <c r="B105" s="2"/>
      <c r="C105" s="25"/>
      <c r="D105" s="42"/>
      <c r="E105" s="42"/>
      <c r="F105" s="26"/>
      <c r="G105" s="34"/>
      <c r="H105" s="159"/>
      <c r="I105" s="160"/>
      <c r="J105" s="161"/>
      <c r="K105" s="159"/>
      <c r="L105" s="159"/>
    </row>
    <row r="106" spans="1:12">
      <c r="A106" s="16">
        <f t="shared" si="1"/>
        <v>96</v>
      </c>
      <c r="B106" s="2" t="s">
        <v>108</v>
      </c>
      <c r="C106" s="25"/>
      <c r="D106" s="100">
        <f>'[3]ARR - Projected Data'!$I$58</f>
        <v>0.39011000000000001</v>
      </c>
      <c r="E106" s="100">
        <f>'[4]ARR - Projected Data'!$I$58</f>
        <v>0.37996000000000002</v>
      </c>
      <c r="F106" s="39">
        <f>D106-E106</f>
        <v>1.0149999999999992E-2</v>
      </c>
      <c r="G106" s="34"/>
      <c r="H106" s="159"/>
      <c r="I106" s="160"/>
      <c r="J106" s="161"/>
      <c r="K106" s="159"/>
      <c r="L106" s="159"/>
    </row>
    <row r="107" spans="1:12">
      <c r="A107" s="16">
        <f t="shared" si="1"/>
        <v>97</v>
      </c>
      <c r="B107" s="19"/>
      <c r="C107" s="25"/>
      <c r="D107" s="42"/>
      <c r="E107" s="42"/>
      <c r="F107" s="26"/>
      <c r="G107" s="34"/>
      <c r="H107" s="159"/>
      <c r="I107" s="160"/>
      <c r="J107" s="161"/>
      <c r="K107" s="161"/>
      <c r="L107" s="161"/>
    </row>
    <row r="108" spans="1:12">
      <c r="A108" s="16">
        <f t="shared" si="1"/>
        <v>98</v>
      </c>
      <c r="B108" s="19" t="s">
        <v>16</v>
      </c>
      <c r="C108" s="25"/>
      <c r="D108" s="42"/>
      <c r="E108" s="42"/>
      <c r="F108" s="26"/>
      <c r="G108" s="34"/>
      <c r="H108" s="159"/>
      <c r="I108" s="160"/>
      <c r="J108" s="161"/>
      <c r="K108" s="159"/>
      <c r="L108" s="159"/>
    </row>
    <row r="109" spans="1:12">
      <c r="A109" s="16">
        <f t="shared" si="1"/>
        <v>99</v>
      </c>
      <c r="B109" s="41" t="s">
        <v>17</v>
      </c>
      <c r="C109" s="42"/>
      <c r="D109" s="42">
        <f>'[3]ARR - Projected Data'!K61</f>
        <v>0</v>
      </c>
      <c r="E109" s="42">
        <f>'[4]ARR - Projected Data'!K61</f>
        <v>0</v>
      </c>
      <c r="F109" s="26">
        <f>D109-E109</f>
        <v>0</v>
      </c>
      <c r="G109" s="34"/>
      <c r="H109" s="159"/>
      <c r="I109" s="160"/>
      <c r="J109" s="161"/>
      <c r="K109" s="159"/>
      <c r="L109" s="159"/>
    </row>
    <row r="110" spans="1:12">
      <c r="A110" s="16">
        <f t="shared" si="1"/>
        <v>100</v>
      </c>
      <c r="B110" s="41" t="s">
        <v>18</v>
      </c>
      <c r="C110" s="42"/>
      <c r="D110" s="42">
        <f>'[3]ARR - Projected Data'!K62</f>
        <v>400851638</v>
      </c>
      <c r="E110" s="42">
        <f>'[4]ARR - Projected Data'!K62</f>
        <v>315656896</v>
      </c>
      <c r="F110" s="26">
        <f>D110-E110</f>
        <v>85194742</v>
      </c>
      <c r="G110" s="34"/>
      <c r="H110" s="159"/>
      <c r="I110" s="160"/>
      <c r="J110" s="161"/>
      <c r="K110" s="159"/>
      <c r="L110" s="159"/>
    </row>
    <row r="111" spans="1:12">
      <c r="A111" s="16">
        <f t="shared" si="1"/>
        <v>101</v>
      </c>
      <c r="B111" s="41" t="s">
        <v>19</v>
      </c>
      <c r="C111" s="42"/>
      <c r="D111" s="42">
        <f>'[3]ARR - Projected Data'!K63</f>
        <v>0</v>
      </c>
      <c r="E111" s="42">
        <f>'[4]ARR - Projected Data'!K63</f>
        <v>0</v>
      </c>
      <c r="F111" s="26">
        <f>D111-E111</f>
        <v>0</v>
      </c>
      <c r="G111" s="34"/>
      <c r="H111" s="159"/>
      <c r="I111" s="160"/>
      <c r="J111" s="161"/>
      <c r="K111" s="161"/>
      <c r="L111" s="161"/>
    </row>
    <row r="112" spans="1:12">
      <c r="A112" s="16">
        <f t="shared" si="1"/>
        <v>102</v>
      </c>
      <c r="B112" s="41" t="s">
        <v>20</v>
      </c>
      <c r="C112" s="42"/>
      <c r="D112" s="42">
        <f>'[3]ARR - Projected Data'!K64</f>
        <v>20821128</v>
      </c>
      <c r="E112" s="42">
        <f>'[4]ARR - Projected Data'!K64</f>
        <v>21491696</v>
      </c>
      <c r="F112" s="26">
        <f>D112-E112</f>
        <v>-670568</v>
      </c>
      <c r="G112" s="34"/>
      <c r="H112" s="159"/>
      <c r="I112" s="160"/>
      <c r="J112" s="161"/>
      <c r="K112" s="161"/>
      <c r="L112" s="161"/>
    </row>
    <row r="113" spans="1:12">
      <c r="A113" s="16">
        <f t="shared" si="1"/>
        <v>103</v>
      </c>
      <c r="B113" s="41" t="s">
        <v>123</v>
      </c>
      <c r="C113" s="42"/>
      <c r="D113" s="82">
        <f>'[3]ARR - Projected Data'!K65</f>
        <v>12376099</v>
      </c>
      <c r="E113" s="82">
        <f>'[4]ARR - Projected Data'!K65</f>
        <v>12114785</v>
      </c>
      <c r="F113" s="58">
        <f>D113-E113</f>
        <v>261314</v>
      </c>
      <c r="G113" s="34"/>
      <c r="H113" s="159"/>
      <c r="I113" s="160"/>
      <c r="J113" s="161"/>
      <c r="K113" s="161"/>
      <c r="L113" s="161"/>
    </row>
    <row r="114" spans="1:12">
      <c r="A114" s="16">
        <f t="shared" si="1"/>
        <v>104</v>
      </c>
      <c r="B114" s="41" t="str">
        <f>"Total Electric Accumulated Depr &amp; Amort (sum lns "&amp;A109&amp;" to "&amp;A113&amp;")"</f>
        <v>Total Electric Accumulated Depr &amp; Amort (sum lns 99 to 103)</v>
      </c>
      <c r="C114" s="42"/>
      <c r="D114" s="44">
        <f>SUM(D109:D113)</f>
        <v>434048865</v>
      </c>
      <c r="E114" s="44">
        <f>SUM(E109:E113)</f>
        <v>349263377</v>
      </c>
      <c r="F114" s="44">
        <f>SUM(F109:F113)</f>
        <v>84785488</v>
      </c>
      <c r="G114" s="34"/>
      <c r="H114" s="159"/>
      <c r="I114" s="160"/>
      <c r="J114" s="161"/>
      <c r="K114" s="161"/>
      <c r="L114" s="161"/>
    </row>
    <row r="115" spans="1:12">
      <c r="A115" s="16">
        <f t="shared" si="1"/>
        <v>105</v>
      </c>
      <c r="B115" s="40"/>
      <c r="C115" s="42"/>
      <c r="D115" s="42"/>
      <c r="E115" s="42"/>
      <c r="F115" s="45"/>
      <c r="G115" s="34"/>
      <c r="H115" s="159"/>
      <c r="I115" s="160"/>
      <c r="J115" s="161"/>
      <c r="K115" s="159"/>
      <c r="L115" s="159"/>
    </row>
    <row r="116" spans="1:12">
      <c r="A116" s="16">
        <f t="shared" si="1"/>
        <v>106</v>
      </c>
      <c r="B116" s="41" t="s">
        <v>21</v>
      </c>
      <c r="C116" s="42"/>
      <c r="D116" s="42"/>
      <c r="E116" s="42"/>
      <c r="F116" s="43"/>
      <c r="G116" s="34"/>
      <c r="H116" s="159"/>
      <c r="I116" s="160"/>
      <c r="J116" s="161"/>
      <c r="K116" s="159"/>
      <c r="L116" s="159"/>
    </row>
    <row r="117" spans="1:12">
      <c r="A117" s="16">
        <f t="shared" si="1"/>
        <v>107</v>
      </c>
      <c r="B117" s="41" t="s">
        <v>22</v>
      </c>
      <c r="C117" s="42"/>
      <c r="D117" s="42">
        <f>'[3]ARR - Projected Data'!K69</f>
        <v>0</v>
      </c>
      <c r="E117" s="42">
        <f>'[4]ARR - Projected Data'!K69</f>
        <v>0</v>
      </c>
      <c r="F117" s="26">
        <f>D117-E117</f>
        <v>0</v>
      </c>
      <c r="G117" s="34"/>
      <c r="H117" s="159"/>
      <c r="I117" s="160"/>
      <c r="J117" s="161"/>
      <c r="K117" s="161"/>
      <c r="L117" s="161"/>
    </row>
    <row r="118" spans="1:12">
      <c r="A118" s="16">
        <f t="shared" si="1"/>
        <v>108</v>
      </c>
      <c r="B118" s="41" t="s">
        <v>23</v>
      </c>
      <c r="C118" s="42"/>
      <c r="D118" s="42">
        <f>'[3]ARR - Projected Data'!K70</f>
        <v>2113532099</v>
      </c>
      <c r="E118" s="42">
        <f>'[4]ARR - Projected Data'!K70</f>
        <v>1959468800</v>
      </c>
      <c r="F118" s="26">
        <f>D118-E118</f>
        <v>154063299</v>
      </c>
      <c r="G118" s="34"/>
      <c r="H118" s="159"/>
      <c r="I118" s="160"/>
      <c r="J118" s="161"/>
      <c r="K118" s="159"/>
      <c r="L118" s="159"/>
    </row>
    <row r="119" spans="1:12">
      <c r="A119" s="16">
        <f t="shared" si="1"/>
        <v>109</v>
      </c>
      <c r="B119" s="41" t="s">
        <v>24</v>
      </c>
      <c r="C119" s="42"/>
      <c r="D119" s="42">
        <f>'[3]ARR - Projected Data'!K71</f>
        <v>0</v>
      </c>
      <c r="E119" s="42">
        <f>'[4]ARR - Projected Data'!K71</f>
        <v>0</v>
      </c>
      <c r="F119" s="26">
        <f>D119-E119</f>
        <v>0</v>
      </c>
      <c r="G119" s="9"/>
      <c r="J119" s="161"/>
    </row>
    <row r="120" spans="1:12">
      <c r="A120" s="16">
        <f t="shared" si="1"/>
        <v>110</v>
      </c>
      <c r="B120" s="41" t="s">
        <v>52</v>
      </c>
      <c r="C120" s="42"/>
      <c r="D120" s="42">
        <f>'[3]ARR - Projected Data'!K72</f>
        <v>27918983</v>
      </c>
      <c r="E120" s="42">
        <f>'[4]ARR - Projected Data'!K72</f>
        <v>27989034</v>
      </c>
      <c r="F120" s="26">
        <f>D120-E120</f>
        <v>-70051</v>
      </c>
      <c r="G120" s="9"/>
      <c r="K120" s="158"/>
      <c r="L120" s="158"/>
    </row>
    <row r="121" spans="1:12">
      <c r="A121" s="16">
        <f t="shared" si="1"/>
        <v>111</v>
      </c>
      <c r="B121" s="41" t="s">
        <v>53</v>
      </c>
      <c r="C121" s="42"/>
      <c r="D121" s="82">
        <f>'[3]ARR - Projected Data'!K73</f>
        <v>13499551</v>
      </c>
      <c r="E121" s="82">
        <f>'[4]ARR - Projected Data'!K73</f>
        <v>9294533</v>
      </c>
      <c r="F121" s="58">
        <f>D121-E121</f>
        <v>4205018</v>
      </c>
      <c r="G121" s="9"/>
    </row>
    <row r="122" spans="1:12">
      <c r="A122" s="16">
        <f t="shared" si="1"/>
        <v>112</v>
      </c>
      <c r="B122" s="2" t="str">
        <f>"TOTAL NET PLANT (sum lns "&amp;A117&amp;" to "&amp;A121&amp;")"</f>
        <v>TOTAL NET PLANT (sum lns 107 to 111)</v>
      </c>
      <c r="C122" s="42"/>
      <c r="D122" s="43">
        <f>SUM(D117:D121)</f>
        <v>2154950633</v>
      </c>
      <c r="E122" s="43">
        <f>SUM(E117:E121)</f>
        <v>1996752367</v>
      </c>
      <c r="F122" s="43">
        <f>SUM(F117:F121)</f>
        <v>158198266</v>
      </c>
      <c r="G122" s="9"/>
    </row>
    <row r="123" spans="1:12">
      <c r="A123" s="16">
        <f t="shared" si="1"/>
        <v>113</v>
      </c>
      <c r="B123" s="2"/>
      <c r="C123" s="42"/>
      <c r="D123" s="42"/>
      <c r="E123" s="42"/>
      <c r="F123" s="43"/>
      <c r="G123" s="9"/>
    </row>
    <row r="124" spans="1:12">
      <c r="A124" s="16">
        <f t="shared" si="1"/>
        <v>114</v>
      </c>
      <c r="B124" s="2" t="s">
        <v>109</v>
      </c>
      <c r="C124" s="42"/>
      <c r="D124" s="49">
        <f>'[3]ARR - Projected Data'!$I$74</f>
        <v>0.48909000000000002</v>
      </c>
      <c r="E124" s="49">
        <f>'[4]ARR - Projected Data'!$I$74</f>
        <v>0.51815</v>
      </c>
      <c r="F124" s="49">
        <f>D124-E124</f>
        <v>-2.9059999999999975E-2</v>
      </c>
      <c r="G124" s="9"/>
    </row>
    <row r="125" spans="1:12">
      <c r="A125" s="16">
        <f t="shared" si="1"/>
        <v>115</v>
      </c>
      <c r="B125" s="40"/>
      <c r="C125" s="42"/>
      <c r="D125" s="42"/>
      <c r="E125" s="42"/>
      <c r="F125" s="45"/>
      <c r="G125" s="9"/>
    </row>
    <row r="126" spans="1:12">
      <c r="A126" s="16">
        <f t="shared" si="1"/>
        <v>116</v>
      </c>
      <c r="B126" s="50" t="s">
        <v>96</v>
      </c>
      <c r="C126" s="42"/>
      <c r="D126" s="42"/>
      <c r="E126" s="42"/>
      <c r="F126" s="43"/>
      <c r="G126" s="9"/>
    </row>
    <row r="127" spans="1:12">
      <c r="A127" s="16">
        <f t="shared" si="1"/>
        <v>117</v>
      </c>
      <c r="B127" s="41" t="s">
        <v>25</v>
      </c>
      <c r="C127" s="42"/>
      <c r="D127" s="42">
        <f>'[3]ARR - Projected Data'!K78</f>
        <v>0</v>
      </c>
      <c r="E127" s="42">
        <f>'[4]ARR - Projected Data'!K78</f>
        <v>0</v>
      </c>
      <c r="F127" s="26">
        <f t="shared" ref="F127:F135" si="2">D127-E127</f>
        <v>0</v>
      </c>
      <c r="G127" s="9"/>
    </row>
    <row r="128" spans="1:12">
      <c r="A128" s="16">
        <f t="shared" si="1"/>
        <v>118</v>
      </c>
      <c r="B128" s="41" t="s">
        <v>26</v>
      </c>
      <c r="C128" s="42"/>
      <c r="D128" s="43">
        <f>'[3]ARR - Projected Data'!K79</f>
        <v>-521590884.36614585</v>
      </c>
      <c r="E128" s="43">
        <f>'[4]ARR - Projected Data'!K79</f>
        <v>-394669249.44844878</v>
      </c>
      <c r="F128" s="26">
        <f t="shared" si="2"/>
        <v>-126921634.91769707</v>
      </c>
      <c r="G128" s="9"/>
    </row>
    <row r="129" spans="1:7">
      <c r="A129" s="16">
        <f t="shared" si="1"/>
        <v>119</v>
      </c>
      <c r="B129" s="41" t="s">
        <v>27</v>
      </c>
      <c r="C129" s="42"/>
      <c r="D129" s="43">
        <f>'[3]ARR - Projected Data'!K80</f>
        <v>-2810724.64109</v>
      </c>
      <c r="E129" s="43">
        <f>'[4]ARR - Projected Data'!K80</f>
        <v>-1728145.251903068</v>
      </c>
      <c r="F129" s="26">
        <f t="shared" si="2"/>
        <v>-1082579.389186932</v>
      </c>
      <c r="G129" s="9"/>
    </row>
    <row r="130" spans="1:7">
      <c r="A130" s="16">
        <f t="shared" si="1"/>
        <v>120</v>
      </c>
      <c r="B130" s="41" t="s">
        <v>28</v>
      </c>
      <c r="C130" s="42"/>
      <c r="D130" s="43">
        <f>'[3]ARR - Projected Data'!K81</f>
        <v>73866505.751284167</v>
      </c>
      <c r="E130" s="43">
        <f>'[4]ARR - Projected Data'!K81</f>
        <v>47900360.90153373</v>
      </c>
      <c r="F130" s="26">
        <f t="shared" si="2"/>
        <v>25966144.849750437</v>
      </c>
      <c r="G130" s="9"/>
    </row>
    <row r="131" spans="1:7">
      <c r="A131" s="16">
        <f t="shared" si="1"/>
        <v>121</v>
      </c>
      <c r="B131" s="40" t="s">
        <v>29</v>
      </c>
      <c r="C131" s="42"/>
      <c r="D131" s="43">
        <f>'[3]ARR - Projected Data'!K82</f>
        <v>0</v>
      </c>
      <c r="E131" s="43">
        <f>'[4]ARR - Projected Data'!K82</f>
        <v>0</v>
      </c>
      <c r="F131" s="26">
        <f t="shared" si="2"/>
        <v>0</v>
      </c>
      <c r="G131" s="9"/>
    </row>
    <row r="132" spans="1:7">
      <c r="A132" s="16">
        <f t="shared" si="1"/>
        <v>122</v>
      </c>
      <c r="B132" s="40" t="s">
        <v>90</v>
      </c>
      <c r="C132" s="42"/>
      <c r="D132" s="43">
        <f>'[3]ARR - Projected Data'!K83</f>
        <v>0</v>
      </c>
      <c r="E132" s="43">
        <f>'[4]ARR - Projected Data'!K83</f>
        <v>0</v>
      </c>
      <c r="F132" s="26">
        <f t="shared" si="2"/>
        <v>0</v>
      </c>
      <c r="G132" s="9"/>
    </row>
    <row r="133" spans="1:7">
      <c r="A133" s="16">
        <f t="shared" si="1"/>
        <v>123</v>
      </c>
      <c r="B133" s="40" t="s">
        <v>124</v>
      </c>
      <c r="C133" s="42"/>
      <c r="D133" s="43">
        <f>'[3]ARR - Projected Data'!K84</f>
        <v>0</v>
      </c>
      <c r="E133" s="43">
        <f>'[4]ARR - Projected Data'!K84</f>
        <v>0</v>
      </c>
      <c r="F133" s="26">
        <f t="shared" si="2"/>
        <v>0</v>
      </c>
      <c r="G133" s="9"/>
    </row>
    <row r="134" spans="1:7">
      <c r="A134" s="16">
        <f t="shared" si="1"/>
        <v>124</v>
      </c>
      <c r="B134" s="40" t="s">
        <v>91</v>
      </c>
      <c r="C134" s="42"/>
      <c r="D134" s="43">
        <f>'[3]ARR - Projected Data'!K85</f>
        <v>0</v>
      </c>
      <c r="E134" s="43">
        <f>'[4]ARR - Projected Data'!K85</f>
        <v>0</v>
      </c>
      <c r="F134" s="26">
        <f t="shared" si="2"/>
        <v>0</v>
      </c>
      <c r="G134" s="9"/>
    </row>
    <row r="135" spans="1:7">
      <c r="A135" s="16">
        <f t="shared" si="1"/>
        <v>125</v>
      </c>
      <c r="B135" s="40" t="s">
        <v>92</v>
      </c>
      <c r="C135" s="42"/>
      <c r="D135" s="73">
        <f>'[3]ARR - Projected Data'!K86</f>
        <v>0</v>
      </c>
      <c r="E135" s="73">
        <f>'[4]ARR - Projected Data'!K86</f>
        <v>0</v>
      </c>
      <c r="F135" s="58">
        <f t="shared" si="2"/>
        <v>0</v>
      </c>
      <c r="G135" s="9"/>
    </row>
    <row r="136" spans="1:7">
      <c r="A136" s="16">
        <f t="shared" si="1"/>
        <v>126</v>
      </c>
      <c r="B136" s="2" t="str">
        <f>"TOTAL ADJUSTMENTS (sum lns "&amp;A127&amp;" to "&amp;A135&amp;")"</f>
        <v>TOTAL ADJUSTMENTS (sum lns 117 to 125)</v>
      </c>
      <c r="C136" s="42"/>
      <c r="D136" s="43">
        <f>SUM(D127:D135)</f>
        <v>-450535103.25595164</v>
      </c>
      <c r="E136" s="43">
        <f>SUM(E127:E135)</f>
        <v>-348497033.79881811</v>
      </c>
      <c r="F136" s="43">
        <f>SUM(F127:F135)</f>
        <v>-102038069.45713356</v>
      </c>
      <c r="G136" s="9"/>
    </row>
    <row r="137" spans="1:7">
      <c r="A137" s="16">
        <f t="shared" si="1"/>
        <v>127</v>
      </c>
      <c r="B137" s="40"/>
      <c r="C137" s="42"/>
      <c r="D137" s="42"/>
      <c r="E137" s="42"/>
      <c r="F137" s="45"/>
      <c r="G137" s="9"/>
    </row>
    <row r="138" spans="1:7">
      <c r="A138" s="16">
        <f t="shared" si="1"/>
        <v>128</v>
      </c>
      <c r="B138" s="6" t="s">
        <v>30</v>
      </c>
      <c r="C138" s="42"/>
      <c r="D138" s="42">
        <f>'[3]ARR - Projected Data'!$K$89</f>
        <v>0</v>
      </c>
      <c r="E138" s="42">
        <f>'[4]ARR - Projected Data'!$K$89</f>
        <v>0</v>
      </c>
      <c r="F138" s="26">
        <f>D138-E138</f>
        <v>0</v>
      </c>
      <c r="G138" s="9"/>
    </row>
    <row r="139" spans="1:7">
      <c r="A139" s="16">
        <f t="shared" si="1"/>
        <v>129</v>
      </c>
      <c r="B139" s="41"/>
      <c r="C139" s="42"/>
      <c r="D139" s="42"/>
      <c r="E139" s="42"/>
      <c r="F139" s="43"/>
      <c r="G139" s="9"/>
    </row>
    <row r="140" spans="1:7">
      <c r="A140" s="16">
        <f t="shared" si="1"/>
        <v>130</v>
      </c>
      <c r="B140" s="41" t="s">
        <v>97</v>
      </c>
      <c r="C140" s="42"/>
      <c r="D140" s="42"/>
      <c r="E140" s="42"/>
      <c r="F140" s="43"/>
      <c r="G140" s="9"/>
    </row>
    <row r="141" spans="1:7">
      <c r="A141" s="16">
        <f t="shared" ref="A141:A204" si="3">A140+1</f>
        <v>131</v>
      </c>
      <c r="B141" s="41" t="s">
        <v>31</v>
      </c>
      <c r="C141" s="42"/>
      <c r="D141" s="43">
        <f>'[3]ARR - Projected Data'!K92</f>
        <v>0</v>
      </c>
      <c r="E141" s="43">
        <f>'[4]ARR - Projected Data'!K92</f>
        <v>0</v>
      </c>
      <c r="F141" s="26">
        <f t="shared" ref="F141:F147" si="4">D141-E141</f>
        <v>0</v>
      </c>
      <c r="G141" s="9"/>
    </row>
    <row r="142" spans="1:7">
      <c r="A142" s="16">
        <f t="shared" si="3"/>
        <v>132</v>
      </c>
      <c r="B142" s="41" t="s">
        <v>114</v>
      </c>
      <c r="C142" s="42"/>
      <c r="D142" s="43">
        <f>'[3]ARR - Projected Data'!K93</f>
        <v>87821</v>
      </c>
      <c r="E142" s="43">
        <f>'[4]ARR - Projected Data'!K93</f>
        <v>87562</v>
      </c>
      <c r="F142" s="26">
        <f t="shared" si="4"/>
        <v>259</v>
      </c>
      <c r="G142" s="9"/>
    </row>
    <row r="143" spans="1:7">
      <c r="A143" s="16">
        <f t="shared" si="3"/>
        <v>133</v>
      </c>
      <c r="B143" s="41" t="s">
        <v>115</v>
      </c>
      <c r="C143" s="42"/>
      <c r="D143" s="43">
        <f>'[3]ARR - Projected Data'!K94</f>
        <v>-88844</v>
      </c>
      <c r="E143" s="43">
        <f>'[4]ARR - Projected Data'!K94</f>
        <v>-112885</v>
      </c>
      <c r="F143" s="26">
        <f t="shared" si="4"/>
        <v>24041</v>
      </c>
      <c r="G143" s="9"/>
    </row>
    <row r="144" spans="1:7">
      <c r="A144" s="16">
        <f t="shared" si="3"/>
        <v>134</v>
      </c>
      <c r="B144" s="41" t="s">
        <v>116</v>
      </c>
      <c r="C144" s="42"/>
      <c r="D144" s="43">
        <f>'[3]ARR - Projected Data'!K95</f>
        <v>1062939</v>
      </c>
      <c r="E144" s="43">
        <f>'[4]ARR - Projected Data'!K95</f>
        <v>1388640</v>
      </c>
      <c r="F144" s="26">
        <f t="shared" si="4"/>
        <v>-325701</v>
      </c>
      <c r="G144" s="9"/>
    </row>
    <row r="145" spans="1:7">
      <c r="A145" s="16">
        <f t="shared" si="3"/>
        <v>135</v>
      </c>
      <c r="B145" s="41" t="s">
        <v>117</v>
      </c>
      <c r="C145" s="42"/>
      <c r="D145" s="43">
        <f>'[3]ARR - Projected Data'!K96</f>
        <v>1293</v>
      </c>
      <c r="E145" s="43">
        <f>'[4]ARR - Projected Data'!K96</f>
        <v>1390</v>
      </c>
      <c r="F145" s="26">
        <f t="shared" si="4"/>
        <v>-97</v>
      </c>
      <c r="G145" s="9"/>
    </row>
    <row r="146" spans="1:7">
      <c r="A146" s="16">
        <f t="shared" si="3"/>
        <v>136</v>
      </c>
      <c r="B146" s="41" t="s">
        <v>118</v>
      </c>
      <c r="C146" s="42"/>
      <c r="D146" s="43">
        <f>'[3]ARR - Projected Data'!K97</f>
        <v>0</v>
      </c>
      <c r="E146" s="43">
        <f>'[4]ARR - Projected Data'!K97</f>
        <v>0</v>
      </c>
      <c r="F146" s="26">
        <f t="shared" si="4"/>
        <v>0</v>
      </c>
      <c r="G146" s="9"/>
    </row>
    <row r="147" spans="1:7">
      <c r="A147" s="16">
        <f t="shared" si="3"/>
        <v>137</v>
      </c>
      <c r="B147" s="41" t="s">
        <v>125</v>
      </c>
      <c r="C147" s="42"/>
      <c r="D147" s="73">
        <f>'[3]ARR - Projected Data'!K98</f>
        <v>0</v>
      </c>
      <c r="E147" s="73">
        <f>'[4]ARR - Projected Data'!K98</f>
        <v>0</v>
      </c>
      <c r="F147" s="58">
        <f t="shared" si="4"/>
        <v>0</v>
      </c>
      <c r="G147" s="9"/>
    </row>
    <row r="148" spans="1:7">
      <c r="A148" s="16">
        <f t="shared" si="3"/>
        <v>138</v>
      </c>
      <c r="B148" s="2" t="str">
        <f>"TOTAL WORKING CAPITAL (sum lns "&amp;A141&amp;" to "&amp;A147&amp;")"</f>
        <v>TOTAL WORKING CAPITAL (sum lns 131 to 137)</v>
      </c>
      <c r="C148" s="29"/>
      <c r="D148" s="47">
        <f>SUM(D141:D147)</f>
        <v>1063209</v>
      </c>
      <c r="E148" s="47">
        <f>SUM(E141:E147)</f>
        <v>1364707</v>
      </c>
      <c r="F148" s="47">
        <f>SUM(F141:F147)</f>
        <v>-301498</v>
      </c>
      <c r="G148" s="9"/>
    </row>
    <row r="149" spans="1:7">
      <c r="A149" s="16">
        <f t="shared" si="3"/>
        <v>139</v>
      </c>
      <c r="B149" s="40"/>
      <c r="C149" s="42"/>
      <c r="D149" s="42"/>
      <c r="E149" s="42"/>
      <c r="F149" s="51"/>
      <c r="G149" s="9"/>
    </row>
    <row r="150" spans="1:7">
      <c r="A150" s="16">
        <f t="shared" si="3"/>
        <v>140</v>
      </c>
      <c r="B150" s="40" t="s">
        <v>93</v>
      </c>
      <c r="C150" s="42"/>
      <c r="D150" s="42">
        <f>'[3]ARR - Projected Data'!$K$101</f>
        <v>0</v>
      </c>
      <c r="E150" s="42">
        <f>'[4]ARR - Projected Data'!$K$101</f>
        <v>0</v>
      </c>
      <c r="F150" s="51">
        <f>D150-E150</f>
        <v>0</v>
      </c>
      <c r="G150" s="9"/>
    </row>
    <row r="151" spans="1:7">
      <c r="A151" s="16">
        <f t="shared" si="3"/>
        <v>141</v>
      </c>
      <c r="B151" s="40"/>
      <c r="C151" s="42"/>
      <c r="D151" s="42"/>
      <c r="E151" s="42"/>
      <c r="F151" s="51"/>
      <c r="G151" s="9"/>
    </row>
    <row r="152" spans="1:7" ht="18.75" thickBot="1">
      <c r="A152" s="16">
        <f t="shared" si="3"/>
        <v>142</v>
      </c>
      <c r="B152" s="2" t="str">
        <f>"RATE BASE (sum lns "&amp;A122&amp;", "&amp;A136&amp;", "&amp;A138&amp;", "&amp;A148&amp;", "&amp;A150&amp;")"</f>
        <v>RATE BASE (sum lns 112, 126, 128, 138, 140)</v>
      </c>
      <c r="C152" s="42"/>
      <c r="D152" s="52">
        <f>+D148+D138+D136+D122</f>
        <v>1705478738.7440484</v>
      </c>
      <c r="E152" s="52">
        <f>+E148+E138+E136+E122</f>
        <v>1649620040.2011819</v>
      </c>
      <c r="F152" s="52">
        <f>+F148+F138+F136+F122</f>
        <v>55858698.542866439</v>
      </c>
      <c r="G152" s="9"/>
    </row>
    <row r="153" spans="1:7" ht="18.75" thickTop="1">
      <c r="A153" s="16">
        <f t="shared" si="3"/>
        <v>143</v>
      </c>
      <c r="B153" s="19"/>
      <c r="C153" s="25"/>
      <c r="D153" s="42"/>
      <c r="E153" s="42"/>
      <c r="F153" s="25"/>
      <c r="G153" s="31"/>
    </row>
    <row r="154" spans="1:7">
      <c r="A154" s="16">
        <f t="shared" si="3"/>
        <v>144</v>
      </c>
      <c r="B154" s="2"/>
      <c r="C154" s="3"/>
      <c r="D154" s="65"/>
      <c r="E154" s="65"/>
      <c r="F154" s="4"/>
      <c r="G154" s="31"/>
    </row>
    <row r="155" spans="1:7">
      <c r="A155" s="16">
        <f t="shared" si="3"/>
        <v>145</v>
      </c>
      <c r="B155" s="2"/>
      <c r="C155" s="3"/>
      <c r="D155" s="65"/>
      <c r="E155" s="65"/>
      <c r="F155" s="7"/>
      <c r="G155" s="4"/>
    </row>
    <row r="156" spans="1:7">
      <c r="A156" s="16">
        <f t="shared" si="3"/>
        <v>146</v>
      </c>
      <c r="B156" s="2"/>
      <c r="C156" s="3"/>
      <c r="D156" s="65"/>
      <c r="E156" s="65"/>
      <c r="G156" s="7"/>
    </row>
    <row r="157" spans="1:7">
      <c r="A157" s="16">
        <f t="shared" si="3"/>
        <v>147</v>
      </c>
      <c r="C157" s="3"/>
      <c r="D157" s="65"/>
      <c r="E157" s="65"/>
      <c r="F157" s="78"/>
    </row>
    <row r="158" spans="1:7">
      <c r="A158" s="16">
        <f t="shared" si="3"/>
        <v>148</v>
      </c>
      <c r="C158" s="3"/>
      <c r="D158" s="65"/>
      <c r="E158" s="65"/>
      <c r="F158" s="78"/>
    </row>
    <row r="159" spans="1:7">
      <c r="A159" s="16">
        <f t="shared" si="3"/>
        <v>149</v>
      </c>
      <c r="B159" s="5" t="s">
        <v>84</v>
      </c>
      <c r="C159" s="3"/>
      <c r="D159" s="65"/>
      <c r="E159" s="65"/>
      <c r="F159" s="30"/>
    </row>
    <row r="160" spans="1:7">
      <c r="A160" s="16">
        <f t="shared" si="3"/>
        <v>150</v>
      </c>
      <c r="B160" s="12"/>
      <c r="C160" s="53"/>
      <c r="D160" s="101"/>
      <c r="E160" s="101"/>
      <c r="F160" s="54"/>
      <c r="G160" s="31"/>
    </row>
    <row r="161" spans="1:7">
      <c r="A161" s="16">
        <f t="shared" si="3"/>
        <v>151</v>
      </c>
      <c r="B161" s="19"/>
      <c r="C161" s="25"/>
      <c r="D161" s="42"/>
      <c r="E161" s="111" t="s">
        <v>163</v>
      </c>
      <c r="F161" s="54"/>
      <c r="G161" s="53"/>
    </row>
    <row r="162" spans="1:7">
      <c r="A162" s="16">
        <f t="shared" si="3"/>
        <v>152</v>
      </c>
      <c r="B162" s="33" t="s">
        <v>139</v>
      </c>
      <c r="C162" s="32"/>
      <c r="D162" s="87">
        <v>2017</v>
      </c>
      <c r="E162" s="87">
        <v>2016</v>
      </c>
      <c r="F162" s="11" t="s">
        <v>1</v>
      </c>
      <c r="G162" s="25"/>
    </row>
    <row r="163" spans="1:7">
      <c r="A163" s="16">
        <f t="shared" si="3"/>
        <v>153</v>
      </c>
      <c r="B163" s="76" t="s">
        <v>140</v>
      </c>
      <c r="C163" s="32"/>
      <c r="D163" s="88" t="s">
        <v>110</v>
      </c>
      <c r="E163" s="88" t="s">
        <v>110</v>
      </c>
      <c r="F163" s="11"/>
      <c r="G163" s="25"/>
    </row>
    <row r="164" spans="1:7">
      <c r="A164" s="16">
        <f t="shared" si="3"/>
        <v>154</v>
      </c>
      <c r="B164" s="19"/>
      <c r="C164" s="55"/>
      <c r="D164" s="89" t="s">
        <v>3</v>
      </c>
      <c r="E164" s="89" t="s">
        <v>3</v>
      </c>
      <c r="F164" s="25"/>
      <c r="G164" s="56"/>
    </row>
    <row r="165" spans="1:7" ht="18.75" thickBot="1">
      <c r="A165" s="16">
        <f t="shared" si="3"/>
        <v>155</v>
      </c>
      <c r="B165" s="19"/>
      <c r="C165" s="55"/>
      <c r="D165" s="90" t="s">
        <v>5</v>
      </c>
      <c r="E165" s="90" t="s">
        <v>5</v>
      </c>
      <c r="F165" s="35"/>
      <c r="G165" s="31"/>
    </row>
    <row r="166" spans="1:7">
      <c r="A166" s="16">
        <f t="shared" si="3"/>
        <v>156</v>
      </c>
      <c r="B166" s="19" t="s">
        <v>98</v>
      </c>
      <c r="C166" s="25"/>
      <c r="D166" s="42"/>
      <c r="E166" s="42"/>
      <c r="G166" s="31"/>
    </row>
    <row r="167" spans="1:7">
      <c r="A167" s="16">
        <f t="shared" si="3"/>
        <v>157</v>
      </c>
      <c r="B167" s="19" t="s">
        <v>23</v>
      </c>
      <c r="C167" s="25"/>
      <c r="D167" s="42">
        <f>'[3]ARR - Projected Data'!$K$121</f>
        <v>18074687</v>
      </c>
      <c r="E167" s="42">
        <f>'[4]ARR - Projected Data'!$K$121</f>
        <v>17377119</v>
      </c>
      <c r="F167" s="26">
        <f>D167-E167</f>
        <v>697568</v>
      </c>
      <c r="G167" s="31"/>
    </row>
    <row r="168" spans="1:7">
      <c r="A168" s="16">
        <f t="shared" si="3"/>
        <v>158</v>
      </c>
      <c r="B168" s="19"/>
      <c r="C168" s="25"/>
      <c r="D168" s="42"/>
      <c r="E168" s="42"/>
      <c r="F168" s="26"/>
      <c r="G168" s="31"/>
    </row>
    <row r="169" spans="1:7">
      <c r="A169" s="16">
        <f t="shared" si="3"/>
        <v>159</v>
      </c>
      <c r="B169" s="19" t="s">
        <v>32</v>
      </c>
      <c r="C169" s="25"/>
      <c r="D169" s="42">
        <f>'[3]ARR - Projected Data'!K128</f>
        <v>11183288</v>
      </c>
      <c r="E169" s="42">
        <f>'[4]ARR - Projected Data'!K128</f>
        <v>11608982</v>
      </c>
      <c r="F169" s="26">
        <f t="shared" ref="F169:F175" si="5">D169-E169</f>
        <v>-425694</v>
      </c>
      <c r="G169" s="31"/>
    </row>
    <row r="170" spans="1:7">
      <c r="A170" s="16">
        <f t="shared" si="3"/>
        <v>160</v>
      </c>
      <c r="B170" s="19" t="s">
        <v>54</v>
      </c>
      <c r="C170" s="25"/>
      <c r="D170" s="42">
        <f>'[3]ARR - Projected Data'!K129</f>
        <v>1253632</v>
      </c>
      <c r="E170" s="42">
        <f>'[4]ARR - Projected Data'!K129</f>
        <v>1240561</v>
      </c>
      <c r="F170" s="26">
        <f t="shared" si="5"/>
        <v>13071</v>
      </c>
      <c r="G170" s="31"/>
    </row>
    <row r="171" spans="1:7">
      <c r="A171" s="16">
        <f t="shared" si="3"/>
        <v>161</v>
      </c>
      <c r="B171" s="57" t="s">
        <v>55</v>
      </c>
      <c r="C171" s="25"/>
      <c r="D171" s="42">
        <f>'[3]ARR - Projected Data'!K130</f>
        <v>432090</v>
      </c>
      <c r="E171" s="42">
        <f>'[4]ARR - Projected Data'!K130</f>
        <v>0</v>
      </c>
      <c r="F171" s="26">
        <f t="shared" si="5"/>
        <v>432090</v>
      </c>
      <c r="G171" s="31"/>
    </row>
    <row r="172" spans="1:7">
      <c r="A172" s="16">
        <f t="shared" si="3"/>
        <v>162</v>
      </c>
      <c r="B172" s="57" t="s">
        <v>56</v>
      </c>
      <c r="C172" s="25"/>
      <c r="D172" s="42">
        <f>'[3]ARR - Projected Data'!K131</f>
        <v>0</v>
      </c>
      <c r="E172" s="42">
        <f>'[4]ARR - Projected Data'!K131</f>
        <v>0</v>
      </c>
      <c r="F172" s="26">
        <f t="shared" si="5"/>
        <v>0</v>
      </c>
      <c r="G172" s="31"/>
    </row>
    <row r="173" spans="1:7">
      <c r="A173" s="16">
        <f t="shared" si="3"/>
        <v>163</v>
      </c>
      <c r="B173" s="57" t="s">
        <v>126</v>
      </c>
      <c r="C173" s="25"/>
      <c r="D173" s="42">
        <f>'[3]ARR - Projected Data'!K132</f>
        <v>484851</v>
      </c>
      <c r="E173" s="42">
        <f>'[4]ARR - Projected Data'!K132</f>
        <v>0</v>
      </c>
      <c r="F173" s="26">
        <f t="shared" si="5"/>
        <v>484851</v>
      </c>
      <c r="G173" s="31"/>
    </row>
    <row r="174" spans="1:7">
      <c r="A174" s="16">
        <f t="shared" si="3"/>
        <v>164</v>
      </c>
      <c r="B174" s="57" t="s">
        <v>127</v>
      </c>
      <c r="C174" s="25"/>
      <c r="D174" s="42">
        <f>'[3]ARR - Projected Data'!K133</f>
        <v>62081</v>
      </c>
      <c r="E174" s="42">
        <f>'[4]ARR - Projected Data'!K133</f>
        <v>84655</v>
      </c>
      <c r="F174" s="26">
        <f t="shared" si="5"/>
        <v>-22574</v>
      </c>
      <c r="G174" s="31"/>
    </row>
    <row r="175" spans="1:7">
      <c r="A175" s="16">
        <f t="shared" si="3"/>
        <v>165</v>
      </c>
      <c r="B175" s="57" t="s">
        <v>57</v>
      </c>
      <c r="C175" s="25"/>
      <c r="D175" s="42">
        <f>'[3]ARR - Projected Data'!K134</f>
        <v>0</v>
      </c>
      <c r="E175" s="42">
        <f>'[4]ARR - Projected Data'!K134</f>
        <v>0</v>
      </c>
      <c r="F175" s="26">
        <f t="shared" si="5"/>
        <v>0</v>
      </c>
      <c r="G175" s="31"/>
    </row>
    <row r="176" spans="1:7">
      <c r="A176" s="16">
        <f t="shared" si="3"/>
        <v>166</v>
      </c>
      <c r="B176" s="57" t="s">
        <v>94</v>
      </c>
      <c r="C176" s="25"/>
      <c r="D176" s="44">
        <f>SUM(D169:D175)</f>
        <v>13415942</v>
      </c>
      <c r="E176" s="44">
        <f>SUM(E169:E175)</f>
        <v>12934198</v>
      </c>
      <c r="F176" s="86">
        <f>SUM(F169:F175)</f>
        <v>481744</v>
      </c>
      <c r="G176" s="31"/>
    </row>
    <row r="177" spans="1:7">
      <c r="A177" s="16">
        <f t="shared" si="3"/>
        <v>167</v>
      </c>
      <c r="B177" s="57"/>
      <c r="C177" s="25"/>
      <c r="D177" s="73"/>
      <c r="E177" s="73"/>
      <c r="F177" s="58"/>
      <c r="G177" s="31"/>
    </row>
    <row r="178" spans="1:7">
      <c r="A178" s="16">
        <f t="shared" si="3"/>
        <v>168</v>
      </c>
      <c r="B178" s="2" t="str">
        <f>"TOTAL O&amp;M EXPENSE (sum Line "&amp;A167&amp;" + Line "&amp;A176&amp;")"</f>
        <v>TOTAL O&amp;M EXPENSE (sum Line 157 + Line 166)</v>
      </c>
      <c r="C178" s="25"/>
      <c r="D178" s="47">
        <f>D167+D176</f>
        <v>31490629</v>
      </c>
      <c r="E178" s="47">
        <f>E167+E176</f>
        <v>30311317</v>
      </c>
      <c r="F178" s="37">
        <f>F167+F176</f>
        <v>1179312</v>
      </c>
      <c r="G178" s="31"/>
    </row>
    <row r="179" spans="1:7">
      <c r="A179" s="16">
        <f t="shared" si="3"/>
        <v>169</v>
      </c>
      <c r="B179" s="1"/>
      <c r="C179" s="25"/>
      <c r="D179" s="42"/>
      <c r="E179" s="42"/>
      <c r="F179" s="46"/>
      <c r="G179" s="31"/>
    </row>
    <row r="180" spans="1:7">
      <c r="A180" s="16">
        <f t="shared" si="3"/>
        <v>170</v>
      </c>
      <c r="B180" s="19" t="s">
        <v>33</v>
      </c>
      <c r="C180" s="25"/>
      <c r="D180" s="42"/>
      <c r="E180" s="42"/>
      <c r="F180" s="26">
        <f t="shared" ref="F180:F186" si="6">D180-E180</f>
        <v>0</v>
      </c>
      <c r="G180" s="31"/>
    </row>
    <row r="181" spans="1:7">
      <c r="A181" s="16">
        <f t="shared" si="3"/>
        <v>171</v>
      </c>
      <c r="B181" s="19" t="str">
        <f>+B167</f>
        <v xml:space="preserve">  Transmission </v>
      </c>
      <c r="C181" s="25"/>
      <c r="D181" s="42">
        <f>'[3]ARR - Projected Data'!K141</f>
        <v>48858757</v>
      </c>
      <c r="E181" s="42">
        <f>'[4]ARR - Projected Data'!K141</f>
        <v>44260512</v>
      </c>
      <c r="F181" s="26">
        <f t="shared" si="6"/>
        <v>4598245</v>
      </c>
      <c r="G181" s="31"/>
    </row>
    <row r="182" spans="1:7">
      <c r="A182" s="16">
        <f t="shared" si="3"/>
        <v>172</v>
      </c>
      <c r="B182" s="19" t="s">
        <v>58</v>
      </c>
      <c r="C182" s="25"/>
      <c r="D182" s="42">
        <f>'[3]ARR - Projected Data'!K142</f>
        <v>0</v>
      </c>
      <c r="E182" s="42">
        <f>'[4]ARR - Projected Data'!K142</f>
        <v>0</v>
      </c>
      <c r="F182" s="26">
        <f t="shared" si="6"/>
        <v>0</v>
      </c>
      <c r="G182" s="31"/>
    </row>
    <row r="183" spans="1:7">
      <c r="A183" s="16">
        <f t="shared" si="3"/>
        <v>173</v>
      </c>
      <c r="B183" s="19" t="s">
        <v>59</v>
      </c>
      <c r="C183" s="25"/>
      <c r="D183" s="42">
        <f>'[3]ARR - Projected Data'!K143</f>
        <v>0</v>
      </c>
      <c r="E183" s="42">
        <f>'[4]ARR - Projected Data'!K143</f>
        <v>0</v>
      </c>
      <c r="F183" s="26">
        <f t="shared" si="6"/>
        <v>0</v>
      </c>
      <c r="G183" s="31"/>
    </row>
    <row r="184" spans="1:7">
      <c r="A184" s="16">
        <f t="shared" si="3"/>
        <v>174</v>
      </c>
      <c r="B184" s="19" t="s">
        <v>60</v>
      </c>
      <c r="C184" s="25"/>
      <c r="D184" s="42">
        <f>'[3]ARR - Projected Data'!K144</f>
        <v>0</v>
      </c>
      <c r="E184" s="42">
        <f>'[4]ARR - Projected Data'!K144</f>
        <v>0</v>
      </c>
      <c r="F184" s="26">
        <f t="shared" si="6"/>
        <v>0</v>
      </c>
      <c r="G184" s="31"/>
    </row>
    <row r="185" spans="1:7">
      <c r="A185" s="16">
        <f t="shared" si="3"/>
        <v>175</v>
      </c>
      <c r="B185" s="19" t="s">
        <v>34</v>
      </c>
      <c r="C185" s="25"/>
      <c r="D185" s="42">
        <f>'[3]ARR - Projected Data'!K145</f>
        <v>3217163</v>
      </c>
      <c r="E185" s="42">
        <f>'[4]ARR - Projected Data'!K145</f>
        <v>2731251</v>
      </c>
      <c r="F185" s="26">
        <f t="shared" si="6"/>
        <v>485912</v>
      </c>
      <c r="G185" s="31"/>
    </row>
    <row r="186" spans="1:7">
      <c r="A186" s="16">
        <f t="shared" si="3"/>
        <v>176</v>
      </c>
      <c r="B186" s="19" t="s">
        <v>128</v>
      </c>
      <c r="C186" s="25"/>
      <c r="D186" s="82">
        <f>'[3]ARR - Projected Data'!K146</f>
        <v>2823544</v>
      </c>
      <c r="E186" s="82">
        <f>'[4]ARR - Projected Data'!K146</f>
        <v>2422275</v>
      </c>
      <c r="F186" s="58">
        <f t="shared" si="6"/>
        <v>401269</v>
      </c>
      <c r="G186" s="31"/>
    </row>
    <row r="187" spans="1:7">
      <c r="A187" s="16">
        <f t="shared" si="3"/>
        <v>177</v>
      </c>
      <c r="B187" s="2" t="str">
        <f>"TOTAL DEPRECIATION AND AMORTIZATION (sum lns "&amp;A181&amp;" to "&amp;A186&amp;")"</f>
        <v>TOTAL DEPRECIATION AND AMORTIZATION (sum lns 171 to 176)</v>
      </c>
      <c r="C187" s="25"/>
      <c r="D187" s="47">
        <f>SUM(D181:D186)</f>
        <v>54899464</v>
      </c>
      <c r="E187" s="47">
        <f>SUM(E181:E186)</f>
        <v>49414038</v>
      </c>
      <c r="F187" s="37">
        <f>SUM(F181:F186)</f>
        <v>5485426</v>
      </c>
      <c r="G187" s="31"/>
    </row>
    <row r="188" spans="1:7">
      <c r="A188" s="16">
        <f t="shared" si="3"/>
        <v>178</v>
      </c>
      <c r="B188" s="19"/>
      <c r="C188" s="25"/>
      <c r="D188" s="42"/>
      <c r="E188" s="42"/>
      <c r="F188" s="26"/>
      <c r="G188" s="31"/>
    </row>
    <row r="189" spans="1:7">
      <c r="A189" s="16">
        <f t="shared" si="3"/>
        <v>179</v>
      </c>
      <c r="B189" s="19" t="s">
        <v>99</v>
      </c>
      <c r="C189" s="25"/>
      <c r="D189" s="42"/>
      <c r="E189" s="42"/>
      <c r="F189" s="26"/>
      <c r="G189" s="31"/>
    </row>
    <row r="190" spans="1:7">
      <c r="A190" s="16">
        <f t="shared" si="3"/>
        <v>180</v>
      </c>
      <c r="B190" s="19" t="s">
        <v>35</v>
      </c>
      <c r="C190" s="25"/>
      <c r="D190" s="42"/>
      <c r="E190" s="42"/>
      <c r="F190" s="26"/>
      <c r="G190" s="31"/>
    </row>
    <row r="191" spans="1:7">
      <c r="A191" s="16">
        <f t="shared" si="3"/>
        <v>181</v>
      </c>
      <c r="B191" s="19" t="s">
        <v>36</v>
      </c>
      <c r="C191" s="25"/>
      <c r="D191" s="42">
        <f>'[3]ARR - Projected Data'!K151</f>
        <v>1017432</v>
      </c>
      <c r="E191" s="42">
        <f>'[4]ARR - Projected Data'!K151</f>
        <v>1108963</v>
      </c>
      <c r="F191" s="26">
        <f>D191-E191</f>
        <v>-91531</v>
      </c>
      <c r="G191" s="31"/>
    </row>
    <row r="192" spans="1:7">
      <c r="A192" s="16">
        <f t="shared" si="3"/>
        <v>182</v>
      </c>
      <c r="B192" s="19" t="s">
        <v>37</v>
      </c>
      <c r="C192" s="25"/>
      <c r="D192" s="42"/>
      <c r="E192" s="42">
        <f>'[4]ARR - Projected Data'!K152</f>
        <v>0</v>
      </c>
      <c r="F192" s="26">
        <f>D192-E192</f>
        <v>0</v>
      </c>
      <c r="G192" s="31"/>
    </row>
    <row r="193" spans="1:7">
      <c r="A193" s="16">
        <f t="shared" si="3"/>
        <v>183</v>
      </c>
      <c r="B193" s="19" t="s">
        <v>38</v>
      </c>
      <c r="C193" s="25"/>
      <c r="D193" s="42">
        <f>'[3]ARR - Projected Data'!K153</f>
        <v>16384620</v>
      </c>
      <c r="E193" s="42">
        <f>'[4]ARR - Projected Data'!K153</f>
        <v>14362488</v>
      </c>
      <c r="F193" s="26">
        <f>D193-E193</f>
        <v>2022132</v>
      </c>
      <c r="G193" s="31"/>
    </row>
    <row r="194" spans="1:7">
      <c r="A194" s="16">
        <f t="shared" si="3"/>
        <v>184</v>
      </c>
      <c r="B194" s="19" t="s">
        <v>39</v>
      </c>
      <c r="C194" s="25"/>
      <c r="D194" s="42">
        <f>'[3]ARR - Projected Data'!K154</f>
        <v>0</v>
      </c>
      <c r="E194" s="42">
        <f>'[4]ARR - Projected Data'!K154</f>
        <v>0</v>
      </c>
      <c r="F194" s="26">
        <f>D194-E194</f>
        <v>0</v>
      </c>
      <c r="G194" s="31"/>
    </row>
    <row r="195" spans="1:7">
      <c r="A195" s="16">
        <f t="shared" si="3"/>
        <v>185</v>
      </c>
      <c r="B195" s="19" t="s">
        <v>61</v>
      </c>
      <c r="C195" s="25"/>
      <c r="D195" s="82">
        <f>'[3]ARR - Projected Data'!K155</f>
        <v>0</v>
      </c>
      <c r="E195" s="82">
        <f>'[4]ARR - Projected Data'!K155</f>
        <v>0</v>
      </c>
      <c r="F195" s="58">
        <f>D195-E195</f>
        <v>0</v>
      </c>
      <c r="G195" s="31"/>
    </row>
    <row r="196" spans="1:7">
      <c r="A196" s="16">
        <f t="shared" si="3"/>
        <v>186</v>
      </c>
      <c r="B196" s="2" t="str">
        <f>"TOTAL OTHER TAXES (sum lns "&amp;A191&amp;" to "&amp;A195&amp;")"</f>
        <v>TOTAL OTHER TAXES (sum lns 181 to 185)</v>
      </c>
      <c r="C196" s="25"/>
      <c r="D196" s="47">
        <f>SUM(D191:D195)</f>
        <v>17402052</v>
      </c>
      <c r="E196" s="47">
        <f>SUM(E191:E195)</f>
        <v>15471451</v>
      </c>
      <c r="F196" s="37">
        <f>SUM(F191:F195)</f>
        <v>1930601</v>
      </c>
      <c r="G196" s="31"/>
    </row>
    <row r="197" spans="1:7">
      <c r="A197" s="16">
        <f t="shared" si="3"/>
        <v>187</v>
      </c>
      <c r="B197" s="19"/>
      <c r="C197" s="25"/>
      <c r="D197" s="42"/>
      <c r="E197" s="42"/>
      <c r="F197" s="26"/>
      <c r="G197" s="31"/>
    </row>
    <row r="198" spans="1:7">
      <c r="A198" s="16">
        <f t="shared" si="3"/>
        <v>188</v>
      </c>
      <c r="B198" s="19"/>
      <c r="C198" s="25"/>
      <c r="D198" s="42"/>
      <c r="E198" s="42"/>
      <c r="F198" s="26"/>
      <c r="G198" s="31"/>
    </row>
    <row r="199" spans="1:7">
      <c r="A199" s="16">
        <f t="shared" si="3"/>
        <v>189</v>
      </c>
      <c r="B199" s="19" t="s">
        <v>40</v>
      </c>
      <c r="C199" s="25"/>
      <c r="D199" s="42"/>
      <c r="E199" s="42"/>
      <c r="F199" s="46"/>
      <c r="G199" s="31"/>
    </row>
    <row r="200" spans="1:7">
      <c r="A200" s="16">
        <f t="shared" si="3"/>
        <v>190</v>
      </c>
      <c r="B200" s="59" t="s">
        <v>41</v>
      </c>
      <c r="C200" s="25"/>
      <c r="D200" s="102">
        <f>'[3]ARR - Projected Data'!$F$159</f>
        <v>0.35870000000000002</v>
      </c>
      <c r="E200" s="102">
        <f>'[4]ARR - Projected Data'!F159</f>
        <v>0.35920000000000002</v>
      </c>
      <c r="F200" s="60">
        <f>D200-E200</f>
        <v>-5.0000000000000044E-4</v>
      </c>
      <c r="G200" s="31"/>
    </row>
    <row r="201" spans="1:7">
      <c r="A201" s="16">
        <f t="shared" si="3"/>
        <v>191</v>
      </c>
      <c r="B201" s="1" t="s">
        <v>42</v>
      </c>
      <c r="C201" s="25"/>
      <c r="D201" s="102">
        <f>'[3]ARR - Projected Data'!$F$160</f>
        <v>0.38629999999999998</v>
      </c>
      <c r="E201" s="102">
        <f>'[4]ARR - Projected Data'!F160</f>
        <v>0.38390000000000002</v>
      </c>
      <c r="F201" s="60">
        <f>D201-E201</f>
        <v>2.3999999999999577E-3</v>
      </c>
      <c r="G201" s="31"/>
    </row>
    <row r="202" spans="1:7">
      <c r="A202" s="16">
        <f t="shared" si="3"/>
        <v>192</v>
      </c>
      <c r="B202" s="19" t="s">
        <v>101</v>
      </c>
      <c r="C202" s="25"/>
      <c r="D202" s="42"/>
      <c r="E202" s="42"/>
      <c r="F202" s="46"/>
      <c r="G202" s="31"/>
    </row>
    <row r="203" spans="1:7">
      <c r="A203" s="16">
        <f t="shared" si="3"/>
        <v>193</v>
      </c>
      <c r="B203" s="19" t="s">
        <v>102</v>
      </c>
      <c r="C203" s="25"/>
      <c r="D203" s="42"/>
      <c r="E203" s="42"/>
      <c r="F203" s="46"/>
      <c r="G203" s="31"/>
    </row>
    <row r="204" spans="1:7">
      <c r="A204" s="16">
        <f t="shared" si="3"/>
        <v>194</v>
      </c>
      <c r="B204" s="19" t="s">
        <v>103</v>
      </c>
      <c r="C204" s="25"/>
      <c r="D204" s="103">
        <f>'[3]ARR - Projected Data'!$F$163</f>
        <v>1.5592999999999999</v>
      </c>
      <c r="E204" s="103">
        <f>'[4]ARR - Projected Data'!$F$163</f>
        <v>1.5605</v>
      </c>
      <c r="F204" s="61">
        <f>D204-E204</f>
        <v>-1.2000000000000899E-3</v>
      </c>
      <c r="G204" s="31"/>
    </row>
    <row r="205" spans="1:7">
      <c r="A205" s="16">
        <f t="shared" ref="A205:A268" si="7">A204+1</f>
        <v>195</v>
      </c>
      <c r="B205" s="19" t="s">
        <v>100</v>
      </c>
      <c r="C205" s="25"/>
      <c r="D205" s="43">
        <f>'[3]ARR - Projected Data'!$F$164</f>
        <v>-212785</v>
      </c>
      <c r="E205" s="43">
        <f>'[4]ARR - Projected Data'!$F$164</f>
        <v>-340664</v>
      </c>
      <c r="F205" s="46">
        <f>D205-E205</f>
        <v>127879</v>
      </c>
      <c r="G205" s="31"/>
    </row>
    <row r="206" spans="1:7">
      <c r="A206" s="16">
        <f t="shared" si="7"/>
        <v>196</v>
      </c>
      <c r="B206" s="19"/>
      <c r="C206" s="25"/>
      <c r="D206" s="42"/>
      <c r="E206" s="42"/>
      <c r="F206" s="46"/>
      <c r="G206" s="31"/>
    </row>
    <row r="207" spans="1:7">
      <c r="A207" s="16">
        <f t="shared" si="7"/>
        <v>197</v>
      </c>
      <c r="B207" s="19" t="str">
        <f>"Income Tax Calculation = line "&amp;A201&amp;" * line "&amp;A211&amp;""</f>
        <v>Income Tax Calculation = line 191 * line 201</v>
      </c>
      <c r="C207" s="25"/>
      <c r="D207" s="42">
        <f>'[3]ARR - Projected Data'!K166</f>
        <v>53892003</v>
      </c>
      <c r="E207" s="42">
        <f>'[4]ARR - Projected Data'!K166</f>
        <v>52056367</v>
      </c>
      <c r="F207" s="46">
        <f>D207-E207</f>
        <v>1835636</v>
      </c>
      <c r="G207" s="31"/>
    </row>
    <row r="208" spans="1:7">
      <c r="A208" s="16">
        <f t="shared" si="7"/>
        <v>198</v>
      </c>
      <c r="B208" s="1" t="str">
        <f>"ITC adjustment (line "&amp;A204&amp;" * line "&amp;A205&amp;") multiplied by net plant allocator"</f>
        <v>ITC adjustment (line 194 * line 195) multiplied by net plant allocator</v>
      </c>
      <c r="C208" s="25"/>
      <c r="D208" s="73">
        <f>'[3]ARR - Projected Data'!K167</f>
        <v>-162278</v>
      </c>
      <c r="E208" s="73">
        <f>'[4]ARR - Projected Data'!K167</f>
        <v>-275452</v>
      </c>
      <c r="F208" s="83">
        <f>D208-E208</f>
        <v>113174</v>
      </c>
      <c r="G208" s="31"/>
    </row>
    <row r="209" spans="1:7">
      <c r="A209" s="16">
        <f t="shared" si="7"/>
        <v>199</v>
      </c>
      <c r="B209" s="2" t="str">
        <f>"TOTAL INCOME TAXES (sum lns "&amp;A207&amp;" to "&amp;A208&amp;")"</f>
        <v>TOTAL INCOME TAXES (sum lns 197 to 198)</v>
      </c>
      <c r="C209" s="25"/>
      <c r="D209" s="62">
        <f>+D207+D208</f>
        <v>53729725</v>
      </c>
      <c r="E209" s="62">
        <f>+E207+E208</f>
        <v>51780915</v>
      </c>
      <c r="F209" s="62">
        <f>+F207+F208</f>
        <v>1948810</v>
      </c>
      <c r="G209" s="31"/>
    </row>
    <row r="210" spans="1:7">
      <c r="A210" s="16">
        <f t="shared" si="7"/>
        <v>200</v>
      </c>
      <c r="B210" s="1"/>
      <c r="C210" s="25"/>
      <c r="D210" s="42"/>
      <c r="E210" s="42"/>
      <c r="F210" s="26"/>
      <c r="G210" s="31"/>
    </row>
    <row r="211" spans="1:7">
      <c r="A211" s="16">
        <f t="shared" si="7"/>
        <v>201</v>
      </c>
      <c r="B211" s="19" t="str">
        <f>"RETURN (Rate Base * Rate of Return  - line "&amp;A152&amp;" * line "&amp;A266&amp;")"</f>
        <v>RETURN (Rate Base * Rate of Return  - line 142 * line 256)</v>
      </c>
      <c r="C211" s="25"/>
      <c r="D211" s="42">
        <f>'[3]ARR - Projected Data'!$K$170</f>
        <v>139508161</v>
      </c>
      <c r="E211" s="42">
        <f>'[4]ARR - Projected Data'!$K$170</f>
        <v>135598767</v>
      </c>
      <c r="F211" s="46">
        <f>D211-E211</f>
        <v>3909394</v>
      </c>
      <c r="G211" s="31"/>
    </row>
    <row r="212" spans="1:7">
      <c r="A212" s="16">
        <f t="shared" si="7"/>
        <v>202</v>
      </c>
      <c r="B212" s="19"/>
      <c r="C212" s="25"/>
      <c r="D212" s="42"/>
      <c r="E212" s="42"/>
      <c r="F212" s="26"/>
      <c r="G212" s="31"/>
    </row>
    <row r="213" spans="1:7">
      <c r="A213" s="16">
        <f t="shared" si="7"/>
        <v>203</v>
      </c>
      <c r="B213" s="63" t="s">
        <v>95</v>
      </c>
      <c r="C213" s="25"/>
      <c r="D213" s="42">
        <f>'[3]ARR - Projected Data'!$K$172</f>
        <v>0</v>
      </c>
      <c r="E213" s="42">
        <f>'[4]ARR - Projected Data'!$K$172</f>
        <v>0</v>
      </c>
      <c r="F213" s="26">
        <f>D213-E213</f>
        <v>0</v>
      </c>
      <c r="G213" s="31"/>
    </row>
    <row r="214" spans="1:7" ht="18.75" thickBot="1">
      <c r="A214" s="16">
        <f t="shared" si="7"/>
        <v>204</v>
      </c>
      <c r="B214" s="19"/>
      <c r="C214" s="25"/>
      <c r="D214" s="42"/>
      <c r="E214" s="42"/>
      <c r="F214" s="38"/>
      <c r="G214" s="31"/>
    </row>
    <row r="215" spans="1:7" ht="18.75" thickBot="1">
      <c r="A215" s="16">
        <f t="shared" si="7"/>
        <v>205</v>
      </c>
      <c r="B215" s="2" t="str">
        <f>"REVENUE REQUIRMENT (sum lns "&amp;A178&amp;", "&amp;A187&amp;", "&amp;A196&amp;", "&amp;A209&amp;", "&amp;A211&amp;")"</f>
        <v>REVENUE REQUIRMENT (sum lns 168, 177, 186, 199, 201)</v>
      </c>
      <c r="C215" s="25"/>
      <c r="D215" s="104">
        <f>+D211+D209+D196+D187+D178</f>
        <v>297030031</v>
      </c>
      <c r="E215" s="104">
        <f>+E211+E209+E196+E187+E178</f>
        <v>282576488</v>
      </c>
      <c r="F215" s="64">
        <f>+F211+F209+F196+F187+F178</f>
        <v>14453543</v>
      </c>
      <c r="G215" s="31"/>
    </row>
    <row r="216" spans="1:7" ht="18.75" thickTop="1">
      <c r="A216" s="16">
        <f t="shared" si="7"/>
        <v>206</v>
      </c>
      <c r="B216" s="2"/>
      <c r="C216" s="3"/>
      <c r="D216" s="65"/>
      <c r="E216" s="65"/>
      <c r="F216" s="4"/>
      <c r="G216" s="9"/>
    </row>
    <row r="217" spans="1:7">
      <c r="A217" s="16">
        <f t="shared" si="7"/>
        <v>207</v>
      </c>
      <c r="B217" s="2"/>
      <c r="C217" s="3"/>
      <c r="D217" s="65"/>
      <c r="E217" s="65"/>
      <c r="F217" s="19"/>
      <c r="G217" s="30"/>
    </row>
    <row r="218" spans="1:7">
      <c r="A218" s="16">
        <f t="shared" si="7"/>
        <v>208</v>
      </c>
      <c r="C218" s="3"/>
      <c r="D218" s="65"/>
      <c r="E218" s="65"/>
      <c r="F218" s="78"/>
      <c r="G218" s="30"/>
    </row>
    <row r="219" spans="1:7">
      <c r="A219" s="16">
        <f t="shared" si="7"/>
        <v>209</v>
      </c>
      <c r="C219" s="3"/>
      <c r="D219" s="65"/>
      <c r="E219" s="65"/>
      <c r="F219" s="78"/>
      <c r="G219" s="30"/>
    </row>
    <row r="220" spans="1:7">
      <c r="A220" s="16">
        <f t="shared" si="7"/>
        <v>210</v>
      </c>
      <c r="B220" s="5" t="s">
        <v>84</v>
      </c>
      <c r="C220" s="3"/>
      <c r="D220" s="65"/>
      <c r="E220" s="65"/>
      <c r="F220" s="30"/>
      <c r="G220" s="19"/>
    </row>
    <row r="221" spans="1:7" ht="18" customHeight="1">
      <c r="A221" s="16">
        <f t="shared" si="7"/>
        <v>211</v>
      </c>
      <c r="B221" s="1"/>
      <c r="C221" s="22"/>
      <c r="D221" s="66"/>
      <c r="E221" s="111" t="s">
        <v>163</v>
      </c>
      <c r="F221" s="11"/>
      <c r="G221" s="31"/>
    </row>
    <row r="222" spans="1:7">
      <c r="A222" s="16">
        <f t="shared" si="7"/>
        <v>212</v>
      </c>
      <c r="B222" s="77" t="s">
        <v>141</v>
      </c>
      <c r="C222" s="8"/>
      <c r="D222" s="87">
        <v>2017</v>
      </c>
      <c r="E222" s="87">
        <v>2016</v>
      </c>
      <c r="F222" s="11" t="s">
        <v>1</v>
      </c>
      <c r="G222" s="31"/>
    </row>
    <row r="223" spans="1:7">
      <c r="A223" s="16">
        <f t="shared" si="7"/>
        <v>213</v>
      </c>
      <c r="B223" s="22"/>
      <c r="C223" s="8"/>
      <c r="D223" s="88" t="s">
        <v>110</v>
      </c>
      <c r="E223" s="88" t="s">
        <v>110</v>
      </c>
      <c r="F223" s="11"/>
      <c r="G223" s="31"/>
    </row>
    <row r="224" spans="1:7">
      <c r="A224" s="16">
        <f t="shared" si="7"/>
        <v>214</v>
      </c>
      <c r="B224" s="33"/>
      <c r="C224" s="8"/>
      <c r="D224" s="89" t="s">
        <v>3</v>
      </c>
      <c r="E224" s="89" t="s">
        <v>3</v>
      </c>
      <c r="F224" s="25"/>
      <c r="G224" s="31"/>
    </row>
    <row r="225" spans="1:7" ht="18.75" thickBot="1">
      <c r="A225" s="16">
        <f t="shared" si="7"/>
        <v>215</v>
      </c>
      <c r="B225" s="6" t="s">
        <v>104</v>
      </c>
      <c r="C225" s="40"/>
      <c r="D225" s="90" t="s">
        <v>5</v>
      </c>
      <c r="E225" s="90" t="s">
        <v>5</v>
      </c>
      <c r="F225" s="35"/>
      <c r="G225" s="31"/>
    </row>
    <row r="226" spans="1:7">
      <c r="A226" s="16">
        <f t="shared" si="7"/>
        <v>216</v>
      </c>
      <c r="B226" s="65" t="str">
        <f>"Total transmission plant    (Line "&amp;A100&amp;")"</f>
        <v>Total transmission plant    (Line 90)</v>
      </c>
      <c r="C226" s="42"/>
      <c r="D226" s="42">
        <f>'[3]ARR - Projected Data'!K185</f>
        <v>2624261569</v>
      </c>
      <c r="E226" s="42">
        <f>'[4]ARR - Projected Data'!K185</f>
        <v>2377724509</v>
      </c>
      <c r="F226" s="26">
        <f>D226-E226</f>
        <v>246537060</v>
      </c>
      <c r="G226" s="31"/>
    </row>
    <row r="227" spans="1:7">
      <c r="A227" s="16">
        <f t="shared" si="7"/>
        <v>217</v>
      </c>
      <c r="B227" s="65" t="s">
        <v>62</v>
      </c>
      <c r="C227" s="66"/>
      <c r="D227" s="42">
        <f>'[3]ARR - Projected Data'!K186</f>
        <v>30489308</v>
      </c>
      <c r="E227" s="42">
        <f>'[4]ARR - Projected Data'!K186</f>
        <v>31163431</v>
      </c>
      <c r="F227" s="26">
        <f>D227-E227</f>
        <v>-674123</v>
      </c>
      <c r="G227" s="31"/>
    </row>
    <row r="228" spans="1:7" ht="18.75" thickBot="1">
      <c r="A228" s="16">
        <f t="shared" si="7"/>
        <v>218</v>
      </c>
      <c r="B228" s="67" t="s">
        <v>63</v>
      </c>
      <c r="C228" s="42"/>
      <c r="D228" s="84">
        <f>'[3]ARR - Projected Data'!K187</f>
        <v>79379647.974997282</v>
      </c>
      <c r="E228" s="84">
        <f>'[4]ARR - Projected Data'!K187</f>
        <v>71438892.162781909</v>
      </c>
      <c r="F228" s="38">
        <f>D228-E228</f>
        <v>7940755.8122153729</v>
      </c>
      <c r="G228" s="31"/>
    </row>
    <row r="229" spans="1:7">
      <c r="A229" s="16">
        <f t="shared" si="7"/>
        <v>219</v>
      </c>
      <c r="B229" s="2" t="str">
        <f>"Transmission Plant Included in OATT Trans Rate (ln "&amp;A226&amp;" - "&amp;A227&amp;" - "&amp;A228&amp;")"</f>
        <v>Transmission Plant Included in OATT Trans Rate (ln 216 - 217 - 218)</v>
      </c>
      <c r="C229" s="42"/>
      <c r="D229" s="43">
        <f>D226-D227-D228</f>
        <v>2514392613.0250025</v>
      </c>
      <c r="E229" s="43">
        <f>E226-E227-E228</f>
        <v>2275122185.8372183</v>
      </c>
      <c r="F229" s="43">
        <f>F226-F227-F228</f>
        <v>239270427.18778461</v>
      </c>
      <c r="G229" s="31"/>
    </row>
    <row r="230" spans="1:7">
      <c r="A230" s="16">
        <f t="shared" si="7"/>
        <v>220</v>
      </c>
      <c r="B230" s="66"/>
      <c r="C230" s="42"/>
      <c r="D230" s="42"/>
      <c r="E230" s="42"/>
      <c r="F230" s="26"/>
      <c r="G230" s="31"/>
    </row>
    <row r="231" spans="1:7">
      <c r="A231" s="16">
        <f t="shared" si="7"/>
        <v>221</v>
      </c>
      <c r="B231" s="66"/>
      <c r="C231" s="42"/>
      <c r="D231" s="42"/>
      <c r="E231" s="42"/>
      <c r="F231" s="26"/>
      <c r="G231" s="31"/>
    </row>
    <row r="232" spans="1:7">
      <c r="A232" s="16">
        <f t="shared" si="7"/>
        <v>222</v>
      </c>
      <c r="B232" s="65" t="str">
        <f>"Percentage of transmission plant included in OATT Rates (line "&amp;A229&amp;" / "&amp;A226&amp;")"</f>
        <v>Percentage of transmission plant included in OATT Rates (line 219 / 216)</v>
      </c>
      <c r="C232" s="99" t="s">
        <v>43</v>
      </c>
      <c r="D232" s="68">
        <f>'[3]ARR - Projected Data'!$K$190</f>
        <v>0.95813000000000004</v>
      </c>
      <c r="E232" s="68">
        <f>'[4]ARR - Projected Data'!$K$190</f>
        <v>0.95684999999999998</v>
      </c>
      <c r="F232" s="68">
        <f>D232-E232</f>
        <v>1.2800000000000589E-3</v>
      </c>
      <c r="G232" s="31"/>
    </row>
    <row r="233" spans="1:7">
      <c r="A233" s="16">
        <f t="shared" si="7"/>
        <v>223</v>
      </c>
      <c r="B233" s="40"/>
      <c r="C233" s="40"/>
      <c r="D233" s="40"/>
      <c r="E233" s="40"/>
      <c r="F233" s="26"/>
      <c r="G233" s="31"/>
    </row>
    <row r="234" spans="1:7">
      <c r="A234" s="16">
        <f t="shared" si="7"/>
        <v>224</v>
      </c>
      <c r="B234" s="19" t="s">
        <v>44</v>
      </c>
      <c r="C234" s="25"/>
      <c r="D234" s="42"/>
      <c r="E234" s="42"/>
      <c r="F234" s="69"/>
      <c r="G234" s="31"/>
    </row>
    <row r="235" spans="1:7">
      <c r="A235" s="16">
        <f t="shared" si="7"/>
        <v>225</v>
      </c>
      <c r="B235" s="19"/>
      <c r="C235" s="25"/>
      <c r="D235" s="42"/>
      <c r="E235" s="42"/>
      <c r="F235" s="110"/>
      <c r="G235" s="31"/>
    </row>
    <row r="236" spans="1:7">
      <c r="A236" s="16">
        <f t="shared" si="7"/>
        <v>226</v>
      </c>
      <c r="B236" s="19" t="s">
        <v>13</v>
      </c>
      <c r="C236" s="25"/>
      <c r="D236" s="42">
        <f>'[3]ARR - Projected Data'!F193</f>
        <v>50641234.359999985</v>
      </c>
      <c r="E236" s="42">
        <f>'[4]ARR - Projected Data'!F193</f>
        <v>50125711.699999996</v>
      </c>
      <c r="F236" s="43">
        <f>D236-E236</f>
        <v>515522.65999998897</v>
      </c>
      <c r="G236" s="31"/>
    </row>
    <row r="237" spans="1:7">
      <c r="A237" s="16">
        <f t="shared" si="7"/>
        <v>227</v>
      </c>
      <c r="B237" s="19" t="s">
        <v>14</v>
      </c>
      <c r="C237" s="25"/>
      <c r="D237" s="42">
        <f>'[3]ARR - Projected Data'!F194</f>
        <v>11876459.18</v>
      </c>
      <c r="E237" s="42">
        <f>'[4]ARR - Projected Data'!F194</f>
        <v>13402235.439999999</v>
      </c>
      <c r="F237" s="43">
        <f>D237-E237</f>
        <v>-1525776.2599999998</v>
      </c>
      <c r="G237" s="31"/>
    </row>
    <row r="238" spans="1:7">
      <c r="A238" s="16">
        <f t="shared" si="7"/>
        <v>228</v>
      </c>
      <c r="B238" s="19" t="s">
        <v>64</v>
      </c>
      <c r="C238" s="25"/>
      <c r="D238" s="42">
        <f>'[3]ARR - Projected Data'!F195</f>
        <v>291177.40999999997</v>
      </c>
      <c r="E238" s="42">
        <f>'[4]ARR - Projected Data'!F195</f>
        <v>760320.06</v>
      </c>
      <c r="F238" s="43">
        <f>D238-E238</f>
        <v>-469142.65000000008</v>
      </c>
      <c r="G238" s="31"/>
    </row>
    <row r="239" spans="1:7">
      <c r="A239" s="16">
        <f t="shared" si="7"/>
        <v>229</v>
      </c>
      <c r="B239" s="19" t="s">
        <v>15</v>
      </c>
      <c r="C239" s="25"/>
      <c r="D239" s="42">
        <f>'[3]ARR - Projected Data'!F196</f>
        <v>21621431.649999999</v>
      </c>
      <c r="E239" s="42">
        <f>'[4]ARR - Projected Data'!F196</f>
        <v>21800039.48</v>
      </c>
      <c r="F239" s="43">
        <f>D239-E239</f>
        <v>-178607.83000000194</v>
      </c>
      <c r="G239" s="9"/>
    </row>
    <row r="240" spans="1:7" ht="18.75" thickBot="1">
      <c r="A240" s="16">
        <f t="shared" si="7"/>
        <v>230</v>
      </c>
      <c r="B240" s="19" t="s">
        <v>45</v>
      </c>
      <c r="C240" s="25"/>
      <c r="D240" s="84">
        <f>'[3]ARR - Projected Data'!F197</f>
        <v>8324437.5700000003</v>
      </c>
      <c r="E240" s="84">
        <f>'[4]ARR - Projected Data'!F197</f>
        <v>8528537.6099999994</v>
      </c>
      <c r="F240" s="48">
        <f>D240-E240</f>
        <v>-204100.03999999911</v>
      </c>
      <c r="G240" s="31"/>
    </row>
    <row r="241" spans="1:10">
      <c r="A241" s="16">
        <f t="shared" si="7"/>
        <v>231</v>
      </c>
      <c r="B241" s="19" t="str">
        <f>"Total  (sum lines "&amp;A236&amp;"  to "&amp;A240&amp;")"</f>
        <v>Total  (sum lines 226  to 230)</v>
      </c>
      <c r="C241" s="25"/>
      <c r="D241" s="43">
        <f>SUM(D236:D240)</f>
        <v>92754740.169999987</v>
      </c>
      <c r="E241" s="43">
        <f>SUM(E236:E240)</f>
        <v>94616844.289999992</v>
      </c>
      <c r="F241" s="43">
        <f>SUM(F236:F240)</f>
        <v>-1862104.120000012</v>
      </c>
      <c r="G241" s="31"/>
    </row>
    <row r="242" spans="1:10">
      <c r="A242" s="16">
        <f t="shared" si="7"/>
        <v>232</v>
      </c>
      <c r="B242" s="19"/>
      <c r="C242" s="25"/>
      <c r="D242" s="42"/>
      <c r="E242" s="42"/>
      <c r="F242" s="25"/>
      <c r="G242" s="31"/>
    </row>
    <row r="243" spans="1:10">
      <c r="A243" s="16">
        <f t="shared" si="7"/>
        <v>233</v>
      </c>
      <c r="B243" s="19"/>
      <c r="C243" s="25"/>
      <c r="D243" s="42"/>
      <c r="E243" s="42"/>
      <c r="F243" s="25"/>
      <c r="G243" s="31"/>
    </row>
    <row r="244" spans="1:10">
      <c r="A244" s="16">
        <f t="shared" si="7"/>
        <v>234</v>
      </c>
      <c r="B244" s="19" t="s">
        <v>65</v>
      </c>
      <c r="C244" s="12"/>
      <c r="D244" s="105">
        <f>'[3]ARR - Projected Data'!$K$198</f>
        <v>11379192</v>
      </c>
      <c r="E244" s="105">
        <f>'[4]ARR - Projected Data'!$K$198</f>
        <v>12823929</v>
      </c>
      <c r="F244" s="43">
        <f>D244-E244</f>
        <v>-1444737</v>
      </c>
      <c r="G244" s="31"/>
    </row>
    <row r="245" spans="1:10">
      <c r="A245" s="16">
        <f t="shared" si="7"/>
        <v>235</v>
      </c>
      <c r="B245" s="19"/>
      <c r="C245" s="25"/>
      <c r="D245" s="42"/>
      <c r="E245" s="42"/>
      <c r="G245" s="31"/>
    </row>
    <row r="246" spans="1:10">
      <c r="A246" s="16">
        <f t="shared" si="7"/>
        <v>236</v>
      </c>
      <c r="B246" s="19" t="s">
        <v>66</v>
      </c>
      <c r="C246" s="70" t="s">
        <v>162</v>
      </c>
      <c r="D246" s="49">
        <f>'[3]ARR - Projected Data'!$K$200</f>
        <v>0.12268</v>
      </c>
      <c r="E246" s="49">
        <f>'[4]ARR - Projected Data'!$K$200</f>
        <v>0.13553999999999999</v>
      </c>
      <c r="F246" s="39">
        <f>D246-E246</f>
        <v>-1.2859999999999996E-2</v>
      </c>
      <c r="G246" s="31"/>
    </row>
    <row r="247" spans="1:10">
      <c r="A247" s="16">
        <f t="shared" si="7"/>
        <v>237</v>
      </c>
      <c r="B247" s="19"/>
      <c r="C247" s="25"/>
      <c r="D247" s="42"/>
      <c r="E247" s="42"/>
      <c r="F247" s="39"/>
      <c r="G247" s="31"/>
    </row>
    <row r="248" spans="1:10">
      <c r="A248" s="16">
        <f t="shared" si="7"/>
        <v>238</v>
      </c>
      <c r="B248" s="2" t="s">
        <v>46</v>
      </c>
      <c r="C248" s="25"/>
      <c r="D248" s="42"/>
      <c r="E248" s="42"/>
      <c r="F248" s="25"/>
      <c r="G248" s="31"/>
    </row>
    <row r="249" spans="1:10">
      <c r="A249" s="16">
        <f t="shared" si="7"/>
        <v>239</v>
      </c>
      <c r="B249" s="19"/>
      <c r="C249" s="25"/>
      <c r="D249" s="42"/>
      <c r="E249" s="42"/>
      <c r="F249" s="25"/>
      <c r="G249" s="31"/>
    </row>
    <row r="250" spans="1:10">
      <c r="A250" s="16">
        <f t="shared" si="7"/>
        <v>240</v>
      </c>
      <c r="B250" s="23" t="s">
        <v>67</v>
      </c>
      <c r="C250" s="25"/>
      <c r="D250" s="42">
        <f>'[3]ARR - Projected Data'!$K$203</f>
        <v>91458612</v>
      </c>
      <c r="E250" s="42">
        <f>'[4]ARR - Projected Data'!K203</f>
        <v>89909163</v>
      </c>
      <c r="F250" s="43">
        <f>D250-E250</f>
        <v>1549449</v>
      </c>
      <c r="G250" s="31"/>
    </row>
    <row r="251" spans="1:10">
      <c r="A251" s="16">
        <f t="shared" si="7"/>
        <v>241</v>
      </c>
      <c r="B251" s="23" t="s">
        <v>68</v>
      </c>
      <c r="C251" s="25"/>
      <c r="D251" s="42">
        <f>'[3]ARR - Projected Data'!$K$204</f>
        <v>0</v>
      </c>
      <c r="E251" s="42">
        <f>'[4]ARR - Projected Data'!K204</f>
        <v>0</v>
      </c>
      <c r="F251" s="43">
        <f>D251-E251</f>
        <v>0</v>
      </c>
      <c r="G251" s="31"/>
    </row>
    <row r="252" spans="1:10">
      <c r="A252" s="16">
        <f t="shared" si="7"/>
        <v>242</v>
      </c>
      <c r="B252" s="23"/>
      <c r="C252" s="25"/>
      <c r="D252" s="42"/>
      <c r="E252" s="42"/>
      <c r="F252" s="43"/>
      <c r="G252" s="31"/>
    </row>
    <row r="253" spans="1:10">
      <c r="A253" s="16">
        <f t="shared" si="7"/>
        <v>243</v>
      </c>
      <c r="B253" s="23" t="s">
        <v>105</v>
      </c>
      <c r="C253" s="25"/>
      <c r="D253" s="42">
        <f>'[3]ARR - Projected Data'!$F$208</f>
        <v>1673076923</v>
      </c>
      <c r="E253" s="42">
        <f>'[4]ARR - Projected Data'!F208</f>
        <v>1611538462</v>
      </c>
      <c r="F253" s="43">
        <f t="shared" ref="F253:F258" si="8">D253-E253</f>
        <v>61538461</v>
      </c>
      <c r="G253" s="31"/>
    </row>
    <row r="254" spans="1:10" s="165" customFormat="1">
      <c r="A254" s="16">
        <f t="shared" si="7"/>
        <v>244</v>
      </c>
      <c r="B254" s="80" t="s">
        <v>151</v>
      </c>
      <c r="C254" s="42"/>
      <c r="D254" s="163">
        <f>ROUND(D253/D259,4)</f>
        <v>0.4622</v>
      </c>
      <c r="E254" s="163">
        <f>ROUND(E253/E259,4)</f>
        <v>0.46379999999999999</v>
      </c>
      <c r="F254" s="164">
        <f t="shared" si="8"/>
        <v>-1.5999999999999903E-3</v>
      </c>
      <c r="G254" s="81"/>
      <c r="I254" s="166"/>
      <c r="J254" s="167"/>
    </row>
    <row r="255" spans="1:10" s="165" customFormat="1">
      <c r="A255" s="16">
        <f t="shared" si="7"/>
        <v>245</v>
      </c>
      <c r="B255" s="80" t="s">
        <v>106</v>
      </c>
      <c r="C255" s="42"/>
      <c r="D255" s="42">
        <f>'[3]ARR - Projected Data'!$F$209</f>
        <v>0</v>
      </c>
      <c r="E255" s="42">
        <f>'[4]ARR - Projected Data'!$F$209</f>
        <v>0</v>
      </c>
      <c r="F255" s="43">
        <f t="shared" si="8"/>
        <v>0</v>
      </c>
      <c r="G255" s="81"/>
      <c r="I255" s="166"/>
      <c r="J255" s="167"/>
    </row>
    <row r="256" spans="1:10" s="165" customFormat="1">
      <c r="A256" s="16">
        <f t="shared" si="7"/>
        <v>246</v>
      </c>
      <c r="B256" s="80" t="s">
        <v>153</v>
      </c>
      <c r="C256" s="42"/>
      <c r="D256" s="163">
        <v>0</v>
      </c>
      <c r="E256" s="163">
        <f>ROUND(E255/E259,4)</f>
        <v>0</v>
      </c>
      <c r="F256" s="164">
        <f t="shared" si="8"/>
        <v>0</v>
      </c>
      <c r="G256" s="81"/>
      <c r="I256" s="166"/>
      <c r="J256" s="167"/>
    </row>
    <row r="257" spans="1:10" s="165" customFormat="1">
      <c r="A257" s="16">
        <f t="shared" si="7"/>
        <v>247</v>
      </c>
      <c r="B257" s="80" t="s">
        <v>107</v>
      </c>
      <c r="C257" s="42"/>
      <c r="D257" s="42">
        <f>'[3]ARR - Projected Data'!$F$210</f>
        <v>1946773797</v>
      </c>
      <c r="E257" s="42">
        <f>'[4]ARR - Projected Data'!$F$210</f>
        <v>1862948244</v>
      </c>
      <c r="F257" s="43">
        <f t="shared" si="8"/>
        <v>83825553</v>
      </c>
      <c r="G257" s="81"/>
      <c r="I257" s="166"/>
      <c r="J257" s="167"/>
    </row>
    <row r="258" spans="1:10" s="165" customFormat="1" ht="18.75" thickBot="1">
      <c r="A258" s="16">
        <f t="shared" si="7"/>
        <v>248</v>
      </c>
      <c r="B258" s="80" t="s">
        <v>152</v>
      </c>
      <c r="C258" s="42"/>
      <c r="D258" s="168">
        <f>ROUND(D257/D259,4)</f>
        <v>0.53779999999999994</v>
      </c>
      <c r="E258" s="168">
        <f>ROUND(E257/E259,4)</f>
        <v>0.53620000000000001</v>
      </c>
      <c r="F258" s="169">
        <f t="shared" si="8"/>
        <v>1.5999999999999348E-3</v>
      </c>
      <c r="G258" s="81"/>
      <c r="I258" s="166"/>
      <c r="J258" s="167"/>
    </row>
    <row r="259" spans="1:10">
      <c r="A259" s="16">
        <f t="shared" si="7"/>
        <v>249</v>
      </c>
      <c r="B259" s="19" t="str">
        <f>"Total  (sum lines "&amp;A253&amp;" to "&amp;A257&amp;")"</f>
        <v>Total  (sum lines 243 to 247)</v>
      </c>
      <c r="C259" s="25"/>
      <c r="D259" s="43">
        <f>D253+D255+D257</f>
        <v>3619850720</v>
      </c>
      <c r="E259" s="43">
        <f>E253+E255+E257</f>
        <v>3474486706</v>
      </c>
      <c r="F259" s="43">
        <f>F253+F255+F257</f>
        <v>145364014</v>
      </c>
      <c r="G259" s="31"/>
    </row>
    <row r="260" spans="1:10">
      <c r="A260" s="16">
        <f t="shared" si="7"/>
        <v>250</v>
      </c>
      <c r="B260" s="23"/>
      <c r="C260" s="25"/>
      <c r="D260" s="42"/>
      <c r="E260" s="42"/>
      <c r="F260" s="25"/>
      <c r="G260" s="31"/>
    </row>
    <row r="261" spans="1:10" ht="18.75" thickBot="1">
      <c r="A261" s="16">
        <f t="shared" si="7"/>
        <v>251</v>
      </c>
      <c r="B261" s="19"/>
      <c r="C261" s="25"/>
      <c r="D261" s="106" t="s">
        <v>47</v>
      </c>
      <c r="E261" s="106" t="s">
        <v>47</v>
      </c>
      <c r="F261" s="25"/>
      <c r="G261" s="31"/>
    </row>
    <row r="262" spans="1:10" ht="18.75" thickBot="1">
      <c r="A262" s="16">
        <f t="shared" si="7"/>
        <v>252</v>
      </c>
      <c r="B262" s="19"/>
      <c r="C262" s="25"/>
      <c r="D262" s="90" t="s">
        <v>48</v>
      </c>
      <c r="E262" s="90" t="s">
        <v>48</v>
      </c>
      <c r="F262" s="25"/>
      <c r="G262" s="31"/>
    </row>
    <row r="263" spans="1:10">
      <c r="A263" s="16">
        <f t="shared" si="7"/>
        <v>253</v>
      </c>
      <c r="B263" s="2" t="s">
        <v>105</v>
      </c>
      <c r="C263" s="1"/>
      <c r="D263" s="107">
        <f>'[3]ARR - Projected Data'!$K208</f>
        <v>2.53E-2</v>
      </c>
      <c r="E263" s="107">
        <f>'[4]ARR - Projected Data'!K208</f>
        <v>2.5899999999999999E-2</v>
      </c>
      <c r="F263" s="71">
        <f>D263-E263</f>
        <v>-5.9999999999999984E-4</v>
      </c>
      <c r="G263" s="31"/>
    </row>
    <row r="264" spans="1:10">
      <c r="A264" s="16">
        <f t="shared" si="7"/>
        <v>254</v>
      </c>
      <c r="B264" s="2" t="s">
        <v>106</v>
      </c>
      <c r="C264" s="1"/>
      <c r="D264" s="107">
        <f>'[3]ARR - Projected Data'!$K209</f>
        <v>0</v>
      </c>
      <c r="E264" s="107">
        <f>'[4]ARR - Projected Data'!K209</f>
        <v>0</v>
      </c>
      <c r="F264" s="71">
        <f>D264-E264</f>
        <v>0</v>
      </c>
      <c r="G264" s="31"/>
    </row>
    <row r="265" spans="1:10" ht="18.75" thickBot="1">
      <c r="A265" s="16">
        <f t="shared" si="7"/>
        <v>255</v>
      </c>
      <c r="B265" s="2" t="s">
        <v>107</v>
      </c>
      <c r="C265" s="1"/>
      <c r="D265" s="108">
        <f>'[3]ARR - Projected Data'!$K210</f>
        <v>5.6500000000000002E-2</v>
      </c>
      <c r="E265" s="108">
        <f>'[4]ARR - Projected Data'!K210</f>
        <v>5.6300000000000003E-2</v>
      </c>
      <c r="F265" s="72">
        <f>D265-E265</f>
        <v>1.9999999999999879E-4</v>
      </c>
      <c r="G265" s="31"/>
    </row>
    <row r="266" spans="1:10">
      <c r="A266" s="16">
        <f t="shared" si="7"/>
        <v>256</v>
      </c>
      <c r="B266" s="19" t="str">
        <f>"Total  (sum lines "&amp;A263&amp;" to "&amp;A265&amp;")"</f>
        <v>Total  (sum lines 253 to 255)</v>
      </c>
      <c r="C266" s="25"/>
      <c r="D266" s="107">
        <f>SUM(D263:D265)</f>
        <v>8.1799999999999998E-2</v>
      </c>
      <c r="E266" s="107">
        <f>SUM(E263:E265)</f>
        <v>8.2199999999999995E-2</v>
      </c>
      <c r="F266" s="71">
        <f>D266-E266</f>
        <v>-3.9999999999999758E-4</v>
      </c>
      <c r="G266" s="31"/>
    </row>
    <row r="267" spans="1:10">
      <c r="A267" s="16">
        <f t="shared" si="7"/>
        <v>257</v>
      </c>
      <c r="B267" s="1"/>
      <c r="C267" s="25"/>
      <c r="D267" s="42"/>
      <c r="E267" s="42"/>
      <c r="F267" s="1"/>
      <c r="G267" s="31"/>
    </row>
    <row r="268" spans="1:10">
      <c r="A268" s="16">
        <f t="shared" si="7"/>
        <v>258</v>
      </c>
      <c r="B268" s="1"/>
      <c r="C268" s="25"/>
      <c r="D268" s="42"/>
      <c r="E268" s="42"/>
      <c r="F268" s="78"/>
      <c r="G268" s="31"/>
    </row>
    <row r="269" spans="1:10">
      <c r="A269" s="16">
        <f t="shared" ref="A269:A300" si="9">A268+1</f>
        <v>259</v>
      </c>
      <c r="B269" s="1"/>
      <c r="C269" s="25"/>
      <c r="D269" s="42"/>
      <c r="E269" s="42"/>
      <c r="F269" s="78"/>
      <c r="G269" s="31"/>
    </row>
    <row r="270" spans="1:10">
      <c r="A270" s="16">
        <f t="shared" si="9"/>
        <v>260</v>
      </c>
      <c r="B270" s="1"/>
      <c r="C270" s="25"/>
      <c r="D270" s="42"/>
      <c r="E270" s="42"/>
      <c r="F270" s="1"/>
      <c r="G270" s="31"/>
    </row>
    <row r="271" spans="1:10">
      <c r="A271" s="16">
        <f t="shared" si="9"/>
        <v>261</v>
      </c>
      <c r="B271" s="5" t="s">
        <v>84</v>
      </c>
      <c r="C271" s="3"/>
      <c r="D271" s="65"/>
      <c r="E271" s="65"/>
      <c r="F271" s="19"/>
      <c r="G271" s="7"/>
    </row>
    <row r="272" spans="1:10">
      <c r="A272" s="16">
        <f t="shared" si="9"/>
        <v>262</v>
      </c>
      <c r="B272" s="5" t="s">
        <v>129</v>
      </c>
      <c r="C272" s="3"/>
      <c r="D272" s="65"/>
      <c r="E272" s="111" t="s">
        <v>163</v>
      </c>
      <c r="F272" s="170"/>
      <c r="G272" s="30"/>
    </row>
    <row r="273" spans="1:7">
      <c r="A273" s="16">
        <f t="shared" si="9"/>
        <v>263</v>
      </c>
      <c r="B273" s="1"/>
      <c r="C273" s="22"/>
      <c r="D273" s="87">
        <v>2017</v>
      </c>
      <c r="E273" s="87">
        <v>2016</v>
      </c>
      <c r="F273" s="11" t="s">
        <v>1</v>
      </c>
      <c r="G273" s="30"/>
    </row>
    <row r="274" spans="1:7">
      <c r="A274" s="16">
        <f t="shared" si="9"/>
        <v>264</v>
      </c>
      <c r="B274" s="22"/>
      <c r="C274" s="8"/>
      <c r="D274" s="88" t="s">
        <v>110</v>
      </c>
      <c r="E274" s="88" t="s">
        <v>110</v>
      </c>
      <c r="F274" s="11"/>
    </row>
    <row r="275" spans="1:7">
      <c r="A275" s="16">
        <f t="shared" si="9"/>
        <v>265</v>
      </c>
      <c r="B275" s="22"/>
      <c r="C275" s="8"/>
      <c r="D275" s="89" t="s">
        <v>3</v>
      </c>
      <c r="E275" s="89" t="s">
        <v>3</v>
      </c>
      <c r="F275" s="25"/>
    </row>
    <row r="276" spans="1:7" ht="18.75" thickBot="1">
      <c r="A276" s="16">
        <f t="shared" si="9"/>
        <v>266</v>
      </c>
      <c r="B276" s="33"/>
      <c r="C276" s="8"/>
      <c r="D276" s="90" t="s">
        <v>5</v>
      </c>
      <c r="E276" s="90" t="s">
        <v>5</v>
      </c>
      <c r="F276" s="35"/>
    </row>
    <row r="277" spans="1:7">
      <c r="A277" s="16">
        <f t="shared" si="9"/>
        <v>267</v>
      </c>
      <c r="B277" s="23" t="s">
        <v>130</v>
      </c>
      <c r="C277" s="6"/>
      <c r="D277" s="109">
        <f>'[3]Sch1 &amp; Sch1 True-up'!F6</f>
        <v>10412132.539999999</v>
      </c>
      <c r="E277" s="109">
        <f>'[4]Sch1 &amp; Sch1 True-up'!F6</f>
        <v>10670205.213756211</v>
      </c>
      <c r="F277" s="43">
        <f>D277-E277</f>
        <v>-258072.673756212</v>
      </c>
    </row>
    <row r="278" spans="1:7">
      <c r="A278" s="16">
        <f t="shared" si="9"/>
        <v>268</v>
      </c>
      <c r="B278" s="23" t="s">
        <v>146</v>
      </c>
      <c r="D278" s="109">
        <f>'[3]Sch1 &amp; Sch1 True-up'!F7</f>
        <v>4140566.09</v>
      </c>
      <c r="E278" s="109">
        <f>'[4]Sch1 &amp; Sch1 True-up'!F7</f>
        <v>4365618.5337562114</v>
      </c>
      <c r="F278" s="43">
        <f>D278-E278</f>
        <v>-225052.44375621155</v>
      </c>
    </row>
    <row r="279" spans="1:7">
      <c r="A279" s="16">
        <f t="shared" si="9"/>
        <v>269</v>
      </c>
      <c r="B279" s="23" t="s">
        <v>147</v>
      </c>
      <c r="D279" s="109">
        <f>'[3]Sch1 &amp; Sch1 True-up'!F8</f>
        <v>-5905.369999999999</v>
      </c>
      <c r="E279" s="109">
        <f>'[4]Sch1 &amp; Sch1 True-up'!F8</f>
        <v>300851.74</v>
      </c>
      <c r="F279" s="43">
        <f>D279-E279</f>
        <v>-306757.11</v>
      </c>
    </row>
    <row r="280" spans="1:7">
      <c r="A280" s="16">
        <f t="shared" si="9"/>
        <v>270</v>
      </c>
      <c r="B280" s="23" t="s">
        <v>148</v>
      </c>
      <c r="D280" s="109">
        <f>'[3]Sch1 &amp; Sch1 True-up'!F9</f>
        <v>-50610.25</v>
      </c>
      <c r="E280" s="109">
        <f>'[4]Sch1 &amp; Sch1 True-up'!F9</f>
        <v>-139.78</v>
      </c>
      <c r="F280" s="43">
        <f>D280-E280</f>
        <v>-50470.47</v>
      </c>
    </row>
    <row r="281" spans="1:7" ht="18.75" thickBot="1">
      <c r="A281" s="16">
        <f t="shared" si="9"/>
        <v>271</v>
      </c>
      <c r="B281" s="23" t="s">
        <v>149</v>
      </c>
      <c r="D281" s="48">
        <f>'[3]Sch1 &amp; Sch1 True-up'!F10</f>
        <v>2854917.84</v>
      </c>
      <c r="E281" s="48">
        <f>'[4]Sch1 &amp; Sch1 True-up'!F10</f>
        <v>1058382.96</v>
      </c>
      <c r="F281" s="48">
        <f>D281-E281</f>
        <v>1796534.88</v>
      </c>
    </row>
    <row r="282" spans="1:7">
      <c r="A282" s="16">
        <f t="shared" si="9"/>
        <v>272</v>
      </c>
      <c r="B282" s="23" t="s">
        <v>131</v>
      </c>
      <c r="D282" s="43">
        <f>D277-D278-D279-D280-D281</f>
        <v>3473164.2299999995</v>
      </c>
      <c r="E282" s="43">
        <f>E277-E278-E279-E280-E281</f>
        <v>4945491.76</v>
      </c>
      <c r="F282" s="43">
        <f>F277-F278-F279-F280-F281</f>
        <v>-1472327.5300000003</v>
      </c>
    </row>
    <row r="283" spans="1:7">
      <c r="A283" s="16">
        <f t="shared" si="9"/>
        <v>273</v>
      </c>
      <c r="B283" s="23"/>
      <c r="F283" s="43"/>
    </row>
    <row r="284" spans="1:7">
      <c r="A284" s="16">
        <f t="shared" si="9"/>
        <v>274</v>
      </c>
      <c r="B284" s="23" t="s">
        <v>132</v>
      </c>
      <c r="D284" s="171">
        <f>'[3]Sch1 &amp; Sch1 True-up'!$F$13</f>
        <v>40707.160000000003</v>
      </c>
      <c r="E284" s="171">
        <f>'[4]Sch1 &amp; Sch1 True-up'!$F$13</f>
        <v>433616.14999999997</v>
      </c>
      <c r="F284" s="43">
        <f>D284-E284</f>
        <v>-392908.99</v>
      </c>
    </row>
    <row r="285" spans="1:7">
      <c r="A285" s="16">
        <f t="shared" si="9"/>
        <v>275</v>
      </c>
      <c r="B285" s="23"/>
      <c r="D285" s="172"/>
      <c r="E285" s="172"/>
      <c r="F285" s="43"/>
    </row>
    <row r="286" spans="1:7">
      <c r="A286" s="16">
        <f t="shared" si="9"/>
        <v>276</v>
      </c>
      <c r="B286" s="23" t="s">
        <v>133</v>
      </c>
      <c r="D286" s="43">
        <f>D282-D284</f>
        <v>3432457.0699999994</v>
      </c>
      <c r="E286" s="43">
        <f>E282-E284</f>
        <v>4511875.6099999994</v>
      </c>
      <c r="F286" s="43">
        <f>D286-E286</f>
        <v>-1079418.54</v>
      </c>
    </row>
    <row r="287" spans="1:7">
      <c r="A287" s="16">
        <f t="shared" si="9"/>
        <v>277</v>
      </c>
      <c r="B287" s="23"/>
      <c r="D287" s="172"/>
      <c r="E287" s="172"/>
      <c r="F287" s="43"/>
    </row>
    <row r="288" spans="1:7">
      <c r="A288" s="16">
        <f t="shared" si="9"/>
        <v>278</v>
      </c>
      <c r="B288" s="23" t="s">
        <v>134</v>
      </c>
      <c r="D288" s="171">
        <f>'[3]Sch1 &amp; Sch1 True-up'!F17</f>
        <v>-1026753.4399999995</v>
      </c>
      <c r="E288" s="171">
        <f>'[4]Sch1 &amp; Sch1 True-up'!F17</f>
        <v>-1270727.54</v>
      </c>
      <c r="F288" s="43">
        <f>D288-E288</f>
        <v>243974.10000000056</v>
      </c>
    </row>
    <row r="289" spans="1:6">
      <c r="A289" s="16">
        <f t="shared" si="9"/>
        <v>279</v>
      </c>
      <c r="B289" s="23" t="s">
        <v>135</v>
      </c>
      <c r="D289" s="171">
        <f>'[3]Sch1 &amp; Sch1 True-up'!F18</f>
        <v>-66528</v>
      </c>
      <c r="E289" s="171">
        <f>'[4]Sch1 &amp; Sch1 True-up'!F18</f>
        <v>-82344</v>
      </c>
      <c r="F289" s="43">
        <f>D289-E289</f>
        <v>15816</v>
      </c>
    </row>
    <row r="290" spans="1:6">
      <c r="A290" s="16">
        <f t="shared" si="9"/>
        <v>280</v>
      </c>
      <c r="B290" s="23"/>
      <c r="D290" s="172"/>
      <c r="E290" s="172"/>
      <c r="F290" s="43"/>
    </row>
    <row r="291" spans="1:6">
      <c r="A291" s="16">
        <f t="shared" si="9"/>
        <v>281</v>
      </c>
      <c r="B291" s="23" t="s">
        <v>136</v>
      </c>
      <c r="D291" s="43">
        <f>D286+D288+D289</f>
        <v>2339175.63</v>
      </c>
      <c r="E291" s="43">
        <f>E286+E288+E289</f>
        <v>3158804.0699999994</v>
      </c>
      <c r="F291" s="43">
        <f>D291-E291</f>
        <v>-819628.43999999948</v>
      </c>
    </row>
    <row r="292" spans="1:6">
      <c r="A292" s="16">
        <f t="shared" si="9"/>
        <v>282</v>
      </c>
      <c r="B292" s="23"/>
      <c r="F292" s="43"/>
    </row>
    <row r="293" spans="1:6">
      <c r="A293" s="16">
        <f t="shared" si="9"/>
        <v>283</v>
      </c>
      <c r="B293" s="23"/>
      <c r="F293" s="43"/>
    </row>
    <row r="294" spans="1:6">
      <c r="A294" s="16">
        <f t="shared" si="9"/>
        <v>284</v>
      </c>
      <c r="B294" s="75" t="s">
        <v>137</v>
      </c>
      <c r="F294" s="43"/>
    </row>
    <row r="295" spans="1:6">
      <c r="A295" s="16">
        <f t="shared" si="9"/>
        <v>285</v>
      </c>
      <c r="B295" s="19" t="s">
        <v>150</v>
      </c>
      <c r="D295" s="74">
        <f>'[3]Sch1 &amp; Sch1 True-up'!$F$23</f>
        <v>4697000</v>
      </c>
      <c r="E295" s="74">
        <v>4808000</v>
      </c>
      <c r="F295" s="74">
        <f>D295-E295</f>
        <v>-111000</v>
      </c>
    </row>
    <row r="296" spans="1:6">
      <c r="A296" s="16">
        <f t="shared" si="9"/>
        <v>286</v>
      </c>
      <c r="B296" s="23"/>
    </row>
    <row r="297" spans="1:6">
      <c r="A297" s="16">
        <f t="shared" si="9"/>
        <v>287</v>
      </c>
      <c r="B297" s="1" t="s">
        <v>142</v>
      </c>
      <c r="C297" s="23"/>
      <c r="D297" s="173">
        <v>4.2000000000000003E-2</v>
      </c>
      <c r="E297" s="173">
        <v>5.5E-2</v>
      </c>
      <c r="F297" s="85">
        <f>D297-E297</f>
        <v>-1.2999999999999998E-2</v>
      </c>
    </row>
    <row r="298" spans="1:6">
      <c r="A298" s="16">
        <f t="shared" si="9"/>
        <v>288</v>
      </c>
      <c r="B298" s="1" t="s">
        <v>143</v>
      </c>
      <c r="C298" s="23"/>
      <c r="D298" s="173">
        <v>0.01</v>
      </c>
      <c r="E298" s="173">
        <v>1.2999999999999999E-2</v>
      </c>
      <c r="F298" s="85">
        <f>D298-E298</f>
        <v>-2.9999999999999992E-3</v>
      </c>
    </row>
    <row r="299" spans="1:6">
      <c r="A299" s="16">
        <f t="shared" si="9"/>
        <v>289</v>
      </c>
      <c r="B299" s="1" t="s">
        <v>144</v>
      </c>
      <c r="C299" s="23"/>
      <c r="D299" s="173">
        <v>1E-3</v>
      </c>
      <c r="E299" s="173">
        <v>2E-3</v>
      </c>
      <c r="F299" s="85">
        <f>D299-E299</f>
        <v>-1E-3</v>
      </c>
    </row>
    <row r="300" spans="1:6">
      <c r="A300" s="16">
        <f t="shared" si="9"/>
        <v>290</v>
      </c>
      <c r="B300" s="1" t="s">
        <v>145</v>
      </c>
      <c r="C300" s="19" t="s">
        <v>138</v>
      </c>
      <c r="D300" s="174">
        <f>'[3]Sch1 &amp; Sch1 True-up'!$F$28</f>
        <v>5.7000000000000002E-2</v>
      </c>
      <c r="E300" s="174">
        <v>7.4999999999999997E-2</v>
      </c>
      <c r="F300" s="175">
        <f>D300-E300</f>
        <v>-1.7999999999999995E-2</v>
      </c>
    </row>
    <row r="301" spans="1:6">
      <c r="A301" s="10"/>
      <c r="B301" s="23"/>
    </row>
  </sheetData>
  <mergeCells count="1">
    <mergeCell ref="F1:G1"/>
  </mergeCells>
  <printOptions horizontalCentered="1"/>
  <pageMargins left="0.75" right="0.5" top="0.5" bottom="0.25" header="0.5" footer="0.5"/>
  <pageSetup scale="47" orientation="landscape" useFirstPageNumber="1" r:id="rId1"/>
  <headerFooter alignWithMargins="0">
    <oddHeader>&amp;C&amp;"Arial,Bold"***VARIANCE ANALYSIS***</oddHeader>
    <oddFooter>&amp;CPage &amp;P of &amp;N</oddFooter>
  </headerFooter>
  <rowBreaks count="5" manualBreakCount="5">
    <brk id="47" max="6" man="1"/>
    <brk id="87" max="6" man="1"/>
    <brk id="155" max="6" man="1"/>
    <brk id="217" max="6" man="1"/>
    <brk id="2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8"/>
  <sheetViews>
    <sheetView tabSelected="1" view="pageBreakPreview" zoomScale="85" zoomScaleNormal="85" zoomScaleSheetLayoutView="85" workbookViewId="0">
      <selection activeCell="B57" sqref="B57"/>
    </sheetView>
  </sheetViews>
  <sheetFormatPr defaultRowHeight="14.25"/>
  <cols>
    <col min="1" max="1" width="5.7109375" style="113" customWidth="1"/>
    <col min="2" max="2" width="57.7109375" style="115" customWidth="1"/>
    <col min="3" max="5" width="15.7109375" style="118" customWidth="1"/>
    <col min="6" max="6" width="48.7109375" style="124" customWidth="1"/>
    <col min="7" max="7" width="3.7109375" style="115" customWidth="1"/>
    <col min="8" max="16384" width="9.140625" style="115"/>
  </cols>
  <sheetData>
    <row r="1" spans="1:8">
      <c r="A1" s="125" t="s">
        <v>84</v>
      </c>
    </row>
    <row r="2" spans="1:8">
      <c r="A2" s="125" t="s">
        <v>164</v>
      </c>
    </row>
    <row r="3" spans="1:8">
      <c r="A3" s="125" t="s">
        <v>483</v>
      </c>
    </row>
    <row r="4" spans="1:8">
      <c r="D4" s="126" t="s">
        <v>165</v>
      </c>
    </row>
    <row r="5" spans="1:8">
      <c r="C5" s="126" t="s">
        <v>166</v>
      </c>
      <c r="D5" s="126" t="s">
        <v>166</v>
      </c>
    </row>
    <row r="6" spans="1:8">
      <c r="A6" s="113" t="s">
        <v>2</v>
      </c>
      <c r="C6" s="126" t="s">
        <v>110</v>
      </c>
      <c r="D6" s="126" t="s">
        <v>110</v>
      </c>
      <c r="E6" s="126" t="s">
        <v>167</v>
      </c>
      <c r="F6" s="127" t="s">
        <v>168</v>
      </c>
    </row>
    <row r="7" spans="1:8">
      <c r="A7" s="128" t="s">
        <v>4</v>
      </c>
      <c r="C7" s="129" t="s">
        <v>491</v>
      </c>
      <c r="D7" s="129">
        <v>2016</v>
      </c>
      <c r="E7" s="130" t="s">
        <v>169</v>
      </c>
      <c r="F7" s="131" t="s">
        <v>170</v>
      </c>
    </row>
    <row r="8" spans="1:8">
      <c r="C8" s="132"/>
      <c r="D8" s="132"/>
      <c r="E8" s="130"/>
      <c r="F8" s="131"/>
    </row>
    <row r="9" spans="1:8" ht="15">
      <c r="B9" s="133" t="s">
        <v>171</v>
      </c>
      <c r="C9" s="132"/>
      <c r="D9" s="132"/>
      <c r="E9" s="130"/>
      <c r="F9" s="131"/>
    </row>
    <row r="10" spans="1:8">
      <c r="A10" s="113">
        <v>1</v>
      </c>
      <c r="B10" s="115" t="s">
        <v>172</v>
      </c>
      <c r="C10" s="116">
        <f>'[5]Variance Analysis'!D60</f>
        <v>492045.97</v>
      </c>
      <c r="D10" s="116">
        <f>'[5]Variance Analysis'!E60</f>
        <v>9061.380000000001</v>
      </c>
      <c r="E10" s="117">
        <f>C10-D10</f>
        <v>482984.58999999997</v>
      </c>
      <c r="F10" s="120"/>
    </row>
    <row r="11" spans="1:8">
      <c r="A11" s="113">
        <v>2</v>
      </c>
      <c r="B11" s="134" t="s">
        <v>173</v>
      </c>
      <c r="C11" s="116">
        <f>'[5]Variance Analysis'!D61</f>
        <v>13970803.838374572</v>
      </c>
      <c r="D11" s="116">
        <f>'[5]Variance Analysis'!E61</f>
        <v>16066417.476240002</v>
      </c>
      <c r="E11" s="117">
        <f>C11-D11</f>
        <v>-2095613.6378654297</v>
      </c>
      <c r="F11" s="122"/>
      <c r="G11" s="135"/>
      <c r="H11" s="118"/>
    </row>
    <row r="12" spans="1:8" ht="28.5">
      <c r="A12" s="113">
        <v>3</v>
      </c>
      <c r="B12" s="112" t="s">
        <v>174</v>
      </c>
      <c r="C12" s="118">
        <f>'[5]Variance Analysis'!D81</f>
        <v>165715110.68521035</v>
      </c>
      <c r="D12" s="118">
        <f>'[5]Variance Analysis'!E81</f>
        <v>116523193.34372798</v>
      </c>
      <c r="E12" s="118">
        <f>C12-D12</f>
        <v>49191917.341482371</v>
      </c>
      <c r="F12" s="200" t="s">
        <v>486</v>
      </c>
    </row>
    <row r="13" spans="1:8">
      <c r="B13" s="112"/>
      <c r="F13" s="196"/>
    </row>
    <row r="14" spans="1:8" ht="15">
      <c r="A14" s="113">
        <f>A12+1</f>
        <v>4</v>
      </c>
      <c r="B14" s="136" t="s">
        <v>175</v>
      </c>
      <c r="F14" s="196"/>
    </row>
    <row r="15" spans="1:8" ht="28.5">
      <c r="A15" s="113">
        <f t="shared" ref="A15:A24" si="0">A14+1</f>
        <v>5</v>
      </c>
      <c r="B15" s="112" t="s">
        <v>176</v>
      </c>
      <c r="C15" s="118">
        <f>'[5]Variance Analysis'!D100</f>
        <v>2514383737</v>
      </c>
      <c r="D15" s="118">
        <f>'[5]Variance Analysis'!E100</f>
        <v>2275125696</v>
      </c>
      <c r="E15" s="118">
        <f>C15-D15</f>
        <v>239258041</v>
      </c>
      <c r="F15" s="200" t="s">
        <v>486</v>
      </c>
    </row>
    <row r="16" spans="1:8">
      <c r="A16" s="113">
        <f>A15+1</f>
        <v>6</v>
      </c>
      <c r="B16" s="112" t="s">
        <v>177</v>
      </c>
      <c r="C16" s="118">
        <f>'[5]Variance Analysis'!D110</f>
        <v>400851638</v>
      </c>
      <c r="D16" s="118">
        <f>'[5]Variance Analysis'!E110</f>
        <v>315656896</v>
      </c>
      <c r="E16" s="118">
        <f>C16-D16</f>
        <v>85194742</v>
      </c>
      <c r="F16" s="197"/>
    </row>
    <row r="17" spans="1:6">
      <c r="A17" s="113">
        <f t="shared" si="0"/>
        <v>7</v>
      </c>
      <c r="B17" s="112" t="s">
        <v>178</v>
      </c>
      <c r="F17" s="196"/>
    </row>
    <row r="18" spans="1:6" ht="42.75">
      <c r="A18" s="113">
        <f t="shared" si="0"/>
        <v>8</v>
      </c>
      <c r="B18" s="121" t="s">
        <v>179</v>
      </c>
      <c r="C18" s="118">
        <f>-'[3]WsE Rate Base Adj'!$E$50</f>
        <v>514645782.36185825</v>
      </c>
      <c r="D18" s="118">
        <f>-'[4]WsE Rate Base Adj'!$C$33</f>
        <v>389125857.87697268</v>
      </c>
      <c r="E18" s="118">
        <f>C18-D18</f>
        <v>125519924.48488557</v>
      </c>
      <c r="F18" s="199" t="s">
        <v>487</v>
      </c>
    </row>
    <row r="19" spans="1:6" ht="28.5">
      <c r="A19" s="113">
        <f t="shared" si="0"/>
        <v>9</v>
      </c>
      <c r="B19" s="121" t="s">
        <v>180</v>
      </c>
      <c r="C19" s="119">
        <f>-'[3]WsE Rate Base Adj'!$G$50</f>
        <v>6945102.004287607</v>
      </c>
      <c r="D19" s="119">
        <f>-'[4]WsE Rate Base Adj'!$G$48</f>
        <v>5543391.5714760982</v>
      </c>
      <c r="E19" s="119">
        <f>C19-D19</f>
        <v>1401710.4328115089</v>
      </c>
      <c r="F19" s="198"/>
    </row>
    <row r="20" spans="1:6">
      <c r="A20" s="113">
        <f t="shared" si="0"/>
        <v>10</v>
      </c>
      <c r="B20" s="112" t="s">
        <v>181</v>
      </c>
      <c r="C20" s="118">
        <f>SUM(C18:C19)</f>
        <v>521590884.36614585</v>
      </c>
      <c r="D20" s="118">
        <f>SUM(D18:D19)</f>
        <v>394669249.44844878</v>
      </c>
      <c r="E20" s="118">
        <f>SUM(E18:E19)</f>
        <v>126921634.91769709</v>
      </c>
      <c r="F20" s="196"/>
    </row>
    <row r="21" spans="1:6">
      <c r="A21" s="113">
        <f t="shared" si="0"/>
        <v>11</v>
      </c>
      <c r="B21" s="112" t="s">
        <v>182</v>
      </c>
      <c r="F21" s="196"/>
    </row>
    <row r="22" spans="1:6" ht="42.75">
      <c r="A22" s="113">
        <f t="shared" si="0"/>
        <v>12</v>
      </c>
      <c r="B22" s="121" t="s">
        <v>183</v>
      </c>
      <c r="C22" s="118">
        <f>'[3]WsE Rate Base Adj'!$E$173</f>
        <v>67845927.987916663</v>
      </c>
      <c r="D22" s="118">
        <f>'[4]WsE Rate Base Adj'!$E$165</f>
        <v>45164260.974283457</v>
      </c>
      <c r="E22" s="118">
        <f>C22-D22</f>
        <v>22681667.013633206</v>
      </c>
      <c r="F22" s="197" t="s">
        <v>488</v>
      </c>
    </row>
    <row r="23" spans="1:6" ht="28.5">
      <c r="A23" s="113">
        <f t="shared" si="0"/>
        <v>13</v>
      </c>
      <c r="B23" s="121" t="s">
        <v>184</v>
      </c>
      <c r="C23" s="138">
        <f>'[3]WsE Rate Base Adj'!$G$173+'[3]WsE Rate Base Adj'!$F$173</f>
        <v>6020577.7633675095</v>
      </c>
      <c r="D23" s="118">
        <v>2736100</v>
      </c>
      <c r="E23" s="138">
        <f>C23-D23</f>
        <v>3284477.7633675095</v>
      </c>
      <c r="F23" s="139"/>
    </row>
    <row r="24" spans="1:6">
      <c r="A24" s="113">
        <f t="shared" si="0"/>
        <v>14</v>
      </c>
      <c r="B24" s="112" t="s">
        <v>185</v>
      </c>
      <c r="C24" s="140">
        <f>SUM(C22:C23)</f>
        <v>73866505.751284167</v>
      </c>
      <c r="D24" s="140">
        <f>SUM(D22:D23)</f>
        <v>47900360.974283457</v>
      </c>
      <c r="E24" s="140">
        <f>SUM(E22:E23)</f>
        <v>25966144.777000718</v>
      </c>
    </row>
    <row r="25" spans="1:6">
      <c r="B25" s="112"/>
    </row>
    <row r="26" spans="1:6" ht="15">
      <c r="A26" s="113">
        <f>A24+1</f>
        <v>15</v>
      </c>
      <c r="B26" s="136" t="s">
        <v>186</v>
      </c>
    </row>
    <row r="27" spans="1:6" ht="15">
      <c r="A27" s="113">
        <f>A26+1</f>
        <v>16</v>
      </c>
      <c r="B27" s="133" t="s">
        <v>187</v>
      </c>
    </row>
    <row r="28" spans="1:6">
      <c r="A28" s="113">
        <f>A27+1</f>
        <v>17</v>
      </c>
      <c r="B28" s="115" t="s">
        <v>188</v>
      </c>
      <c r="C28" s="118">
        <f>'[3]WsG OM - WS'!D11</f>
        <v>7677459.1600000029</v>
      </c>
      <c r="D28" s="118">
        <f>'[4]WsG OM - WS'!D11</f>
        <v>7937932.9900000049</v>
      </c>
      <c r="E28" s="118">
        <f t="shared" ref="E28:E39" si="1">C28-D28</f>
        <v>-260473.83000000194</v>
      </c>
    </row>
    <row r="29" spans="1:6">
      <c r="A29" s="113">
        <f>A28+1</f>
        <v>18</v>
      </c>
      <c r="B29" s="112" t="s">
        <v>189</v>
      </c>
      <c r="C29" s="118">
        <f>'[3]WsG OM - WS'!D13</f>
        <v>84356.92</v>
      </c>
      <c r="D29" s="118">
        <f>'[4]WsG OM - WS'!D13</f>
        <v>138507.84</v>
      </c>
      <c r="E29" s="118">
        <f t="shared" si="1"/>
        <v>-54150.92</v>
      </c>
      <c r="F29" s="123"/>
    </row>
    <row r="30" spans="1:6" ht="28.5">
      <c r="A30" s="113">
        <f>A29+1</f>
        <v>19</v>
      </c>
      <c r="B30" s="112" t="s">
        <v>190</v>
      </c>
      <c r="C30" s="118">
        <f>'[3]WsG OM - WS'!D14</f>
        <v>3339397.46</v>
      </c>
      <c r="D30" s="118">
        <f>'[4]WsG OM - WS'!D14</f>
        <v>3872909.07</v>
      </c>
      <c r="E30" s="118">
        <f t="shared" si="1"/>
        <v>-533511.60999999987</v>
      </c>
      <c r="F30" s="123"/>
    </row>
    <row r="31" spans="1:6" ht="28.5">
      <c r="A31" s="113">
        <f t="shared" ref="A31:A39" si="2">+A30+1</f>
        <v>20</v>
      </c>
      <c r="B31" s="112" t="s">
        <v>191</v>
      </c>
      <c r="C31" s="118">
        <f>'[3]WsG OM - WS'!D16</f>
        <v>4140566.09</v>
      </c>
      <c r="D31" s="118">
        <f>'[4]WsG OM - WS'!D16</f>
        <v>4365618.5337562114</v>
      </c>
      <c r="E31" s="118">
        <f t="shared" si="1"/>
        <v>-225052.44375621155</v>
      </c>
      <c r="F31" s="206" t="s">
        <v>489</v>
      </c>
    </row>
    <row r="32" spans="1:6" ht="88.5" customHeight="1">
      <c r="A32" s="113">
        <f>+A31+1</f>
        <v>21</v>
      </c>
      <c r="B32" s="115" t="s">
        <v>192</v>
      </c>
      <c r="C32" s="118">
        <f>'[3]WsG OM - WS'!D17</f>
        <v>49409.850000000006</v>
      </c>
      <c r="D32" s="118">
        <f>'[4]WsG OM - WS'!D17</f>
        <v>934074.85</v>
      </c>
      <c r="E32" s="118">
        <f t="shared" si="1"/>
        <v>-884665</v>
      </c>
      <c r="F32" s="202"/>
    </row>
    <row r="33" spans="1:6">
      <c r="A33" s="113">
        <f t="shared" si="2"/>
        <v>22</v>
      </c>
      <c r="B33" s="115" t="s">
        <v>193</v>
      </c>
      <c r="C33" s="118">
        <f>'[3]WsG OM - WS'!D18</f>
        <v>-5905.369999999999</v>
      </c>
      <c r="D33" s="118">
        <f>'[4]WsG OM - WS'!D18</f>
        <v>300851.74</v>
      </c>
      <c r="E33" s="118">
        <f t="shared" si="1"/>
        <v>-306757.11</v>
      </c>
      <c r="F33" s="202"/>
    </row>
    <row r="34" spans="1:6">
      <c r="A34" s="113">
        <f t="shared" si="2"/>
        <v>23</v>
      </c>
      <c r="B34" s="115" t="s">
        <v>194</v>
      </c>
      <c r="C34" s="118">
        <f>'[3]WsG OM - WS'!D19</f>
        <v>-50610.25</v>
      </c>
      <c r="D34" s="118">
        <f>'[4]WsG OM - WS'!D19</f>
        <v>-139.78</v>
      </c>
      <c r="E34" s="118">
        <f t="shared" si="1"/>
        <v>-50470.47</v>
      </c>
      <c r="F34" s="202"/>
    </row>
    <row r="35" spans="1:6" ht="28.5">
      <c r="A35" s="113">
        <f t="shared" si="2"/>
        <v>24</v>
      </c>
      <c r="B35" s="112" t="s">
        <v>195</v>
      </c>
      <c r="C35" s="118">
        <f>'[3]WsG OM - WS'!D20</f>
        <v>2854917.84</v>
      </c>
      <c r="D35" s="118">
        <f>'[4]WsG OM - WS'!D20</f>
        <v>1058382.96</v>
      </c>
      <c r="E35" s="118">
        <f t="shared" si="1"/>
        <v>1796534.88</v>
      </c>
      <c r="F35" s="206" t="s">
        <v>489</v>
      </c>
    </row>
    <row r="36" spans="1:6">
      <c r="A36" s="113">
        <f>A35+1</f>
        <v>25</v>
      </c>
      <c r="B36" s="115" t="s">
        <v>196</v>
      </c>
      <c r="C36" s="118">
        <f>'[3]WsG OM - WS'!D21</f>
        <v>1058794.5299999996</v>
      </c>
      <c r="D36" s="118">
        <f>'[4]WsG OM - WS'!D21</f>
        <v>1001567.4600000001</v>
      </c>
      <c r="E36" s="118">
        <f t="shared" si="1"/>
        <v>57227.069999999483</v>
      </c>
      <c r="F36" s="201"/>
    </row>
    <row r="37" spans="1:6">
      <c r="A37" s="113">
        <f>+A36+1</f>
        <v>26</v>
      </c>
      <c r="B37" s="115" t="s">
        <v>197</v>
      </c>
      <c r="C37" s="118">
        <f>'[3]WsG OM - WS'!D22</f>
        <v>1412654.5400000003</v>
      </c>
      <c r="D37" s="118">
        <f>'[4]WsG OM - WS'!D22</f>
        <v>1412372.9899999998</v>
      </c>
      <c r="E37" s="118">
        <f t="shared" si="1"/>
        <v>281.55000000051223</v>
      </c>
      <c r="F37" s="202"/>
    </row>
    <row r="38" spans="1:6">
      <c r="A38" s="113">
        <f t="shared" si="2"/>
        <v>27</v>
      </c>
      <c r="B38" s="112" t="s">
        <v>198</v>
      </c>
      <c r="C38" s="118">
        <f>'[3]WsG OM - WS'!D25</f>
        <v>3475363.0399999996</v>
      </c>
      <c r="D38" s="118">
        <f>'[4]WsG OM - WS'!D25</f>
        <v>2259888.9099999997</v>
      </c>
      <c r="E38" s="118">
        <f t="shared" si="1"/>
        <v>1215474.1299999999</v>
      </c>
      <c r="F38" s="202"/>
    </row>
    <row r="39" spans="1:6">
      <c r="A39" s="113">
        <f t="shared" si="2"/>
        <v>28</v>
      </c>
      <c r="B39" s="112" t="s">
        <v>199</v>
      </c>
      <c r="C39" s="118">
        <f>'[3]WsG OM - WS'!D26</f>
        <v>1311357.6000000003</v>
      </c>
      <c r="D39" s="118">
        <f>'[4]WsG OM - WS'!D26</f>
        <v>1473191.05</v>
      </c>
      <c r="E39" s="138">
        <f t="shared" si="1"/>
        <v>-161833.44999999972</v>
      </c>
      <c r="F39" s="204"/>
    </row>
    <row r="40" spans="1:6">
      <c r="B40" s="112"/>
      <c r="C40" s="119"/>
      <c r="D40" s="119"/>
      <c r="E40" s="119"/>
      <c r="F40" s="204"/>
    </row>
    <row r="41" spans="1:6">
      <c r="A41" s="113">
        <f>A39+1</f>
        <v>29</v>
      </c>
      <c r="B41" s="112" t="s">
        <v>200</v>
      </c>
      <c r="C41" s="118">
        <f>SUM(C28:C40)</f>
        <v>25347761.410000004</v>
      </c>
      <c r="D41" s="118">
        <f>SUM(D28:D40)</f>
        <v>24755158.613756213</v>
      </c>
      <c r="E41" s="118">
        <f>SUM(E28:E39)</f>
        <v>592602.7962437867</v>
      </c>
      <c r="F41" s="202"/>
    </row>
    <row r="42" spans="1:6">
      <c r="F42" s="202"/>
    </row>
    <row r="43" spans="1:6" ht="15">
      <c r="A43" s="113">
        <f>A41+1</f>
        <v>30</v>
      </c>
      <c r="B43" s="133" t="s">
        <v>201</v>
      </c>
      <c r="F43" s="202"/>
    </row>
    <row r="44" spans="1:6">
      <c r="A44" s="113">
        <f>A43+1</f>
        <v>31</v>
      </c>
      <c r="B44" s="115" t="s">
        <v>202</v>
      </c>
      <c r="C44" s="118">
        <f>'[3]WsG OM - WS'!D30</f>
        <v>62348.47</v>
      </c>
      <c r="D44" s="118">
        <f>'[4]WsG OM - WS'!$D$30</f>
        <v>90707.300000000017</v>
      </c>
      <c r="E44" s="118">
        <f>C44-D44</f>
        <v>-28358.830000000016</v>
      </c>
      <c r="F44" s="202"/>
    </row>
    <row r="45" spans="1:6">
      <c r="A45" s="113">
        <f>+A44+1</f>
        <v>32</v>
      </c>
      <c r="B45" s="115" t="s">
        <v>203</v>
      </c>
      <c r="C45" s="118">
        <f>'[3]WsG OM - WS'!D36</f>
        <v>2266957.7200000007</v>
      </c>
      <c r="D45" s="118">
        <f>'[4]WsG OM - WS'!D36</f>
        <v>2376481.2399999993</v>
      </c>
      <c r="E45" s="118">
        <f>C45-D45</f>
        <v>-109523.51999999862</v>
      </c>
      <c r="F45" s="202"/>
    </row>
    <row r="46" spans="1:6">
      <c r="A46" s="113">
        <f>+A45+1</f>
        <v>33</v>
      </c>
      <c r="B46" s="115" t="s">
        <v>204</v>
      </c>
      <c r="C46" s="138">
        <f>'[3]WsG OM - WS'!D37</f>
        <v>1783266.12</v>
      </c>
      <c r="D46" s="118">
        <f>'[4]WsG OM - WS'!D37</f>
        <v>1418178.0700000003</v>
      </c>
      <c r="E46" s="138">
        <f>C46-D46</f>
        <v>365088.04999999981</v>
      </c>
      <c r="F46" s="204"/>
    </row>
    <row r="47" spans="1:6">
      <c r="B47" s="115" t="s">
        <v>255</v>
      </c>
      <c r="C47" s="138">
        <f>'[3]WsG OM - WS'!D38</f>
        <v>0</v>
      </c>
      <c r="D47" s="118">
        <f>'[4]WsG OM - WS'!D38</f>
        <v>22958</v>
      </c>
      <c r="E47" s="138">
        <f t="shared" ref="E47:E48" si="3">C47-D47</f>
        <v>-22958</v>
      </c>
      <c r="F47" s="204"/>
    </row>
    <row r="48" spans="1:6">
      <c r="B48" s="115" t="s">
        <v>253</v>
      </c>
      <c r="C48" s="119">
        <f>'[3]WsG OM - WS'!D39</f>
        <v>181.09999999999991</v>
      </c>
      <c r="D48" s="119">
        <f>'[4]WsG OM - WS'!D39</f>
        <v>72</v>
      </c>
      <c r="E48" s="119">
        <f t="shared" si="3"/>
        <v>109.09999999999991</v>
      </c>
      <c r="F48" s="204"/>
    </row>
    <row r="49" spans="1:7">
      <c r="A49" s="113">
        <f>+A46+1</f>
        <v>34</v>
      </c>
      <c r="B49" s="112" t="s">
        <v>205</v>
      </c>
      <c r="C49" s="118">
        <f>SUM(C44:C48)</f>
        <v>4112753.4100000011</v>
      </c>
      <c r="D49" s="118">
        <f>SUM(D44:D48)</f>
        <v>3908396.6099999994</v>
      </c>
      <c r="E49" s="118">
        <f>SUM(E44:E46)</f>
        <v>227205.70000000118</v>
      </c>
      <c r="F49" s="201"/>
    </row>
    <row r="50" spans="1:7">
      <c r="B50" s="114"/>
      <c r="F50" s="201"/>
    </row>
    <row r="51" spans="1:7" ht="15">
      <c r="A51" s="113">
        <f>A49+1</f>
        <v>35</v>
      </c>
      <c r="B51" s="133" t="s">
        <v>206</v>
      </c>
      <c r="F51" s="201"/>
    </row>
    <row r="52" spans="1:7">
      <c r="A52" s="113">
        <f>A51+1</f>
        <v>36</v>
      </c>
      <c r="B52" s="115" t="s">
        <v>207</v>
      </c>
      <c r="C52" s="118">
        <f>'[3]WsG OM - WS'!$D$48</f>
        <v>-127321.42</v>
      </c>
      <c r="D52" s="118">
        <f>'[4]WsG OM - WS'!$D$48</f>
        <v>-133306.24222222221</v>
      </c>
      <c r="E52" s="118">
        <f>C52-D52</f>
        <v>5984.8222222222103</v>
      </c>
      <c r="F52" s="202"/>
    </row>
    <row r="54" spans="1:7" ht="15">
      <c r="A54" s="113">
        <f>+A52+1</f>
        <v>37</v>
      </c>
      <c r="B54" s="141" t="s">
        <v>208</v>
      </c>
      <c r="C54" s="118">
        <f>C52+C49+C41</f>
        <v>29333193.400000006</v>
      </c>
      <c r="D54" s="118">
        <f>D52+D49+D41</f>
        <v>28530248.981533989</v>
      </c>
      <c r="E54" s="118">
        <f>C54-D54</f>
        <v>802944.41846601665</v>
      </c>
      <c r="F54" s="201"/>
    </row>
    <row r="55" spans="1:7">
      <c r="A55" s="113">
        <f>A54+1</f>
        <v>38</v>
      </c>
      <c r="B55" s="115" t="s">
        <v>209</v>
      </c>
      <c r="C55" s="118">
        <f>-C29-C30-C31-C32-C33-C35-C34</f>
        <v>-10412132.539999999</v>
      </c>
      <c r="D55" s="118">
        <f>-D29-D30-D31-D32-D33-D34-D35</f>
        <v>-10670205.213756211</v>
      </c>
      <c r="E55" s="118">
        <f>C55-D55</f>
        <v>258072.673756212</v>
      </c>
      <c r="F55" s="201"/>
    </row>
    <row r="56" spans="1:7">
      <c r="A56" s="113">
        <f>A55+1</f>
        <v>39</v>
      </c>
      <c r="B56" s="115" t="s">
        <v>210</v>
      </c>
      <c r="C56" s="118">
        <f>C33+C34</f>
        <v>-56515.619999999995</v>
      </c>
      <c r="D56" s="118">
        <f>D33+D34</f>
        <v>300711.95999999996</v>
      </c>
      <c r="E56" s="118">
        <f>C56-D56</f>
        <v>-357227.57999999996</v>
      </c>
      <c r="F56" s="201"/>
    </row>
    <row r="58" spans="1:7">
      <c r="A58" s="113">
        <f>A56+1</f>
        <v>40</v>
      </c>
      <c r="B58" s="115" t="s">
        <v>211</v>
      </c>
      <c r="C58" s="118">
        <f>C54+C55+C56</f>
        <v>18864545.240000006</v>
      </c>
      <c r="D58" s="118">
        <f>D54+D55+D56</f>
        <v>18160755.727777779</v>
      </c>
      <c r="E58" s="118">
        <f>E54+E55+E56</f>
        <v>703789.51222222869</v>
      </c>
      <c r="F58" s="201"/>
    </row>
    <row r="59" spans="1:7">
      <c r="A59" s="113">
        <f>A58+1</f>
        <v>41</v>
      </c>
      <c r="B59" s="115" t="s">
        <v>212</v>
      </c>
      <c r="C59" s="142">
        <f>'[5]Variance Analysis'!D232</f>
        <v>0.95813000000000004</v>
      </c>
      <c r="D59" s="142">
        <f>'[5]Variance Analysis'!E232</f>
        <v>0.95684999999999998</v>
      </c>
      <c r="F59" s="205"/>
    </row>
    <row r="60" spans="1:7" ht="15" thickBot="1">
      <c r="A60" s="113">
        <f>A59+1</f>
        <v>42</v>
      </c>
      <c r="B60" s="115" t="s">
        <v>213</v>
      </c>
      <c r="C60" s="144">
        <f>C59*C58</f>
        <v>18074686.730801206</v>
      </c>
      <c r="D60" s="144">
        <f>D59*D58</f>
        <v>17377119.118124168</v>
      </c>
      <c r="E60" s="144">
        <f>C60-D60</f>
        <v>697567.61267703772</v>
      </c>
      <c r="F60" s="203"/>
    </row>
    <row r="61" spans="1:7" ht="15" thickTop="1">
      <c r="F61" s="201"/>
    </row>
    <row r="62" spans="1:7" ht="15">
      <c r="A62" s="113">
        <f>A60+1</f>
        <v>43</v>
      </c>
      <c r="B62" s="133" t="s">
        <v>214</v>
      </c>
      <c r="F62" s="201"/>
    </row>
    <row r="63" spans="1:7">
      <c r="A63" s="113">
        <f>A62+1</f>
        <v>44</v>
      </c>
      <c r="B63" s="115" t="s">
        <v>215</v>
      </c>
      <c r="C63" s="118">
        <f>'[3]WsG OM - WS'!D54</f>
        <v>27676300.339999981</v>
      </c>
      <c r="D63" s="118">
        <f>'[4]WsG OM - WS'!D54</f>
        <v>23952390.119999979</v>
      </c>
      <c r="E63" s="118">
        <f t="shared" ref="E63:E75" si="4">C63-D63</f>
        <v>3723910.2200000025</v>
      </c>
      <c r="F63" s="206"/>
      <c r="G63" s="192"/>
    </row>
    <row r="64" spans="1:7">
      <c r="A64" s="113">
        <f>A63+1</f>
        <v>45</v>
      </c>
      <c r="B64" s="115" t="s">
        <v>216</v>
      </c>
      <c r="C64" s="118">
        <f>'[3]WsG OM - WS'!D55</f>
        <v>16913582.419999979</v>
      </c>
      <c r="D64" s="118">
        <f>'[4]WsG OM - WS'!D55</f>
        <v>17117947.149999984</v>
      </c>
      <c r="E64" s="118">
        <f t="shared" si="4"/>
        <v>-204364.73000000417</v>
      </c>
      <c r="F64" s="202"/>
    </row>
    <row r="65" spans="1:7">
      <c r="A65" s="113">
        <f>A64+1</f>
        <v>46</v>
      </c>
      <c r="B65" s="115" t="s">
        <v>217</v>
      </c>
      <c r="C65" s="118">
        <f>'[3]WsG OM - WS'!D56</f>
        <v>9573689</v>
      </c>
      <c r="D65" s="118">
        <f>'[4]WsG OM - WS'!D56</f>
        <v>13145362.18</v>
      </c>
      <c r="E65" s="118">
        <f t="shared" si="4"/>
        <v>-3571673.1799999997</v>
      </c>
      <c r="F65" s="202"/>
    </row>
    <row r="66" spans="1:7">
      <c r="A66" s="113">
        <f>A65+1</f>
        <v>47</v>
      </c>
      <c r="B66" s="115" t="s">
        <v>218</v>
      </c>
      <c r="C66" s="118">
        <f>'[3]WsG OM - WS'!D57</f>
        <v>8208542.6099999985</v>
      </c>
      <c r="D66" s="118">
        <f>'[4]WsG OM - WS'!D57</f>
        <v>8163326.1700000009</v>
      </c>
      <c r="E66" s="118">
        <f t="shared" si="4"/>
        <v>45216.439999997616</v>
      </c>
      <c r="F66" s="202"/>
    </row>
    <row r="67" spans="1:7">
      <c r="A67" s="113">
        <f>A66+1</f>
        <v>48</v>
      </c>
      <c r="B67" s="115" t="s">
        <v>219</v>
      </c>
      <c r="C67" s="118">
        <f>'[3]WsG OM - WS'!D58</f>
        <v>3213534.23</v>
      </c>
      <c r="D67" s="118">
        <f>'[4]WsG OM - WS'!D58</f>
        <v>3264977.25</v>
      </c>
      <c r="E67" s="118">
        <f t="shared" si="4"/>
        <v>-51443.020000000019</v>
      </c>
      <c r="F67" s="202"/>
    </row>
    <row r="68" spans="1:7">
      <c r="A68" s="113">
        <f>+A67+1</f>
        <v>49</v>
      </c>
      <c r="B68" s="115" t="s">
        <v>220</v>
      </c>
      <c r="C68" s="118">
        <f>'[3]WsG OM - WS'!D59</f>
        <v>3937046.71999999</v>
      </c>
      <c r="D68" s="118">
        <f>'[4]WsG OM - WS'!D59</f>
        <v>3828670.57</v>
      </c>
      <c r="E68" s="118">
        <f t="shared" si="4"/>
        <v>108376.14999999013</v>
      </c>
      <c r="F68" s="202"/>
    </row>
    <row r="69" spans="1:7">
      <c r="A69" s="113">
        <f>A68+1</f>
        <v>50</v>
      </c>
      <c r="B69" s="115" t="s">
        <v>221</v>
      </c>
      <c r="C69" s="118">
        <f>'[3]WsG OM - WS'!D60</f>
        <v>37111923</v>
      </c>
      <c r="D69" s="118">
        <f>GETPIVOTDATA("YE Amt",'[6]2016 O&amp;M'!$A$7,"CFR FERC Cd AC22",926)</f>
        <v>35579443.699999966</v>
      </c>
      <c r="E69" s="118">
        <f t="shared" si="4"/>
        <v>1532479.3000000343</v>
      </c>
      <c r="F69" s="206"/>
      <c r="G69" s="148"/>
    </row>
    <row r="70" spans="1:7" ht="28.5">
      <c r="A70" s="113">
        <f>A69+1</f>
        <v>51</v>
      </c>
      <c r="B70" s="115" t="s">
        <v>222</v>
      </c>
      <c r="C70" s="118">
        <f>'[3]WsG OM - WS'!D61</f>
        <v>8584288.629999999</v>
      </c>
      <c r="D70" s="118">
        <f>'[4]WsG OM - WS'!D61</f>
        <v>5181578.6399999997</v>
      </c>
      <c r="E70" s="118">
        <f t="shared" si="4"/>
        <v>3402709.9899999993</v>
      </c>
      <c r="F70" s="206" t="s">
        <v>489</v>
      </c>
    </row>
    <row r="71" spans="1:7">
      <c r="A71" s="113">
        <f t="shared" ref="A71:A76" si="5">A70+1</f>
        <v>52</v>
      </c>
      <c r="B71" s="115" t="s">
        <v>223</v>
      </c>
      <c r="C71" s="118">
        <f>'[3]WsG OM - WS'!D62</f>
        <v>1195075.54</v>
      </c>
      <c r="D71" s="118">
        <f>'[4]WsG OM - WS'!D62</f>
        <v>1124931</v>
      </c>
      <c r="E71" s="118">
        <f t="shared" si="4"/>
        <v>70144.540000000037</v>
      </c>
      <c r="F71" s="123"/>
    </row>
    <row r="72" spans="1:7">
      <c r="A72" s="113">
        <f t="shared" si="5"/>
        <v>53</v>
      </c>
      <c r="B72" s="115" t="s">
        <v>224</v>
      </c>
      <c r="C72" s="118">
        <f>'[3]WsG OM - WS'!D63</f>
        <v>1201036.1399999999</v>
      </c>
      <c r="D72" s="118">
        <f>'[4]WsG OM - WS'!D63</f>
        <v>1377280.1099999999</v>
      </c>
      <c r="E72" s="118">
        <f t="shared" si="4"/>
        <v>-176243.96999999997</v>
      </c>
      <c r="F72" s="123"/>
    </row>
    <row r="73" spans="1:7">
      <c r="A73" s="113">
        <f t="shared" si="5"/>
        <v>54</v>
      </c>
      <c r="B73" s="115" t="s">
        <v>225</v>
      </c>
      <c r="C73" s="118">
        <f>'[3]WsG OM - WS'!D64</f>
        <v>1097669.55</v>
      </c>
      <c r="D73" s="118">
        <f>'[4]WsG OM - WS'!D64</f>
        <v>1295024.1099999996</v>
      </c>
      <c r="E73" s="118">
        <f t="shared" si="4"/>
        <v>-197354.55999999959</v>
      </c>
      <c r="F73" s="123"/>
    </row>
    <row r="74" spans="1:7">
      <c r="A74" s="113">
        <f t="shared" si="5"/>
        <v>55</v>
      </c>
      <c r="B74" s="115" t="s">
        <v>226</v>
      </c>
      <c r="C74" s="118">
        <f>'[3]WsG OM - WS'!D65</f>
        <v>10066675.330000002</v>
      </c>
      <c r="D74" s="118">
        <f>'[4]WsG OM - WS'!D65</f>
        <v>12616296.340000002</v>
      </c>
      <c r="E74" s="118">
        <f t="shared" si="4"/>
        <v>-2549621.0099999998</v>
      </c>
      <c r="F74" s="123"/>
    </row>
    <row r="75" spans="1:7">
      <c r="A75" s="113">
        <f t="shared" si="5"/>
        <v>56</v>
      </c>
      <c r="B75" s="115" t="s">
        <v>227</v>
      </c>
      <c r="C75" s="119">
        <f>'[3]WsG OM - WS'!$D$69</f>
        <v>649940.25</v>
      </c>
      <c r="D75" s="119">
        <f>'[4]WsG OM - WS'!$D$69</f>
        <v>544961.34999999986</v>
      </c>
      <c r="E75" s="119">
        <f t="shared" si="4"/>
        <v>104978.90000000014</v>
      </c>
      <c r="F75" s="139"/>
    </row>
    <row r="76" spans="1:7">
      <c r="A76" s="113">
        <f t="shared" si="5"/>
        <v>57</v>
      </c>
      <c r="B76" s="115" t="s">
        <v>228</v>
      </c>
      <c r="C76" s="118">
        <f>SUM(C63:C64)-C65+SUM(C66:C70)-C71+SUM(C72:C75)</f>
        <v>107891774.67999993</v>
      </c>
      <c r="D76" s="118">
        <f>SUM(D63:D64)-D65+SUM(D66:D70)-D71+SUM(D72:D75)</f>
        <v>98651602.329999924</v>
      </c>
      <c r="E76" s="118">
        <f>SUM(E63:E64)-E65+SUM(E66:E70)-E71+SUM(E72:E75)</f>
        <v>9240172.350000022</v>
      </c>
    </row>
    <row r="77" spans="1:7">
      <c r="B77" s="112"/>
    </row>
    <row r="78" spans="1:7">
      <c r="A78" s="113">
        <f>A76+1</f>
        <v>58</v>
      </c>
      <c r="B78" s="115" t="s">
        <v>229</v>
      </c>
      <c r="C78" s="118">
        <f>C70</f>
        <v>8584288.629999999</v>
      </c>
      <c r="D78" s="118">
        <f>D70</f>
        <v>5181578.6399999997</v>
      </c>
      <c r="E78" s="118">
        <f>C78-D78</f>
        <v>3402709.9899999993</v>
      </c>
    </row>
    <row r="79" spans="1:7">
      <c r="A79" s="113">
        <f t="shared" ref="A79:A85" si="6">A78+1</f>
        <v>59</v>
      </c>
      <c r="B79" s="115" t="s">
        <v>230</v>
      </c>
      <c r="C79" s="118">
        <f>C72</f>
        <v>1201036.1399999999</v>
      </c>
      <c r="D79" s="118">
        <f>D72</f>
        <v>1377280.1099999999</v>
      </c>
      <c r="E79" s="118">
        <f>C79-D79</f>
        <v>-176243.96999999997</v>
      </c>
    </row>
    <row r="80" spans="1:7">
      <c r="A80" s="113">
        <f t="shared" si="6"/>
        <v>60</v>
      </c>
      <c r="B80" s="115" t="s">
        <v>231</v>
      </c>
      <c r="C80" s="118">
        <f>C73</f>
        <v>1097669.55</v>
      </c>
      <c r="D80" s="118">
        <f>D73</f>
        <v>1295024.1099999996</v>
      </c>
      <c r="E80" s="118">
        <f>C80-D80</f>
        <v>-197354.55999999959</v>
      </c>
    </row>
    <row r="81" spans="1:6">
      <c r="A81" s="113">
        <f t="shared" si="6"/>
        <v>61</v>
      </c>
      <c r="B81" s="115" t="s">
        <v>232</v>
      </c>
      <c r="C81" s="138">
        <f>C67</f>
        <v>3213534.23</v>
      </c>
      <c r="D81" s="138">
        <f>D67</f>
        <v>3264977.25</v>
      </c>
      <c r="E81" s="138">
        <f>C81-D81</f>
        <v>-51443.020000000019</v>
      </c>
      <c r="F81" s="137"/>
    </row>
    <row r="82" spans="1:6">
      <c r="B82" s="115" t="s">
        <v>254</v>
      </c>
      <c r="C82" s="119">
        <f>'[3]WsG OM - WS'!$D$74</f>
        <v>2637045.36</v>
      </c>
      <c r="D82" s="119">
        <f>'[6]Acct 926 Detail'!$K$2+'[7]Cover Page'!$B$12</f>
        <v>1882879.5611111112</v>
      </c>
      <c r="E82" s="119">
        <f>C82-D82</f>
        <v>754165.79888888868</v>
      </c>
      <c r="F82" s="137"/>
    </row>
    <row r="83" spans="1:6">
      <c r="A83" s="113">
        <f>A81+1</f>
        <v>62</v>
      </c>
      <c r="B83" s="115" t="s">
        <v>233</v>
      </c>
      <c r="C83" s="118">
        <f>C76-SUM(C78:C82)</f>
        <v>91158200.769999936</v>
      </c>
      <c r="D83" s="118">
        <f>D76-SUM(D78:D82)</f>
        <v>85649862.658888817</v>
      </c>
      <c r="E83" s="118">
        <f>E76-SUM(E78:E81)</f>
        <v>6262503.9100000225</v>
      </c>
    </row>
    <row r="84" spans="1:6">
      <c r="A84" s="113">
        <f t="shared" si="6"/>
        <v>63</v>
      </c>
      <c r="B84" s="115" t="s">
        <v>234</v>
      </c>
      <c r="C84" s="142">
        <f>'[5]Variance Analysis'!D246</f>
        <v>0.12268</v>
      </c>
      <c r="D84" s="142">
        <f>'[5]Variance Analysis'!E246</f>
        <v>0.13553999999999999</v>
      </c>
      <c r="E84" s="142"/>
      <c r="F84" s="143"/>
    </row>
    <row r="85" spans="1:6">
      <c r="A85" s="113">
        <f t="shared" si="6"/>
        <v>64</v>
      </c>
      <c r="C85" s="118">
        <f>C84*C83</f>
        <v>11183288.070463592</v>
      </c>
      <c r="D85" s="118">
        <f>D84*D83</f>
        <v>11608982.38478579</v>
      </c>
      <c r="E85" s="118">
        <f>C85-D85</f>
        <v>-425694.31432219781</v>
      </c>
    </row>
    <row r="87" spans="1:6">
      <c r="A87" s="113">
        <f>A85+1</f>
        <v>65</v>
      </c>
      <c r="B87" s="115" t="s">
        <v>235</v>
      </c>
      <c r="C87" s="118">
        <f>'[5]Variance Analysis'!D170</f>
        <v>1253632</v>
      </c>
      <c r="D87" s="118">
        <f>'[5]Variance Analysis'!E170</f>
        <v>1240561</v>
      </c>
      <c r="E87" s="118">
        <f>C87-D87</f>
        <v>13071</v>
      </c>
    </row>
    <row r="88" spans="1:6">
      <c r="A88" s="113">
        <f>A87+1</f>
        <v>66</v>
      </c>
      <c r="B88" s="115" t="s">
        <v>492</v>
      </c>
      <c r="C88" s="118">
        <f>'[5]Variance Analysis'!D171</f>
        <v>432090</v>
      </c>
      <c r="D88" s="118">
        <v>84655</v>
      </c>
      <c r="E88" s="118">
        <f>C88-D88</f>
        <v>347435</v>
      </c>
    </row>
    <row r="89" spans="1:6">
      <c r="A89" s="113">
        <f>A88+1</f>
        <v>67</v>
      </c>
      <c r="B89" s="115" t="s">
        <v>236</v>
      </c>
      <c r="C89" s="118">
        <f>'[5]Variance Analysis'!D173+'[3]ARR - Projected Data'!$K$133</f>
        <v>546932</v>
      </c>
      <c r="D89" s="118">
        <f>'[5]Variance Analysis'!E173</f>
        <v>0</v>
      </c>
      <c r="E89" s="118">
        <f>C89-D89</f>
        <v>546932</v>
      </c>
    </row>
    <row r="90" spans="1:6">
      <c r="A90" s="113">
        <f>A89+1</f>
        <v>68</v>
      </c>
    </row>
    <row r="91" spans="1:6" ht="15" thickBot="1">
      <c r="A91" s="113">
        <f>A90+1</f>
        <v>69</v>
      </c>
      <c r="B91" s="115" t="s">
        <v>237</v>
      </c>
      <c r="C91" s="144">
        <f>C85+C87+C88+C89</f>
        <v>13415942.070463592</v>
      </c>
      <c r="D91" s="144">
        <f>D85+D87+D88+D89</f>
        <v>12934198.38478579</v>
      </c>
      <c r="E91" s="144">
        <f>E85+E87+E88+E89</f>
        <v>481743.68567780219</v>
      </c>
      <c r="F91" s="137"/>
    </row>
    <row r="92" spans="1:6" ht="15" thickTop="1"/>
    <row r="93" spans="1:6">
      <c r="A93" s="113">
        <f>A91+1</f>
        <v>70</v>
      </c>
      <c r="B93" s="115" t="s">
        <v>238</v>
      </c>
      <c r="C93" s="118">
        <f>'[5]Variance Analysis'!D181</f>
        <v>48858757</v>
      </c>
      <c r="D93" s="118">
        <f>'[5]Variance Analysis'!E181</f>
        <v>44260512</v>
      </c>
      <c r="E93" s="118">
        <f>C93-D93</f>
        <v>4598245</v>
      </c>
    </row>
    <row r="95" spans="1:6" ht="15">
      <c r="A95" s="113">
        <f>A93+1</f>
        <v>71</v>
      </c>
      <c r="B95" s="133" t="s">
        <v>239</v>
      </c>
    </row>
    <row r="96" spans="1:6">
      <c r="A96" s="113">
        <f t="shared" ref="A96:A101" si="7">A95+1</f>
        <v>72</v>
      </c>
      <c r="B96" s="115" t="s">
        <v>240</v>
      </c>
      <c r="C96" s="118">
        <f>'[5]Variance Analysis'!D226</f>
        <v>2624261569</v>
      </c>
      <c r="D96" s="118">
        <f>'[5]Variance Analysis'!E226</f>
        <v>2377724509</v>
      </c>
      <c r="E96" s="118">
        <f>C96-D96</f>
        <v>246537060</v>
      </c>
    </row>
    <row r="97" spans="1:6">
      <c r="A97" s="113">
        <f t="shared" si="7"/>
        <v>73</v>
      </c>
      <c r="B97" s="115" t="s">
        <v>62</v>
      </c>
      <c r="C97" s="118">
        <f>'[5]Variance Analysis'!D227</f>
        <v>30489308</v>
      </c>
      <c r="D97" s="118">
        <f>'[5]Variance Analysis'!E227</f>
        <v>31163431</v>
      </c>
      <c r="E97" s="118">
        <f>C97-D97</f>
        <v>-674123</v>
      </c>
    </row>
    <row r="98" spans="1:6">
      <c r="A98" s="113">
        <f t="shared" si="7"/>
        <v>74</v>
      </c>
      <c r="B98" s="115" t="s">
        <v>241</v>
      </c>
      <c r="C98" s="118">
        <f>'[5]Variance Analysis'!D228</f>
        <v>79379647.974997282</v>
      </c>
      <c r="D98" s="118">
        <f>'[5]Variance Analysis'!E228</f>
        <v>71438892.162781909</v>
      </c>
      <c r="E98" s="138">
        <f>C98-D98</f>
        <v>7940755.8122153729</v>
      </c>
      <c r="F98" s="137"/>
    </row>
    <row r="99" spans="1:6">
      <c r="A99" s="113">
        <f t="shared" si="7"/>
        <v>75</v>
      </c>
      <c r="C99" s="119"/>
      <c r="D99" s="119"/>
      <c r="E99" s="119"/>
      <c r="F99" s="137"/>
    </row>
    <row r="100" spans="1:6">
      <c r="A100" s="113">
        <f t="shared" si="7"/>
        <v>76</v>
      </c>
      <c r="B100" s="115" t="s">
        <v>242</v>
      </c>
      <c r="C100" s="118">
        <f>C96-C97-C98</f>
        <v>2514392613.0250025</v>
      </c>
      <c r="D100" s="118">
        <f>D96-D97-D98</f>
        <v>2275122185.8372183</v>
      </c>
      <c r="E100" s="118">
        <f>C100-D100</f>
        <v>239270427.18778419</v>
      </c>
    </row>
    <row r="101" spans="1:6">
      <c r="A101" s="113">
        <f t="shared" si="7"/>
        <v>77</v>
      </c>
      <c r="B101" s="115" t="s">
        <v>212</v>
      </c>
      <c r="C101" s="145">
        <f>ROUND(C100/C96,5)</f>
        <v>0.95813000000000004</v>
      </c>
      <c r="D101" s="145">
        <f>ROUND(D100/D96,5)</f>
        <v>0.95684999999999998</v>
      </c>
      <c r="E101" s="145">
        <f>C101-D101</f>
        <v>1.2800000000000589E-3</v>
      </c>
      <c r="F101" s="146"/>
    </row>
    <row r="103" spans="1:6" ht="15">
      <c r="A103" s="113">
        <f>A101+1</f>
        <v>78</v>
      </c>
      <c r="B103" s="133" t="s">
        <v>243</v>
      </c>
    </row>
    <row r="104" spans="1:6">
      <c r="A104" s="113">
        <f>A103+1</f>
        <v>79</v>
      </c>
      <c r="B104" s="115" t="s">
        <v>244</v>
      </c>
      <c r="C104" s="118">
        <f>'[3]ARR - Projected Data'!$K$198</f>
        <v>11379192</v>
      </c>
      <c r="D104" s="118">
        <f>'[5]Variance Analysis'!E237</f>
        <v>13402235.439999999</v>
      </c>
      <c r="E104" s="118">
        <f>C104-D104</f>
        <v>-2023043.4399999995</v>
      </c>
    </row>
    <row r="105" spans="1:6">
      <c r="A105" s="113">
        <f>A104+1</f>
        <v>80</v>
      </c>
      <c r="B105" s="115" t="s">
        <v>234</v>
      </c>
      <c r="C105" s="147">
        <f>C84</f>
        <v>0.12268</v>
      </c>
      <c r="D105" s="147">
        <f>D84</f>
        <v>0.13553999999999999</v>
      </c>
      <c r="E105" s="145">
        <f>C105-D105</f>
        <v>-1.2859999999999996E-2</v>
      </c>
      <c r="F105" s="146"/>
    </row>
    <row r="107" spans="1:6" ht="42.75">
      <c r="B107" s="207" t="s">
        <v>490</v>
      </c>
    </row>
    <row r="108" spans="1:6">
      <c r="F108" s="112"/>
    </row>
  </sheetData>
  <printOptions horizontalCentered="1"/>
  <pageMargins left="0.5" right="0.5" top="0.75" bottom="0.25" header="0.5" footer="0.5"/>
  <pageSetup scale="80" fitToHeight="0" orientation="landscape" r:id="rId1"/>
  <headerFooter alignWithMargins="0">
    <oddHeader>&amp;C&amp;"Arial,Bold"***VARIANCE ANALYSIS PROJECTED 2016 VS PROJECTED INTERIM 2015***</oddHeader>
    <oddFooter>&amp;CPage &amp;P of &amp;N</oddFooter>
  </headerFooter>
  <rowBreaks count="3" manualBreakCount="3">
    <brk id="25" max="16383" man="1"/>
    <brk id="50" max="16383" man="1"/>
    <brk id="7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5"/>
  <sheetViews>
    <sheetView view="pageBreakPreview" topLeftCell="A256" zoomScale="60" zoomScaleNormal="100" workbookViewId="0">
      <selection activeCell="B52" sqref="B52:C62"/>
    </sheetView>
  </sheetViews>
  <sheetFormatPr defaultRowHeight="12.75"/>
  <cols>
    <col min="1" max="1" width="9.140625" style="178"/>
    <col min="2" max="2" width="15.140625" style="177" customWidth="1"/>
    <col min="3" max="3" width="35.5703125" style="178" bestFit="1" customWidth="1"/>
    <col min="4" max="4" width="10.7109375" style="178" customWidth="1"/>
    <col min="5" max="5" width="19.42578125" style="180" customWidth="1"/>
    <col min="6" max="6" width="17.28515625" style="179" bestFit="1" customWidth="1"/>
    <col min="7" max="7" width="9.140625" style="178"/>
    <col min="8" max="8" width="12.42578125" style="178" customWidth="1"/>
    <col min="9" max="16384" width="9.140625" style="178"/>
  </cols>
  <sheetData>
    <row r="1" spans="1:8">
      <c r="A1" s="176" t="s">
        <v>84</v>
      </c>
      <c r="D1" s="179"/>
    </row>
    <row r="2" spans="1:8">
      <c r="A2" s="176" t="s">
        <v>484</v>
      </c>
      <c r="D2" s="179"/>
    </row>
    <row r="3" spans="1:8">
      <c r="A3" s="181"/>
      <c r="D3" s="179"/>
    </row>
    <row r="4" spans="1:8">
      <c r="A4" s="181" t="s">
        <v>2</v>
      </c>
      <c r="B4" s="182"/>
      <c r="C4" s="183"/>
      <c r="D4" s="181"/>
      <c r="E4" s="184"/>
      <c r="F4" s="181"/>
      <c r="G4" s="183"/>
      <c r="H4" s="183"/>
    </row>
    <row r="5" spans="1:8" s="183" customFormat="1">
      <c r="A5" s="185" t="s">
        <v>4</v>
      </c>
      <c r="B5" s="186" t="s">
        <v>154</v>
      </c>
      <c r="C5" s="185" t="s">
        <v>155</v>
      </c>
      <c r="D5" s="185" t="s">
        <v>156</v>
      </c>
      <c r="E5" s="187" t="s">
        <v>157</v>
      </c>
      <c r="F5" s="185" t="s">
        <v>158</v>
      </c>
      <c r="G5" s="185" t="s">
        <v>159</v>
      </c>
      <c r="H5" s="185" t="s">
        <v>160</v>
      </c>
    </row>
    <row r="6" spans="1:8">
      <c r="A6" s="181">
        <v>1</v>
      </c>
      <c r="B6" s="177">
        <f>'[8]Trans Pivot'!K6</f>
        <v>11941105</v>
      </c>
      <c r="C6" s="188" t="s">
        <v>256</v>
      </c>
      <c r="D6" s="179">
        <v>2017</v>
      </c>
      <c r="E6" s="180">
        <f>-'[8]Trans Pivot'!N6</f>
        <v>12490313.949999999</v>
      </c>
      <c r="F6" s="179">
        <f>VLOOKUP(H6,'[9]JUR 98-tie out'!$C$6:$AC$1506,26,0)</f>
        <v>200256</v>
      </c>
      <c r="G6" s="179">
        <f>VLOOKUP(H6,'[9]JUR 98-tie out'!$C$6:$AC$1506,27,0)</f>
        <v>30577</v>
      </c>
      <c r="H6" s="178">
        <f>'[8]Trans Pivot'!M6</f>
        <v>50723</v>
      </c>
    </row>
    <row r="7" spans="1:8">
      <c r="A7" s="181">
        <v>2</v>
      </c>
      <c r="B7" s="177">
        <f>'[8]Trans Pivot'!K7</f>
        <v>12016128</v>
      </c>
      <c r="C7" s="188" t="s">
        <v>257</v>
      </c>
      <c r="D7" s="179">
        <v>2017</v>
      </c>
      <c r="E7" s="180">
        <f>-'[8]Trans Pivot'!N7</f>
        <v>11868295.800000001</v>
      </c>
      <c r="F7" s="179">
        <f>VLOOKUP(H7,'[9]JUR 98-tie out'!$C$6:$AC$1506,26,0)</f>
        <v>200309</v>
      </c>
      <c r="G7" s="179">
        <f>VLOOKUP(H7,'[9]JUR 98-tie out'!$C$6:$AC$1506,27,0)</f>
        <v>30695</v>
      </c>
      <c r="H7" s="178">
        <f>'[8]Trans Pivot'!M7</f>
        <v>50926</v>
      </c>
    </row>
    <row r="8" spans="1:8">
      <c r="A8" s="181">
        <v>3</v>
      </c>
      <c r="B8" s="177">
        <f>'[8]Trans Pivot'!K8</f>
        <v>11764405</v>
      </c>
      <c r="C8" s="188" t="s">
        <v>258</v>
      </c>
      <c r="D8" s="179">
        <v>2017</v>
      </c>
      <c r="E8" s="180">
        <f>-'[8]Trans Pivot'!N8</f>
        <v>10000131.49</v>
      </c>
      <c r="F8" s="179">
        <f>VLOOKUP(H8,'[9]JUR 98-tie out'!$C$6:$AC$1506,26,0)</f>
        <v>200229</v>
      </c>
      <c r="G8" s="179">
        <f>VLOOKUP(H8,'[9]JUR 98-tie out'!$C$6:$AC$1506,27,0)</f>
        <v>772</v>
      </c>
      <c r="H8" s="178">
        <f>'[8]Trans Pivot'!M8</f>
        <v>11017</v>
      </c>
    </row>
    <row r="9" spans="1:8">
      <c r="A9" s="181">
        <v>4</v>
      </c>
      <c r="B9" s="177">
        <f>'[8]Trans Pivot'!K9</f>
        <v>12015862</v>
      </c>
      <c r="C9" s="188" t="s">
        <v>259</v>
      </c>
      <c r="D9" s="179">
        <v>2017</v>
      </c>
      <c r="E9" s="180">
        <f>-'[8]Trans Pivot'!N9</f>
        <v>9751623.8499999996</v>
      </c>
      <c r="F9" s="179">
        <f>VLOOKUP(H9,'[9]JUR 98-tie out'!$C$6:$AC$1506,26,0)</f>
        <v>200282</v>
      </c>
      <c r="G9" s="179">
        <f>VLOOKUP(H9,'[9]JUR 98-tie out'!$C$6:$AC$1506,27,0)</f>
        <v>30825</v>
      </c>
      <c r="H9" s="178">
        <f>'[8]Trans Pivot'!M9</f>
        <v>50931</v>
      </c>
    </row>
    <row r="10" spans="1:8">
      <c r="A10" s="181">
        <v>5</v>
      </c>
      <c r="B10" s="177">
        <f>'[8]Trans Pivot'!K10</f>
        <v>11495780</v>
      </c>
      <c r="C10" s="188" t="s">
        <v>260</v>
      </c>
      <c r="D10" s="179">
        <v>2017</v>
      </c>
      <c r="E10" s="180">
        <f>-'[8]Trans Pivot'!N10</f>
        <v>8205913.3499999996</v>
      </c>
      <c r="F10" s="179">
        <f>VLOOKUP(H10,'[9]JUR 98-tie out'!$C$6:$AC$1506,26,0)</f>
        <v>20130</v>
      </c>
      <c r="G10" s="179">
        <f>VLOOKUP(H10,'[9]JUR 98-tie out'!$C$6:$AC$1506,27,0)</f>
        <v>1001</v>
      </c>
      <c r="H10" s="178">
        <f>'[8]Trans Pivot'!M10</f>
        <v>11315</v>
      </c>
    </row>
    <row r="11" spans="1:8">
      <c r="A11" s="181">
        <v>6</v>
      </c>
      <c r="B11" s="177">
        <f>'[8]Trans Pivot'!K11</f>
        <v>11801827</v>
      </c>
      <c r="C11" s="188" t="s">
        <v>261</v>
      </c>
      <c r="D11" s="179">
        <v>2017</v>
      </c>
      <c r="E11" s="180">
        <f>-'[8]Trans Pivot'!N11</f>
        <v>7579943.8300000001</v>
      </c>
      <c r="F11" s="179">
        <f>VLOOKUP(H11,'[9]JUR 98-tie out'!$C$6:$AC$1506,26,0)</f>
        <v>200215</v>
      </c>
      <c r="G11" s="179">
        <f>VLOOKUP(H11,'[9]JUR 98-tie out'!$C$6:$AC$1506,27,0)</f>
        <v>30469</v>
      </c>
      <c r="H11" s="178">
        <f>'[8]Trans Pivot'!M11</f>
        <v>50565</v>
      </c>
    </row>
    <row r="12" spans="1:8">
      <c r="A12" s="181">
        <v>7</v>
      </c>
      <c r="B12" s="177">
        <f>'[8]Trans Pivot'!K12</f>
        <v>11786346</v>
      </c>
      <c r="C12" s="188" t="s">
        <v>262</v>
      </c>
      <c r="D12" s="179">
        <v>2017</v>
      </c>
      <c r="E12" s="180">
        <f>-'[8]Trans Pivot'!N12</f>
        <v>7288117.5499999998</v>
      </c>
      <c r="G12" s="179"/>
    </row>
    <row r="13" spans="1:8">
      <c r="A13" s="181">
        <v>8</v>
      </c>
      <c r="B13" s="177">
        <f>'[8]Trans Pivot'!K13</f>
        <v>12082028</v>
      </c>
      <c r="C13" s="188" t="s">
        <v>263</v>
      </c>
      <c r="D13" s="179">
        <v>2017</v>
      </c>
      <c r="E13" s="180">
        <f>-'[8]Trans Pivot'!N13</f>
        <v>6719470.4699999997</v>
      </c>
      <c r="F13" s="179">
        <f>VLOOKUP(H13,'[9]JUR 98-tie out'!$C$6:$AC$1506,26,0)</f>
        <v>200262</v>
      </c>
      <c r="G13" s="179">
        <f>VLOOKUP(H13,'[9]JUR 98-tie out'!$C$6:$AC$1506,27,0)</f>
        <v>30510</v>
      </c>
      <c r="H13" s="178">
        <f>'[8]Trans Pivot'!M13</f>
        <v>50637</v>
      </c>
    </row>
    <row r="14" spans="1:8">
      <c r="A14" s="181">
        <v>9</v>
      </c>
      <c r="B14" s="177">
        <f>'[8]Trans Pivot'!K14</f>
        <v>11987330</v>
      </c>
      <c r="C14" s="188" t="s">
        <v>264</v>
      </c>
      <c r="D14" s="179">
        <v>2017</v>
      </c>
      <c r="E14" s="180">
        <f>-'[8]Trans Pivot'!N14</f>
        <v>6537027.3700000001</v>
      </c>
      <c r="F14" s="179">
        <f>VLOOKUP(H14,'[9]JUR 98-tie out'!$C$6:$AC$1506,26,0)</f>
        <v>200326</v>
      </c>
      <c r="G14" s="179">
        <f>VLOOKUP(H14,'[9]JUR 98-tie out'!$C$6:$AC$1506,27,0)</f>
        <v>30875</v>
      </c>
      <c r="H14" s="178">
        <f>'[8]Trans Pivot'!M14</f>
        <v>51189</v>
      </c>
    </row>
    <row r="15" spans="1:8">
      <c r="A15" s="181">
        <v>10</v>
      </c>
      <c r="B15" s="177">
        <f>'[8]Trans Pivot'!K15</f>
        <v>11782599</v>
      </c>
      <c r="C15" s="188" t="s">
        <v>265</v>
      </c>
      <c r="D15" s="179">
        <v>2017</v>
      </c>
      <c r="E15" s="180">
        <f>-'[8]Trans Pivot'!N15</f>
        <v>6214751.8899999997</v>
      </c>
      <c r="F15" s="179">
        <f>VLOOKUP(H15,'[9]JUR 98-tie out'!$C$6:$AC$1506,26,0)</f>
        <v>200229</v>
      </c>
      <c r="G15" s="179">
        <f>VLOOKUP(H15,'[9]JUR 98-tie out'!$C$6:$AC$1506,27,0)</f>
        <v>772</v>
      </c>
      <c r="H15" s="178">
        <f>'[8]Trans Pivot'!M15</f>
        <v>11017</v>
      </c>
    </row>
    <row r="16" spans="1:8">
      <c r="A16" s="181">
        <v>11</v>
      </c>
      <c r="B16" s="177">
        <f>'[8]Trans Pivot'!K16</f>
        <v>12076309</v>
      </c>
      <c r="C16" s="188" t="s">
        <v>266</v>
      </c>
      <c r="D16" s="179">
        <v>2017</v>
      </c>
      <c r="E16" s="180">
        <f>-'[8]Trans Pivot'!N16</f>
        <v>6172849.5999999996</v>
      </c>
      <c r="G16" s="179"/>
    </row>
    <row r="17" spans="1:8">
      <c r="A17" s="181">
        <v>12</v>
      </c>
      <c r="B17" s="177">
        <f>'[8]Trans Pivot'!K17</f>
        <v>11782604</v>
      </c>
      <c r="C17" s="188" t="s">
        <v>265</v>
      </c>
      <c r="D17" s="179">
        <v>2017</v>
      </c>
      <c r="E17" s="180">
        <f>-'[8]Trans Pivot'!N17</f>
        <v>5847398.4299999997</v>
      </c>
      <c r="F17" s="179">
        <f>VLOOKUP(H17,'[9]JUR 98-tie out'!$C$6:$AC$1506,26,0)</f>
        <v>200229</v>
      </c>
      <c r="G17" s="179">
        <f>VLOOKUP(H17,'[9]JUR 98-tie out'!$C$6:$AC$1506,27,0)</f>
        <v>772</v>
      </c>
      <c r="H17" s="178">
        <f>'[8]Trans Pivot'!M17</f>
        <v>11017</v>
      </c>
    </row>
    <row r="18" spans="1:8">
      <c r="A18" s="181">
        <v>13</v>
      </c>
      <c r="B18" s="177">
        <f>'[8]Trans Pivot'!K18</f>
        <v>12016052</v>
      </c>
      <c r="C18" s="188" t="s">
        <v>267</v>
      </c>
      <c r="D18" s="179">
        <v>2017</v>
      </c>
      <c r="E18" s="180">
        <f>-'[8]Trans Pivot'!N18</f>
        <v>5777328.54</v>
      </c>
      <c r="F18" s="179">
        <f>VLOOKUP(H18,'[9]JUR 98-tie out'!$C$6:$AC$1506,26,0)</f>
        <v>200282</v>
      </c>
      <c r="G18" s="179">
        <f>VLOOKUP(H18,'[9]JUR 98-tie out'!$C$6:$AC$1506,27,0)</f>
        <v>30694</v>
      </c>
      <c r="H18" s="178">
        <f>'[8]Trans Pivot'!M18</f>
        <v>50923</v>
      </c>
    </row>
    <row r="19" spans="1:8">
      <c r="A19" s="181">
        <v>14</v>
      </c>
      <c r="B19" s="177">
        <f>'[8]Trans Pivot'!K19</f>
        <v>12016170</v>
      </c>
      <c r="C19" s="188" t="s">
        <v>268</v>
      </c>
      <c r="D19" s="179">
        <v>2017</v>
      </c>
      <c r="E19" s="180">
        <f>-'[8]Trans Pivot'!N19</f>
        <v>5735331.1299999999</v>
      </c>
      <c r="F19" s="179">
        <f>VLOOKUP(H19,'[9]JUR 98-tie out'!$C$6:$AC$1506,26,0)</f>
        <v>200309</v>
      </c>
      <c r="G19" s="179">
        <f>VLOOKUP(H19,'[9]JUR 98-tie out'!$C$6:$AC$1506,27,0)</f>
        <v>30695</v>
      </c>
      <c r="H19" s="178">
        <f>'[8]Trans Pivot'!M19</f>
        <v>50924</v>
      </c>
    </row>
    <row r="20" spans="1:8">
      <c r="A20" s="181">
        <v>15</v>
      </c>
      <c r="B20" s="177">
        <f>'[8]Trans Pivot'!K20</f>
        <v>12082082</v>
      </c>
      <c r="C20" s="188" t="s">
        <v>269</v>
      </c>
      <c r="D20" s="179">
        <v>2017</v>
      </c>
      <c r="E20" s="180">
        <f>-'[8]Trans Pivot'!N20</f>
        <v>5381749.25</v>
      </c>
      <c r="F20" s="179">
        <f>VLOOKUP(H20,'[9]JUR 98-tie out'!$C$6:$AC$1506,26,0)</f>
        <v>200262</v>
      </c>
      <c r="G20" s="179">
        <f>VLOOKUP(H20,'[9]JUR 98-tie out'!$C$6:$AC$1506,27,0)</f>
        <v>30510</v>
      </c>
      <c r="H20" s="178">
        <f>'[8]Trans Pivot'!M20</f>
        <v>50637</v>
      </c>
    </row>
    <row r="21" spans="1:8">
      <c r="A21" s="181">
        <v>16</v>
      </c>
      <c r="B21" s="177">
        <f>'[8]Trans Pivot'!K21</f>
        <v>11958405</v>
      </c>
      <c r="C21" s="188" t="s">
        <v>270</v>
      </c>
      <c r="D21" s="179">
        <v>2017</v>
      </c>
      <c r="E21" s="180">
        <f>-'[8]Trans Pivot'!N21</f>
        <v>5308665.8</v>
      </c>
      <c r="F21" s="179">
        <f>VLOOKUP(H21,'[9]JUR 98-tie out'!$C$6:$AC$1506,26,0)</f>
        <v>200214</v>
      </c>
      <c r="G21" s="179">
        <f>VLOOKUP(H21,'[9]JUR 98-tie out'!$C$6:$AC$1506,27,0)</f>
        <v>841</v>
      </c>
      <c r="H21" s="178">
        <f>'[8]Trans Pivot'!M21</f>
        <v>11110</v>
      </c>
    </row>
    <row r="22" spans="1:8">
      <c r="A22" s="181">
        <v>17</v>
      </c>
      <c r="B22" s="177">
        <f>'[8]Trans Pivot'!K22</f>
        <v>11801892</v>
      </c>
      <c r="C22" s="188" t="s">
        <v>271</v>
      </c>
      <c r="D22" s="179">
        <v>2017</v>
      </c>
      <c r="E22" s="180">
        <f>-'[8]Trans Pivot'!N22</f>
        <v>5090893.12</v>
      </c>
      <c r="F22" s="179">
        <f>VLOOKUP(H22,'[9]JUR 98-tie out'!$C$6:$AC$1506,26,0)</f>
        <v>200215</v>
      </c>
      <c r="G22" s="179">
        <f>VLOOKUP(H22,'[9]JUR 98-tie out'!$C$6:$AC$1506,27,0)</f>
        <v>30469</v>
      </c>
      <c r="H22" s="178">
        <f>'[8]Trans Pivot'!M22</f>
        <v>50565</v>
      </c>
    </row>
    <row r="23" spans="1:8">
      <c r="A23" s="181">
        <v>18</v>
      </c>
      <c r="B23" s="177">
        <f>'[8]Trans Pivot'!K23</f>
        <v>34001465</v>
      </c>
      <c r="C23" s="188" t="s">
        <v>272</v>
      </c>
      <c r="D23" s="179">
        <v>2017</v>
      </c>
      <c r="E23" s="180">
        <f>-'[8]Trans Pivot'!N23</f>
        <v>5049802.7300000004</v>
      </c>
      <c r="G23" s="179">
        <f>VLOOKUP(H23,'[9]JUR 98-tie out'!$C$6:$AC$1506,27,0)</f>
        <v>31001</v>
      </c>
      <c r="H23" s="178">
        <v>51438</v>
      </c>
    </row>
    <row r="24" spans="1:8">
      <c r="A24" s="181">
        <v>19</v>
      </c>
      <c r="B24" s="177">
        <f>'[8]Trans Pivot'!K24</f>
        <v>11987265</v>
      </c>
      <c r="C24" s="188" t="s">
        <v>273</v>
      </c>
      <c r="D24" s="179">
        <v>2017</v>
      </c>
      <c r="E24" s="180">
        <f>-'[8]Trans Pivot'!N24</f>
        <v>4791687.37</v>
      </c>
      <c r="G24" s="179"/>
    </row>
    <row r="25" spans="1:8">
      <c r="A25" s="181">
        <v>20</v>
      </c>
      <c r="B25" s="177">
        <f>'[8]Trans Pivot'!K25</f>
        <v>12173065</v>
      </c>
      <c r="C25" s="188" t="s">
        <v>274</v>
      </c>
      <c r="D25" s="179">
        <v>2017</v>
      </c>
      <c r="E25" s="180">
        <f>-'[8]Trans Pivot'!N25</f>
        <v>4527787.45</v>
      </c>
      <c r="F25" s="179">
        <f>VLOOKUP(H25,'[9]JUR 98-tie out'!$C$6:$AC$1506,26,0)</f>
        <v>200324</v>
      </c>
      <c r="G25" s="179">
        <f>VLOOKUP(H25,'[9]JUR 98-tie out'!$C$6:$AC$1506,27,0)</f>
        <v>30914</v>
      </c>
      <c r="H25" s="178">
        <f>'[8]Trans Pivot'!M25</f>
        <v>51245</v>
      </c>
    </row>
    <row r="26" spans="1:8">
      <c r="A26" s="181">
        <v>21</v>
      </c>
      <c r="B26" s="177">
        <f>'[8]Trans Pivot'!K26</f>
        <v>11495908</v>
      </c>
      <c r="C26" s="188" t="s">
        <v>275</v>
      </c>
      <c r="D26" s="179">
        <v>2017</v>
      </c>
      <c r="E26" s="180">
        <f>-'[8]Trans Pivot'!N26</f>
        <v>4505729.7</v>
      </c>
      <c r="G26" s="179"/>
    </row>
    <row r="27" spans="1:8">
      <c r="A27" s="181">
        <v>22</v>
      </c>
      <c r="B27" s="177">
        <f>'[8]Trans Pivot'!K27</f>
        <v>11902959</v>
      </c>
      <c r="C27" s="188" t="s">
        <v>276</v>
      </c>
      <c r="D27" s="179">
        <v>2017</v>
      </c>
      <c r="E27" s="180">
        <f>-'[8]Trans Pivot'!N27</f>
        <v>4459764.24</v>
      </c>
      <c r="F27" s="179">
        <f>VLOOKUP(H27,'[9]JUR 98-tie out'!$C$6:$AC$1506,26,0)</f>
        <v>200166</v>
      </c>
      <c r="G27" s="179">
        <f>VLOOKUP(H27,'[9]JUR 98-tie out'!$C$6:$AC$1506,27,0)</f>
        <v>1033</v>
      </c>
      <c r="H27" s="178">
        <f>'[8]Trans Pivot'!M27</f>
        <v>11358</v>
      </c>
    </row>
    <row r="28" spans="1:8">
      <c r="A28" s="181">
        <v>23</v>
      </c>
      <c r="B28" s="177">
        <f>'[8]Trans Pivot'!K28</f>
        <v>34000159</v>
      </c>
      <c r="C28" s="188" t="s">
        <v>277</v>
      </c>
      <c r="D28" s="179">
        <v>2017</v>
      </c>
      <c r="E28" s="180">
        <f>-'[8]Trans Pivot'!N28</f>
        <v>4113524.05</v>
      </c>
      <c r="G28" s="179"/>
      <c r="H28" s="178">
        <f>'[8]Trans Pivot'!M28</f>
        <v>11509</v>
      </c>
    </row>
    <row r="29" spans="1:8">
      <c r="A29" s="181">
        <v>24</v>
      </c>
      <c r="B29" s="177">
        <f>'[8]Trans Pivot'!K29</f>
        <v>11764447</v>
      </c>
      <c r="C29" s="188" t="s">
        <v>278</v>
      </c>
      <c r="D29" s="179">
        <v>2017</v>
      </c>
      <c r="E29" s="180">
        <f>-'[8]Trans Pivot'!N29</f>
        <v>3776112.25</v>
      </c>
      <c r="F29" s="179">
        <f>VLOOKUP(H29,'[9]JUR 98-tie out'!$C$6:$AC$1506,26,0)</f>
        <v>200214</v>
      </c>
      <c r="G29" s="179">
        <f>VLOOKUP(H29,'[9]JUR 98-tie out'!$C$6:$AC$1506,27,0)</f>
        <v>802</v>
      </c>
      <c r="H29" s="178">
        <f>'[8]Trans Pivot'!M29</f>
        <v>11064</v>
      </c>
    </row>
    <row r="30" spans="1:8">
      <c r="A30" s="181">
        <v>25</v>
      </c>
      <c r="B30" s="177">
        <f>'[8]Trans Pivot'!K30</f>
        <v>12172928</v>
      </c>
      <c r="C30" s="188" t="s">
        <v>279</v>
      </c>
      <c r="D30" s="179">
        <v>2017</v>
      </c>
      <c r="E30" s="180">
        <f>-'[8]Trans Pivot'!N30</f>
        <v>3242657.46</v>
      </c>
      <c r="F30" s="179">
        <f>VLOOKUP(H30,'[9]JUR 98-tie out'!$C$6:$AC$1506,26,0)</f>
        <v>200324</v>
      </c>
      <c r="G30" s="179">
        <f>VLOOKUP(H30,'[9]JUR 98-tie out'!$C$6:$AC$1506,27,0)</f>
        <v>30914</v>
      </c>
      <c r="H30" s="178">
        <f>'[8]Trans Pivot'!M30</f>
        <v>51194</v>
      </c>
    </row>
    <row r="31" spans="1:8">
      <c r="A31" s="181">
        <v>26</v>
      </c>
      <c r="B31" s="177">
        <f>'[8]Trans Pivot'!K31</f>
        <v>12016100</v>
      </c>
      <c r="C31" s="188" t="s">
        <v>280</v>
      </c>
      <c r="D31" s="179">
        <v>2017</v>
      </c>
      <c r="E31" s="180">
        <f>-'[8]Trans Pivot'!N31</f>
        <v>3052405.85</v>
      </c>
      <c r="F31" s="179">
        <f>VLOOKUP(H31,'[9]JUR 98-tie out'!$C$6:$AC$1506,26,0)</f>
        <v>200282</v>
      </c>
      <c r="G31" s="179">
        <f>VLOOKUP(H31,'[9]JUR 98-tie out'!$C$6:$AC$1506,27,0)</f>
        <v>30694</v>
      </c>
      <c r="H31" s="178">
        <f>'[8]Trans Pivot'!M31</f>
        <v>50879</v>
      </c>
    </row>
    <row r="32" spans="1:8">
      <c r="A32" s="181">
        <v>27</v>
      </c>
      <c r="B32" s="177">
        <f>'[8]Trans Pivot'!K32</f>
        <v>12172796</v>
      </c>
      <c r="C32" s="188" t="s">
        <v>281</v>
      </c>
      <c r="D32" s="179">
        <v>2017</v>
      </c>
      <c r="E32" s="180">
        <f>-'[8]Trans Pivot'!N32</f>
        <v>2803565.1199999996</v>
      </c>
      <c r="G32" s="179"/>
    </row>
    <row r="33" spans="1:8">
      <c r="A33" s="181">
        <v>28</v>
      </c>
      <c r="B33" s="177">
        <f>'[8]Trans Pivot'!K33</f>
        <v>12172912</v>
      </c>
      <c r="C33" s="188" t="s">
        <v>282</v>
      </c>
      <c r="D33" s="179">
        <v>2017</v>
      </c>
      <c r="E33" s="180">
        <f>-'[8]Trans Pivot'!N33</f>
        <v>2400951.66</v>
      </c>
      <c r="G33" s="179"/>
      <c r="H33" s="178">
        <f>'[8]Trans Pivot'!M33</f>
        <v>50955</v>
      </c>
    </row>
    <row r="34" spans="1:8">
      <c r="A34" s="181">
        <v>29</v>
      </c>
      <c r="B34" s="177">
        <f>'[8]Trans Pivot'!K34</f>
        <v>12016005</v>
      </c>
      <c r="C34" s="188" t="s">
        <v>283</v>
      </c>
      <c r="D34" s="179">
        <v>2017</v>
      </c>
      <c r="E34" s="180">
        <f>-'[8]Trans Pivot'!N34</f>
        <v>2347259.88</v>
      </c>
      <c r="F34" s="179">
        <f>VLOOKUP(H34,'[9]JUR 98-tie out'!$C$6:$AC$1506,26,0)</f>
        <v>200282</v>
      </c>
      <c r="G34" s="179">
        <f>VLOOKUP(H34,'[9]JUR 98-tie out'!$C$6:$AC$1506,27,0)</f>
        <v>30825</v>
      </c>
      <c r="H34" s="178">
        <f>'[8]Trans Pivot'!M34</f>
        <v>50931</v>
      </c>
    </row>
    <row r="35" spans="1:8">
      <c r="A35" s="181">
        <v>30</v>
      </c>
      <c r="B35" s="177">
        <f>'[8]Trans Pivot'!K35</f>
        <v>11627860</v>
      </c>
      <c r="C35" s="188" t="s">
        <v>284</v>
      </c>
      <c r="D35" s="179">
        <v>2017</v>
      </c>
      <c r="E35" s="180">
        <f>-'[8]Trans Pivot'!N35</f>
        <v>2249833.91</v>
      </c>
      <c r="G35" s="179"/>
    </row>
    <row r="36" spans="1:8">
      <c r="A36" s="181">
        <v>31</v>
      </c>
      <c r="B36" s="177">
        <f>'[8]Trans Pivot'!K36</f>
        <v>11801873</v>
      </c>
      <c r="C36" s="188" t="s">
        <v>285</v>
      </c>
      <c r="D36" s="179">
        <v>2017</v>
      </c>
      <c r="E36" s="180">
        <f>-'[8]Trans Pivot'!N36</f>
        <v>2110273.67</v>
      </c>
      <c r="F36" s="179">
        <f>VLOOKUP(H36,'[9]JUR 98-tie out'!$C$6:$AC$1506,26,0)</f>
        <v>200215</v>
      </c>
      <c r="G36" s="179">
        <f>VLOOKUP(H36,'[9]JUR 98-tie out'!$C$6:$AC$1506,27,0)</f>
        <v>30469</v>
      </c>
      <c r="H36" s="178">
        <f>'[8]Trans Pivot'!M36</f>
        <v>50565</v>
      </c>
    </row>
    <row r="37" spans="1:8">
      <c r="A37" s="181">
        <v>32</v>
      </c>
      <c r="B37" s="177">
        <f>'[8]Trans Pivot'!K37</f>
        <v>34004060</v>
      </c>
      <c r="C37" s="188" t="s">
        <v>286</v>
      </c>
      <c r="D37" s="179">
        <v>2017</v>
      </c>
      <c r="E37" s="180">
        <f>-'[8]Trans Pivot'!N37</f>
        <v>2000000</v>
      </c>
      <c r="G37" s="179"/>
    </row>
    <row r="38" spans="1:8">
      <c r="A38" s="181">
        <v>33</v>
      </c>
      <c r="B38" s="177">
        <f>'[8]Trans Pivot'!K38</f>
        <v>34001485</v>
      </c>
      <c r="C38" s="188" t="s">
        <v>287</v>
      </c>
      <c r="D38" s="179">
        <v>2017</v>
      </c>
      <c r="E38" s="180">
        <f>-'[8]Trans Pivot'!N38</f>
        <v>1806914.78</v>
      </c>
      <c r="G38" s="179"/>
    </row>
    <row r="39" spans="1:8">
      <c r="A39" s="181">
        <v>34</v>
      </c>
      <c r="B39" s="177">
        <f>'[8]Trans Pivot'!K39</f>
        <v>12174290</v>
      </c>
      <c r="C39" s="188" t="s">
        <v>288</v>
      </c>
      <c r="D39" s="179">
        <v>2017</v>
      </c>
      <c r="E39" s="180">
        <f>-'[8]Trans Pivot'!N39</f>
        <v>1698361.37</v>
      </c>
      <c r="F39" s="179">
        <f>VLOOKUP(H39,'[9]JUR 98-tie out'!$C$6:$AC$1506,26,0)</f>
        <v>200309</v>
      </c>
      <c r="G39" s="179">
        <f>VLOOKUP(H39,'[9]JUR 98-tie out'!$C$6:$AC$1506,27,0)</f>
        <v>30638</v>
      </c>
      <c r="H39" s="178">
        <f>'[8]Trans Pivot'!M39</f>
        <v>50854</v>
      </c>
    </row>
    <row r="40" spans="1:8">
      <c r="A40" s="181">
        <v>35</v>
      </c>
      <c r="B40" s="177">
        <f>'[8]Trans Pivot'!K40</f>
        <v>12016046</v>
      </c>
      <c r="C40" s="188" t="s">
        <v>289</v>
      </c>
      <c r="D40" s="179">
        <v>2017</v>
      </c>
      <c r="E40" s="180">
        <f>-'[8]Trans Pivot'!N40</f>
        <v>1500000</v>
      </c>
      <c r="F40" s="179">
        <f>VLOOKUP(H40,'[9]JUR 98-tie out'!$C$6:$AC$1506,26,0)</f>
        <v>200309</v>
      </c>
      <c r="G40" s="179">
        <f>VLOOKUP(H40,'[9]JUR 98-tie out'!$C$6:$AC$1506,27,0)</f>
        <v>30376</v>
      </c>
      <c r="H40" s="178">
        <f>'[8]Trans Pivot'!M40</f>
        <v>50457</v>
      </c>
    </row>
    <row r="41" spans="1:8">
      <c r="A41" s="181">
        <v>36</v>
      </c>
      <c r="B41" s="177">
        <f>'[8]Trans Pivot'!K41</f>
        <v>12082048</v>
      </c>
      <c r="C41" s="188" t="s">
        <v>290</v>
      </c>
      <c r="D41" s="179">
        <v>2017</v>
      </c>
      <c r="E41" s="180">
        <f>-'[8]Trans Pivot'!N41</f>
        <v>1475823.51</v>
      </c>
      <c r="F41" s="179">
        <f>VLOOKUP(H41,'[9]JUR 98-tie out'!$C$6:$AC$1506,26,0)</f>
        <v>200262</v>
      </c>
      <c r="G41" s="179">
        <f>VLOOKUP(H41,'[9]JUR 98-tie out'!$C$6:$AC$1506,27,0)</f>
        <v>30510</v>
      </c>
      <c r="H41" s="178">
        <f>'[8]Trans Pivot'!M41</f>
        <v>50637</v>
      </c>
    </row>
    <row r="42" spans="1:8">
      <c r="A42" s="181">
        <v>37</v>
      </c>
      <c r="B42" s="177">
        <f>'[8]Trans Pivot'!K42</f>
        <v>11786495</v>
      </c>
      <c r="C42" s="188" t="s">
        <v>291</v>
      </c>
      <c r="D42" s="179">
        <v>2017</v>
      </c>
      <c r="E42" s="180">
        <f>-'[8]Trans Pivot'!N42</f>
        <v>1433672.91</v>
      </c>
      <c r="F42" s="179">
        <f>VLOOKUP(H42,'[9]JUR 98-tie out'!$C$6:$AC$1506,26,0)</f>
        <v>200256</v>
      </c>
      <c r="G42" s="179">
        <f>VLOOKUP(H42,'[9]JUR 98-tie out'!$C$6:$AC$1506,27,0)</f>
        <v>30577</v>
      </c>
      <c r="H42" s="178">
        <f>'[8]Trans Pivot'!M42</f>
        <v>50722</v>
      </c>
    </row>
    <row r="43" spans="1:8">
      <c r="A43" s="181">
        <v>38</v>
      </c>
      <c r="B43" s="177">
        <f>'[8]Trans Pivot'!K43</f>
        <v>11786486</v>
      </c>
      <c r="C43" s="188" t="s">
        <v>291</v>
      </c>
      <c r="D43" s="179">
        <v>2017</v>
      </c>
      <c r="E43" s="180">
        <f>-'[8]Trans Pivot'!N43</f>
        <v>1426621.77</v>
      </c>
      <c r="F43" s="179">
        <f>VLOOKUP(H43,'[9]JUR 98-tie out'!$C$6:$AC$1506,26,0)</f>
        <v>200256</v>
      </c>
      <c r="G43" s="179">
        <f>VLOOKUP(H43,'[9]JUR 98-tie out'!$C$6:$AC$1506,27,0)</f>
        <v>30577</v>
      </c>
      <c r="H43" s="178">
        <f>'[8]Trans Pivot'!M43</f>
        <v>50722</v>
      </c>
    </row>
    <row r="44" spans="1:8">
      <c r="A44" s="181">
        <v>39</v>
      </c>
      <c r="B44" s="177">
        <f>'[8]Trans Pivot'!K44</f>
        <v>11765316</v>
      </c>
      <c r="C44" s="188" t="s">
        <v>292</v>
      </c>
      <c r="D44" s="179">
        <v>2017</v>
      </c>
      <c r="E44" s="180">
        <f>-'[8]Trans Pivot'!N44</f>
        <v>1396776.1900000002</v>
      </c>
      <c r="G44" s="179"/>
    </row>
    <row r="45" spans="1:8">
      <c r="A45" s="181">
        <v>40</v>
      </c>
      <c r="B45" s="177">
        <f>'[8]Trans Pivot'!K45</f>
        <v>11786499</v>
      </c>
      <c r="C45" s="188" t="s">
        <v>291</v>
      </c>
      <c r="D45" s="179">
        <v>2017</v>
      </c>
      <c r="E45" s="180">
        <f>-'[8]Trans Pivot'!N45</f>
        <v>1373766.33</v>
      </c>
      <c r="F45" s="179">
        <f>VLOOKUP(H45,'[9]JUR 98-tie out'!$C$6:$AC$1506,26,0)</f>
        <v>200256</v>
      </c>
      <c r="G45" s="179">
        <f>VLOOKUP(H45,'[9]JUR 98-tie out'!$C$6:$AC$1506,27,0)</f>
        <v>30577</v>
      </c>
      <c r="H45" s="178">
        <f>'[8]Trans Pivot'!M45</f>
        <v>50722</v>
      </c>
    </row>
    <row r="46" spans="1:8">
      <c r="A46" s="181">
        <v>41</v>
      </c>
      <c r="B46" s="177">
        <f>'[8]Trans Pivot'!K46</f>
        <v>11786483</v>
      </c>
      <c r="C46" s="188" t="s">
        <v>293</v>
      </c>
      <c r="D46" s="179">
        <v>2017</v>
      </c>
      <c r="E46" s="180">
        <f>-'[8]Trans Pivot'!N46</f>
        <v>1329643.42</v>
      </c>
      <c r="F46" s="179">
        <f>VLOOKUP(H46,'[9]JUR 98-tie out'!$C$6:$AC$1506,26,0)</f>
        <v>200256</v>
      </c>
      <c r="G46" s="179">
        <f>VLOOKUP(H46,'[9]JUR 98-tie out'!$C$6:$AC$1506,27,0)</f>
        <v>30577</v>
      </c>
      <c r="H46" s="178">
        <f>'[8]Trans Pivot'!M46</f>
        <v>50722</v>
      </c>
    </row>
    <row r="47" spans="1:8">
      <c r="A47" s="181">
        <v>42</v>
      </c>
      <c r="B47" s="177">
        <f>'[8]Trans Pivot'!K47</f>
        <v>12172868</v>
      </c>
      <c r="C47" s="188" t="s">
        <v>294</v>
      </c>
      <c r="D47" s="179">
        <v>2017</v>
      </c>
      <c r="E47" s="180">
        <f>-'[8]Trans Pivot'!N47</f>
        <v>1306191.47</v>
      </c>
      <c r="F47" s="179">
        <f>VLOOKUP(H47,'[9]JUR 98-tie out'!$C$6:$AC$1506,26,0)</f>
        <v>200336</v>
      </c>
      <c r="G47" s="179">
        <f>VLOOKUP(H47,'[9]JUR 98-tie out'!$C$6:$AC$1506,27,0)</f>
        <v>30859</v>
      </c>
      <c r="H47" s="178">
        <f>'[8]Trans Pivot'!M47</f>
        <v>51163</v>
      </c>
    </row>
    <row r="48" spans="1:8">
      <c r="A48" s="181">
        <v>43</v>
      </c>
      <c r="B48" s="177">
        <f>'[8]Trans Pivot'!K48</f>
        <v>11779461</v>
      </c>
      <c r="C48" s="188" t="s">
        <v>295</v>
      </c>
      <c r="D48" s="179">
        <v>2017</v>
      </c>
      <c r="E48" s="180">
        <f>-'[8]Trans Pivot'!N48</f>
        <v>1278623.1399999999</v>
      </c>
      <c r="F48" s="179">
        <f>VLOOKUP(H48,'[9]JUR 98-tie out'!$C$6:$AC$1506,26,0)</f>
        <v>20130</v>
      </c>
      <c r="G48" s="179">
        <f>VLOOKUP(H48,'[9]JUR 98-tie out'!$C$6:$AC$1506,27,0)</f>
        <v>1036</v>
      </c>
      <c r="H48" s="178">
        <f>'[8]Trans Pivot'!M48</f>
        <v>11372</v>
      </c>
    </row>
    <row r="49" spans="1:8">
      <c r="A49" s="181">
        <v>44</v>
      </c>
      <c r="B49" s="177">
        <f>'[8]Trans Pivot'!K49</f>
        <v>12015887</v>
      </c>
      <c r="C49" s="188" t="s">
        <v>296</v>
      </c>
      <c r="D49" s="179">
        <v>2017</v>
      </c>
      <c r="E49" s="180">
        <f>-'[8]Trans Pivot'!N49</f>
        <v>1167202.26</v>
      </c>
      <c r="F49" s="179">
        <f>VLOOKUP(H49,'[9]JUR 98-tie out'!$C$6:$AC$1506,26,0)</f>
        <v>200282</v>
      </c>
      <c r="G49" s="179">
        <f>VLOOKUP(H49,'[9]JUR 98-tie out'!$C$6:$AC$1506,27,0)</f>
        <v>30825</v>
      </c>
      <c r="H49" s="178">
        <f>'[8]Trans Pivot'!M49</f>
        <v>50931</v>
      </c>
    </row>
    <row r="50" spans="1:8">
      <c r="A50" s="181">
        <v>45</v>
      </c>
      <c r="B50" s="177">
        <f>'[8]Trans Pivot'!K50</f>
        <v>11902968</v>
      </c>
      <c r="C50" s="188" t="s">
        <v>297</v>
      </c>
      <c r="D50" s="179">
        <v>2017</v>
      </c>
      <c r="E50" s="180">
        <f>-'[8]Trans Pivot'!N50</f>
        <v>1163995.98</v>
      </c>
      <c r="F50" s="179">
        <f>VLOOKUP(H50,'[9]JUR 98-tie out'!$C$6:$AC$1506,26,0)</f>
        <v>20130</v>
      </c>
      <c r="G50" s="179">
        <f>VLOOKUP(H50,'[9]JUR 98-tie out'!$C$6:$AC$1506,27,0)</f>
        <v>1001</v>
      </c>
      <c r="H50" s="178">
        <f>'[8]Trans Pivot'!M50</f>
        <v>11315</v>
      </c>
    </row>
    <row r="51" spans="1:8">
      <c r="A51" s="181">
        <v>46</v>
      </c>
      <c r="B51" s="177">
        <f>'[8]Trans Pivot'!K51</f>
        <v>11645466</v>
      </c>
      <c r="C51" s="188" t="s">
        <v>298</v>
      </c>
      <c r="D51" s="179">
        <v>2017</v>
      </c>
      <c r="E51" s="180">
        <f>-'[8]Trans Pivot'!N51</f>
        <v>1070855.72</v>
      </c>
      <c r="G51" s="179"/>
    </row>
    <row r="52" spans="1:8">
      <c r="A52" s="181">
        <v>47</v>
      </c>
      <c r="B52" s="177">
        <f>'[8]Trans Pivot'!K52</f>
        <v>10615259</v>
      </c>
      <c r="C52" s="188" t="s">
        <v>245</v>
      </c>
      <c r="D52" s="179">
        <v>2017</v>
      </c>
      <c r="E52" s="180">
        <f>-'[8]Trans Pivot'!N52</f>
        <v>1001273.31</v>
      </c>
      <c r="G52" s="179"/>
    </row>
    <row r="53" spans="1:8">
      <c r="A53" s="181">
        <v>48</v>
      </c>
      <c r="B53" s="177">
        <f>'[8]Trans Pivot'!K53</f>
        <v>11801832</v>
      </c>
      <c r="C53" s="188" t="s">
        <v>299</v>
      </c>
      <c r="D53" s="179">
        <v>2017</v>
      </c>
      <c r="E53" s="180">
        <f>-'[8]Trans Pivot'!N53</f>
        <v>982870.38</v>
      </c>
      <c r="F53" s="179">
        <f>VLOOKUP(H53,'[9]JUR 98-tie out'!$C$6:$AC$1506,26,0)</f>
        <v>200215</v>
      </c>
      <c r="G53" s="179">
        <f>VLOOKUP(H53,'[9]JUR 98-tie out'!$C$6:$AC$1506,27,0)</f>
        <v>30469</v>
      </c>
      <c r="H53" s="178">
        <f>'[8]Trans Pivot'!M53</f>
        <v>50564</v>
      </c>
    </row>
    <row r="54" spans="1:8">
      <c r="A54" s="181">
        <v>49</v>
      </c>
      <c r="B54" s="177">
        <f>'[8]Trans Pivot'!K54</f>
        <v>12173964</v>
      </c>
      <c r="C54" s="188" t="s">
        <v>300</v>
      </c>
      <c r="D54" s="179">
        <v>2017</v>
      </c>
      <c r="E54" s="180">
        <f>-'[8]Trans Pivot'!N54</f>
        <v>964505.67</v>
      </c>
      <c r="F54" s="179">
        <f>VLOOKUP(H54,'[9]JUR 98-tie out'!$C$6:$AC$1506,26,0)</f>
        <v>200282</v>
      </c>
      <c r="G54" s="179">
        <f>VLOOKUP(H54,'[9]JUR 98-tie out'!$C$6:$AC$1506,27,0)</f>
        <v>30694</v>
      </c>
      <c r="H54" s="178">
        <f>'[8]Trans Pivot'!M54</f>
        <v>50877</v>
      </c>
    </row>
    <row r="55" spans="1:8">
      <c r="A55" s="181">
        <v>50</v>
      </c>
      <c r="B55" s="177">
        <f>'[8]Trans Pivot'!K55</f>
        <v>12174523</v>
      </c>
      <c r="C55" s="188" t="s">
        <v>301</v>
      </c>
      <c r="D55" s="179">
        <v>2017</v>
      </c>
      <c r="E55" s="180">
        <f>-'[8]Trans Pivot'!N55</f>
        <v>905831.95</v>
      </c>
      <c r="F55" s="179">
        <f>VLOOKUP(H55,'[9]JUR 98-tie out'!$C$6:$AC$1506,26,0)</f>
        <v>200215</v>
      </c>
      <c r="G55" s="179">
        <f>VLOOKUP(H55,'[9]JUR 98-tie out'!$C$6:$AC$1506,27,0)</f>
        <v>30469</v>
      </c>
      <c r="H55" s="178">
        <f>'[8]Trans Pivot'!M55</f>
        <v>50565</v>
      </c>
    </row>
    <row r="56" spans="1:8">
      <c r="A56" s="181">
        <v>51</v>
      </c>
      <c r="B56" s="177">
        <f>'[8]Trans Pivot'!K56</f>
        <v>12015707</v>
      </c>
      <c r="C56" s="188" t="s">
        <v>302</v>
      </c>
      <c r="D56" s="179">
        <v>2017</v>
      </c>
      <c r="E56" s="180">
        <f>-'[8]Trans Pivot'!N56</f>
        <v>900000</v>
      </c>
      <c r="F56" s="179">
        <f>VLOOKUP(H56,'[9]JUR 98-tie out'!$C$6:$AC$1506,26,0)</f>
        <v>200309</v>
      </c>
      <c r="G56" s="179">
        <f>VLOOKUP(H56,'[9]JUR 98-tie out'!$C$6:$AC$1506,27,0)</f>
        <v>30637</v>
      </c>
      <c r="H56" s="178">
        <f>'[8]Trans Pivot'!M56</f>
        <v>50875</v>
      </c>
    </row>
    <row r="57" spans="1:8">
      <c r="A57" s="181">
        <v>52</v>
      </c>
      <c r="B57" s="177">
        <f>'[8]Trans Pivot'!K57</f>
        <v>12037796</v>
      </c>
      <c r="C57" s="188" t="s">
        <v>303</v>
      </c>
      <c r="D57" s="179">
        <v>2017</v>
      </c>
      <c r="E57" s="180">
        <f>-'[8]Trans Pivot'!N57</f>
        <v>878468.44</v>
      </c>
      <c r="F57" s="179">
        <f>VLOOKUP(H57,'[9]JUR 98-tie out'!$C$6:$AC$1506,26,0)</f>
        <v>200282</v>
      </c>
      <c r="G57" s="179">
        <f>VLOOKUP(H57,'[9]JUR 98-tie out'!$C$6:$AC$1506,27,0)</f>
        <v>30825</v>
      </c>
      <c r="H57" s="178">
        <f>'[8]Trans Pivot'!M57</f>
        <v>50931</v>
      </c>
    </row>
    <row r="58" spans="1:8">
      <c r="A58" s="181">
        <v>53</v>
      </c>
      <c r="B58" s="177">
        <f>'[8]Trans Pivot'!K58</f>
        <v>12031115</v>
      </c>
      <c r="C58" s="188" t="s">
        <v>304</v>
      </c>
      <c r="D58" s="179">
        <v>2017</v>
      </c>
      <c r="E58" s="180">
        <f>-'[8]Trans Pivot'!N58</f>
        <v>865696.87</v>
      </c>
      <c r="F58" s="179">
        <f>VLOOKUP(H58,'[9]JUR 98-tie out'!$C$6:$AC$1506,26,0)</f>
        <v>200309</v>
      </c>
      <c r="G58" s="179">
        <f>VLOOKUP(H58,'[9]JUR 98-tie out'!$C$6:$AC$1506,27,0)</f>
        <v>30376</v>
      </c>
      <c r="H58" s="178">
        <f>'[8]Trans Pivot'!M58</f>
        <v>50447</v>
      </c>
    </row>
    <row r="59" spans="1:8">
      <c r="A59" s="181">
        <v>54</v>
      </c>
      <c r="B59" s="177">
        <f>'[8]Trans Pivot'!K59</f>
        <v>11987252</v>
      </c>
      <c r="C59" s="188" t="s">
        <v>305</v>
      </c>
      <c r="D59" s="179">
        <v>2017</v>
      </c>
      <c r="E59" s="180">
        <f>-'[8]Trans Pivot'!N59</f>
        <v>820213.03</v>
      </c>
      <c r="F59" s="179">
        <f>VLOOKUP(H59,'[9]JUR 98-tie out'!$C$6:$AC$1506,26,0)</f>
        <v>200262</v>
      </c>
      <c r="G59" s="179">
        <f>VLOOKUP(H59,'[9]JUR 98-tie out'!$C$6:$AC$1506,27,0)</f>
        <v>30510</v>
      </c>
      <c r="H59" s="178">
        <f>'[8]Trans Pivot'!M59</f>
        <v>50637</v>
      </c>
    </row>
    <row r="60" spans="1:8">
      <c r="A60" s="181">
        <v>55</v>
      </c>
      <c r="B60" s="177">
        <f>'[8]Trans Pivot'!K60</f>
        <v>11495918</v>
      </c>
      <c r="C60" s="188" t="s">
        <v>246</v>
      </c>
      <c r="D60" s="179">
        <v>2017</v>
      </c>
      <c r="E60" s="180">
        <f>-'[8]Trans Pivot'!N60</f>
        <v>698388.12</v>
      </c>
      <c r="G60" s="179"/>
    </row>
    <row r="61" spans="1:8">
      <c r="A61" s="181">
        <v>56</v>
      </c>
      <c r="B61" s="177">
        <f>'[8]Trans Pivot'!K61</f>
        <v>11219936</v>
      </c>
      <c r="C61" s="188" t="s">
        <v>306</v>
      </c>
      <c r="D61" s="179">
        <v>2017</v>
      </c>
      <c r="E61" s="180">
        <f>-'[8]Trans Pivot'!N61</f>
        <v>698388.1</v>
      </c>
      <c r="G61" s="179"/>
    </row>
    <row r="62" spans="1:8">
      <c r="A62" s="181">
        <v>57</v>
      </c>
      <c r="B62" s="177">
        <f>'[8]Trans Pivot'!K62</f>
        <v>11495945</v>
      </c>
      <c r="C62" s="188" t="s">
        <v>307</v>
      </c>
      <c r="D62" s="179">
        <v>2017</v>
      </c>
      <c r="E62" s="180">
        <f>-'[8]Trans Pivot'!N62</f>
        <v>686271.85</v>
      </c>
      <c r="F62" s="179">
        <f>VLOOKUP(H62,'[9]JUR 98-tie out'!$C$6:$AC$1506,26,0)</f>
        <v>20130</v>
      </c>
      <c r="G62" s="179">
        <f>VLOOKUP(H62,'[9]JUR 98-tie out'!$C$6:$AC$1506,27,0)</f>
        <v>1036</v>
      </c>
      <c r="H62" s="178">
        <f>'[8]Trans Pivot'!M62</f>
        <v>11372</v>
      </c>
    </row>
    <row r="63" spans="1:8">
      <c r="A63" s="181">
        <v>58</v>
      </c>
      <c r="B63" s="177">
        <f>'[8]Trans Pivot'!K63</f>
        <v>34000215</v>
      </c>
      <c r="C63" s="188" t="s">
        <v>308</v>
      </c>
      <c r="D63" s="179">
        <v>2017</v>
      </c>
      <c r="E63" s="180">
        <f>-'[8]Trans Pivot'!N63</f>
        <v>646392.87</v>
      </c>
      <c r="F63" s="179">
        <f>VLOOKUP(H63,'[9]JUR 98-tie out'!$C$6:$AC$1506,26,0)</f>
        <v>200215</v>
      </c>
      <c r="G63" s="179">
        <f>VLOOKUP(H63,'[9]JUR 98-tie out'!$C$6:$AC$1506,27,0)</f>
        <v>30469</v>
      </c>
      <c r="H63" s="178">
        <f>'[8]Trans Pivot'!M63</f>
        <v>50565</v>
      </c>
    </row>
    <row r="64" spans="1:8">
      <c r="A64" s="181">
        <v>59</v>
      </c>
      <c r="B64" s="177">
        <f>'[8]Trans Pivot'!K64</f>
        <v>12174396</v>
      </c>
      <c r="C64" s="188" t="s">
        <v>309</v>
      </c>
      <c r="D64" s="179">
        <v>2017</v>
      </c>
      <c r="E64" s="180">
        <f>-'[8]Trans Pivot'!N64</f>
        <v>636400.21</v>
      </c>
      <c r="F64" s="179">
        <f>VLOOKUP(H64,'[9]JUR 98-tie out'!$C$6:$AC$1506,26,0)</f>
        <v>200282</v>
      </c>
      <c r="G64" s="179">
        <f>VLOOKUP(H64,'[9]JUR 98-tie out'!$C$6:$AC$1506,27,0)</f>
        <v>30825</v>
      </c>
      <c r="H64" s="178">
        <f>'[8]Trans Pivot'!M64</f>
        <v>50931</v>
      </c>
    </row>
    <row r="65" spans="1:8">
      <c r="A65" s="181">
        <v>60</v>
      </c>
      <c r="B65" s="177">
        <f>'[8]Trans Pivot'!K65</f>
        <v>11219739</v>
      </c>
      <c r="C65" s="188" t="s">
        <v>310</v>
      </c>
      <c r="D65" s="179">
        <v>2017</v>
      </c>
      <c r="E65" s="180">
        <f>-'[8]Trans Pivot'!N65</f>
        <v>614581.44000000006</v>
      </c>
      <c r="G65" s="179"/>
    </row>
    <row r="66" spans="1:8">
      <c r="A66" s="181">
        <v>61</v>
      </c>
      <c r="B66" s="177">
        <f>'[8]Trans Pivot'!K66</f>
        <v>12015865</v>
      </c>
      <c r="C66" s="188" t="s">
        <v>311</v>
      </c>
      <c r="D66" s="179">
        <v>2017</v>
      </c>
      <c r="E66" s="180">
        <f>-'[8]Trans Pivot'!N66</f>
        <v>610000</v>
      </c>
      <c r="F66" s="179">
        <f>VLOOKUP(H66,'[9]JUR 98-tie out'!$C$6:$AC$1506,26,0)</f>
        <v>200309</v>
      </c>
      <c r="G66" s="179">
        <f>VLOOKUP(H66,'[9]JUR 98-tie out'!$C$6:$AC$1506,27,0)</f>
        <v>30638</v>
      </c>
      <c r="H66" s="178">
        <f>'[8]Trans Pivot'!M66</f>
        <v>50819</v>
      </c>
    </row>
    <row r="67" spans="1:8">
      <c r="A67" s="181">
        <v>62</v>
      </c>
      <c r="B67" s="177">
        <f>'[8]Trans Pivot'!K67</f>
        <v>11495785</v>
      </c>
      <c r="C67" s="188" t="s">
        <v>312</v>
      </c>
      <c r="D67" s="179">
        <v>2017</v>
      </c>
      <c r="E67" s="180">
        <f>-'[8]Trans Pivot'!N67</f>
        <v>609962.30000000005</v>
      </c>
      <c r="F67" s="179">
        <f>VLOOKUP(H67,'[9]JUR 98-tie out'!$C$6:$AC$1506,26,0)</f>
        <v>200166</v>
      </c>
      <c r="G67" s="179">
        <f>VLOOKUP(H67,'[9]JUR 98-tie out'!$C$6:$AC$1506,27,0)</f>
        <v>1033</v>
      </c>
      <c r="H67" s="178">
        <f>'[8]Trans Pivot'!M67</f>
        <v>11358</v>
      </c>
    </row>
    <row r="68" spans="1:8">
      <c r="A68" s="181">
        <v>63</v>
      </c>
      <c r="B68" s="177">
        <f>'[8]Trans Pivot'!K68</f>
        <v>34000091</v>
      </c>
      <c r="C68" s="188" t="s">
        <v>313</v>
      </c>
      <c r="D68" s="179">
        <v>2017</v>
      </c>
      <c r="E68" s="180">
        <f>-'[8]Trans Pivot'!N68</f>
        <v>593766.82999999996</v>
      </c>
      <c r="G68" s="179"/>
    </row>
    <row r="69" spans="1:8">
      <c r="A69" s="181">
        <v>64</v>
      </c>
      <c r="B69" s="177">
        <f>'[8]Trans Pivot'!K69</f>
        <v>12016047</v>
      </c>
      <c r="C69" s="188" t="s">
        <v>314</v>
      </c>
      <c r="D69" s="179">
        <v>2017</v>
      </c>
      <c r="E69" s="180">
        <f>-'[8]Trans Pivot'!N69</f>
        <v>592992.68000000005</v>
      </c>
      <c r="F69" s="179">
        <f>VLOOKUP(H69,'[9]JUR 98-tie out'!$C$6:$AC$1506,26,0)</f>
        <v>200282</v>
      </c>
      <c r="G69" s="179">
        <f>VLOOKUP(H69,'[9]JUR 98-tie out'!$C$6:$AC$1506,27,0)</f>
        <v>30694</v>
      </c>
      <c r="H69" s="178">
        <f>'[8]Trans Pivot'!M69</f>
        <v>50879</v>
      </c>
    </row>
    <row r="70" spans="1:8">
      <c r="A70" s="181">
        <v>65</v>
      </c>
      <c r="B70" s="177">
        <f>'[8]Trans Pivot'!K70</f>
        <v>12016040</v>
      </c>
      <c r="C70" s="188" t="s">
        <v>315</v>
      </c>
      <c r="D70" s="179">
        <v>2017</v>
      </c>
      <c r="E70" s="180">
        <f>-'[8]Trans Pivot'!N70</f>
        <v>592921.9</v>
      </c>
      <c r="F70" s="179">
        <f>VLOOKUP(H70,'[9]JUR 98-tie out'!$C$6:$AC$1506,26,0)</f>
        <v>200282</v>
      </c>
      <c r="G70" s="179">
        <f>VLOOKUP(H70,'[9]JUR 98-tie out'!$C$6:$AC$1506,27,0)</f>
        <v>30694</v>
      </c>
      <c r="H70" s="178">
        <f>'[8]Trans Pivot'!M70</f>
        <v>50879</v>
      </c>
    </row>
    <row r="71" spans="1:8">
      <c r="A71" s="181">
        <v>66</v>
      </c>
      <c r="B71" s="177">
        <f>'[8]Trans Pivot'!K71</f>
        <v>12016028</v>
      </c>
      <c r="C71" s="188" t="s">
        <v>316</v>
      </c>
      <c r="D71" s="179">
        <v>2017</v>
      </c>
      <c r="E71" s="180">
        <f>-'[8]Trans Pivot'!N71</f>
        <v>575000</v>
      </c>
      <c r="F71" s="179">
        <f>VLOOKUP(H71,'[9]JUR 98-tie out'!$C$6:$AC$1506,26,0)</f>
        <v>200309</v>
      </c>
      <c r="G71" s="179">
        <f>VLOOKUP(H71,'[9]JUR 98-tie out'!$C$6:$AC$1506,27,0)</f>
        <v>30376</v>
      </c>
      <c r="H71" s="178">
        <f>'[8]Trans Pivot'!M71</f>
        <v>50447</v>
      </c>
    </row>
    <row r="72" spans="1:8">
      <c r="A72" s="181">
        <v>67</v>
      </c>
      <c r="B72" s="177">
        <f>'[8]Trans Pivot'!K72</f>
        <v>12075848</v>
      </c>
      <c r="C72" s="188" t="s">
        <v>317</v>
      </c>
      <c r="D72" s="179">
        <v>2017</v>
      </c>
      <c r="E72" s="180">
        <f>-'[8]Trans Pivot'!N72</f>
        <v>559547.42000000004</v>
      </c>
      <c r="G72" s="179"/>
    </row>
    <row r="73" spans="1:8">
      <c r="A73" s="181">
        <v>68</v>
      </c>
      <c r="B73" s="177">
        <f>'[8]Trans Pivot'!K73</f>
        <v>12019718</v>
      </c>
      <c r="C73" s="188" t="s">
        <v>318</v>
      </c>
      <c r="D73" s="179">
        <v>2017</v>
      </c>
      <c r="E73" s="180">
        <f>-'[8]Trans Pivot'!N73</f>
        <v>550000</v>
      </c>
      <c r="F73" s="179">
        <f>VLOOKUP(H73,'[9]JUR 98-tie out'!$C$6:$AC$1506,26,0)</f>
        <v>200257</v>
      </c>
      <c r="G73" s="179">
        <f>VLOOKUP(H73,'[9]JUR 98-tie out'!$C$6:$AC$1506,27,0)</f>
        <v>30578</v>
      </c>
      <c r="H73" s="178">
        <f>'[8]Trans Pivot'!M73</f>
        <v>50735</v>
      </c>
    </row>
    <row r="74" spans="1:8">
      <c r="A74" s="181">
        <v>69</v>
      </c>
      <c r="B74" s="177">
        <f>'[8]Trans Pivot'!K74</f>
        <v>34000182</v>
      </c>
      <c r="C74" s="188" t="s">
        <v>319</v>
      </c>
      <c r="D74" s="179">
        <v>2017</v>
      </c>
      <c r="E74" s="180">
        <f>-'[8]Trans Pivot'!N74</f>
        <v>544653.30000000005</v>
      </c>
      <c r="G74" s="179"/>
    </row>
    <row r="75" spans="1:8">
      <c r="A75" s="181">
        <v>70</v>
      </c>
      <c r="B75" s="177">
        <f>'[8]Trans Pivot'!K75</f>
        <v>11987361</v>
      </c>
      <c r="C75" s="188" t="s">
        <v>320</v>
      </c>
      <c r="D75" s="179">
        <v>2017</v>
      </c>
      <c r="E75" s="180">
        <f>-'[8]Trans Pivot'!N75</f>
        <v>500000</v>
      </c>
      <c r="F75" s="179">
        <f>VLOOKUP(H75,'[9]JUR 98-tie out'!$C$6:$AC$1506,26,0)</f>
        <v>200256</v>
      </c>
      <c r="G75" s="179">
        <f>VLOOKUP(H75,'[9]JUR 98-tie out'!$C$6:$AC$1506,27,0)</f>
        <v>856</v>
      </c>
      <c r="H75" s="178">
        <f>'[8]Trans Pivot'!M75</f>
        <v>11127</v>
      </c>
    </row>
    <row r="76" spans="1:8">
      <c r="A76" s="181">
        <v>71</v>
      </c>
      <c r="B76" s="177">
        <f>'[8]Trans Pivot'!K76</f>
        <v>11987270</v>
      </c>
      <c r="C76" s="188" t="s">
        <v>321</v>
      </c>
      <c r="D76" s="179">
        <v>2017</v>
      </c>
      <c r="E76" s="180">
        <f>-'[8]Trans Pivot'!N76</f>
        <v>492723.68</v>
      </c>
      <c r="G76" s="179"/>
    </row>
    <row r="77" spans="1:8">
      <c r="A77" s="181">
        <v>72</v>
      </c>
      <c r="B77" s="177">
        <f>'[8]Trans Pivot'!K77</f>
        <v>12082034</v>
      </c>
      <c r="C77" s="188" t="s">
        <v>322</v>
      </c>
      <c r="D77" s="179">
        <v>2017</v>
      </c>
      <c r="E77" s="180">
        <f>-'[8]Trans Pivot'!N77</f>
        <v>490015.84</v>
      </c>
      <c r="F77" s="179">
        <f>VLOOKUP(H77,'[9]JUR 98-tie out'!$C$6:$AC$1506,26,0)</f>
        <v>200262</v>
      </c>
      <c r="G77" s="179">
        <f>VLOOKUP(H77,'[9]JUR 98-tie out'!$C$6:$AC$1506,27,0)</f>
        <v>30510</v>
      </c>
      <c r="H77" s="178">
        <f>'[8]Trans Pivot'!M77</f>
        <v>50637</v>
      </c>
    </row>
    <row r="78" spans="1:8">
      <c r="A78" s="181">
        <v>73</v>
      </c>
      <c r="B78" s="177">
        <f>'[8]Trans Pivot'!K78</f>
        <v>12016193</v>
      </c>
      <c r="C78" s="188" t="s">
        <v>323</v>
      </c>
      <c r="D78" s="179">
        <v>2017</v>
      </c>
      <c r="E78" s="180">
        <f>-'[8]Trans Pivot'!N78</f>
        <v>487595.51</v>
      </c>
      <c r="F78" s="179">
        <f>VLOOKUP(H78,'[9]JUR 98-tie out'!$C$6:$AC$1506,26,0)</f>
        <v>200309</v>
      </c>
      <c r="G78" s="179">
        <f>VLOOKUP(H78,'[9]JUR 98-tie out'!$C$6:$AC$1506,27,0)</f>
        <v>30695</v>
      </c>
      <c r="H78" s="178">
        <f>'[8]Trans Pivot'!M78</f>
        <v>50924</v>
      </c>
    </row>
    <row r="79" spans="1:8">
      <c r="A79" s="181">
        <v>74</v>
      </c>
      <c r="B79" s="177">
        <f>'[8]Trans Pivot'!K79</f>
        <v>11801967</v>
      </c>
      <c r="C79" s="188" t="s">
        <v>271</v>
      </c>
      <c r="D79" s="179">
        <v>2017</v>
      </c>
      <c r="E79" s="180">
        <f>-'[8]Trans Pivot'!N79</f>
        <v>485039</v>
      </c>
      <c r="F79" s="179">
        <f>VLOOKUP(H79,'[9]JUR 98-tie out'!$C$6:$AC$1506,26,0)</f>
        <v>200215</v>
      </c>
      <c r="G79" s="179">
        <f>VLOOKUP(H79,'[9]JUR 98-tie out'!$C$6:$AC$1506,27,0)</f>
        <v>30469</v>
      </c>
      <c r="H79" s="178">
        <f>'[8]Trans Pivot'!M79</f>
        <v>50565</v>
      </c>
    </row>
    <row r="80" spans="1:8">
      <c r="A80" s="181">
        <v>75</v>
      </c>
      <c r="B80" s="177">
        <f>'[8]Trans Pivot'!K80</f>
        <v>12082032</v>
      </c>
      <c r="C80" s="188" t="s">
        <v>324</v>
      </c>
      <c r="D80" s="179">
        <v>2017</v>
      </c>
      <c r="E80" s="180">
        <f>-'[8]Trans Pivot'!N80</f>
        <v>484813.6</v>
      </c>
      <c r="F80" s="179">
        <f>VLOOKUP(H80,'[9]JUR 98-tie out'!$C$6:$AC$1506,26,0)</f>
        <v>200262</v>
      </c>
      <c r="G80" s="179">
        <f>VLOOKUP(H80,'[9]JUR 98-tie out'!$C$6:$AC$1506,27,0)</f>
        <v>30510</v>
      </c>
      <c r="H80" s="178">
        <f>'[8]Trans Pivot'!M80</f>
        <v>50637</v>
      </c>
    </row>
    <row r="81" spans="1:8">
      <c r="A81" s="181">
        <v>76</v>
      </c>
      <c r="B81" s="177">
        <f>'[8]Trans Pivot'!K81</f>
        <v>11869020</v>
      </c>
      <c r="C81" s="188" t="s">
        <v>325</v>
      </c>
      <c r="D81" s="179">
        <v>2017</v>
      </c>
      <c r="E81" s="180">
        <f>-'[8]Trans Pivot'!N81</f>
        <v>484600.7</v>
      </c>
      <c r="F81" s="179">
        <f>VLOOKUP(H81,'[9]JUR 98-tie out'!$C$6:$AC$1506,26,0)</f>
        <v>200229</v>
      </c>
      <c r="G81" s="179">
        <f>VLOOKUP(H81,'[9]JUR 98-tie out'!$C$6:$AC$1506,27,0)</f>
        <v>772</v>
      </c>
      <c r="H81" s="178">
        <f>'[8]Trans Pivot'!M81</f>
        <v>11017</v>
      </c>
    </row>
    <row r="82" spans="1:8">
      <c r="A82" s="176" t="s">
        <v>84</v>
      </c>
      <c r="D82" s="179"/>
    </row>
    <row r="83" spans="1:8">
      <c r="A83" s="176" t="s">
        <v>484</v>
      </c>
      <c r="D83" s="179"/>
    </row>
    <row r="84" spans="1:8">
      <c r="A84" s="181"/>
      <c r="D84" s="179"/>
    </row>
    <row r="85" spans="1:8">
      <c r="A85" s="181" t="s">
        <v>2</v>
      </c>
      <c r="D85" s="179"/>
    </row>
    <row r="86" spans="1:8">
      <c r="A86" s="185" t="s">
        <v>4</v>
      </c>
      <c r="B86" s="186" t="s">
        <v>154</v>
      </c>
      <c r="C86" s="189" t="s">
        <v>155</v>
      </c>
      <c r="D86" s="185" t="s">
        <v>156</v>
      </c>
      <c r="E86" s="190" t="s">
        <v>157</v>
      </c>
      <c r="F86" s="185" t="s">
        <v>158</v>
      </c>
      <c r="G86" s="189" t="s">
        <v>159</v>
      </c>
      <c r="H86" s="189" t="s">
        <v>160</v>
      </c>
    </row>
    <row r="87" spans="1:8">
      <c r="A87" s="181">
        <v>77</v>
      </c>
      <c r="B87" s="177">
        <f>'[8]Trans Pivot'!K82</f>
        <v>12076450</v>
      </c>
      <c r="C87" s="188" t="s">
        <v>326</v>
      </c>
      <c r="D87" s="179">
        <v>2017</v>
      </c>
      <c r="E87" s="180">
        <f>-'[8]Trans Pivot'!N82</f>
        <v>477422.37</v>
      </c>
      <c r="F87" s="179">
        <f>VLOOKUP(H87,'[9]JUR 98-tie out'!$C$6:$AC$1506,26,0)</f>
        <v>20130</v>
      </c>
      <c r="G87" s="179">
        <f>VLOOKUP(H87,'[9]JUR 98-tie out'!$C$6:$AC$1506,27,0)</f>
        <v>1001</v>
      </c>
      <c r="H87" s="178">
        <f>'[8]Trans Pivot'!M82</f>
        <v>11315</v>
      </c>
    </row>
    <row r="88" spans="1:8">
      <c r="A88" s="181">
        <v>78</v>
      </c>
      <c r="B88" s="177">
        <f>'[8]Trans Pivot'!K83</f>
        <v>11808136</v>
      </c>
      <c r="C88" s="188" t="s">
        <v>327</v>
      </c>
      <c r="D88" s="179">
        <v>2017</v>
      </c>
      <c r="E88" s="180">
        <f>-'[8]Trans Pivot'!N83</f>
        <v>465592.05000000005</v>
      </c>
      <c r="G88" s="179"/>
    </row>
    <row r="89" spans="1:8">
      <c r="A89" s="181">
        <v>79</v>
      </c>
      <c r="B89" s="177">
        <f>'[8]Trans Pivot'!K84</f>
        <v>11987275</v>
      </c>
      <c r="C89" s="188" t="s">
        <v>328</v>
      </c>
      <c r="D89" s="179">
        <v>2017</v>
      </c>
      <c r="E89" s="180">
        <f>-'[8]Trans Pivot'!N84</f>
        <v>461406.87</v>
      </c>
      <c r="F89" s="179">
        <f>VLOOKUP(H89,'[9]JUR 98-tie out'!$C$6:$AC$1506,26,0)</f>
        <v>200166</v>
      </c>
      <c r="G89" s="179">
        <f>VLOOKUP(H89,'[9]JUR 98-tie out'!$C$6:$AC$1506,27,0)</f>
        <v>151</v>
      </c>
      <c r="H89" s="178">
        <f>'[8]Trans Pivot'!M84</f>
        <v>10195</v>
      </c>
    </row>
    <row r="90" spans="1:8">
      <c r="A90" s="181">
        <v>80</v>
      </c>
      <c r="B90" s="177">
        <f>'[8]Trans Pivot'!K85</f>
        <v>11801901</v>
      </c>
      <c r="C90" s="188" t="s">
        <v>329</v>
      </c>
      <c r="D90" s="179">
        <v>2017</v>
      </c>
      <c r="E90" s="180">
        <f>-'[8]Trans Pivot'!N85</f>
        <v>435000</v>
      </c>
      <c r="F90" s="179">
        <f>VLOOKUP(H90,'[9]JUR 98-tie out'!$C$6:$AC$1506,26,0)</f>
        <v>200215</v>
      </c>
      <c r="G90" s="179">
        <f>VLOOKUP(H90,'[9]JUR 98-tie out'!$C$6:$AC$1506,27,0)</f>
        <v>30469</v>
      </c>
      <c r="H90" s="178">
        <f>'[8]Trans Pivot'!M85</f>
        <v>50565</v>
      </c>
    </row>
    <row r="91" spans="1:8">
      <c r="A91" s="181">
        <v>81</v>
      </c>
      <c r="B91" s="177">
        <f>'[8]Trans Pivot'!K86</f>
        <v>12172876</v>
      </c>
      <c r="C91" s="188" t="s">
        <v>330</v>
      </c>
      <c r="D91" s="179">
        <v>2017</v>
      </c>
      <c r="E91" s="180">
        <f>-'[8]Trans Pivot'!N86</f>
        <v>434116</v>
      </c>
      <c r="F91" s="179">
        <f>VLOOKUP(H91,'[9]JUR 98-tie out'!$C$6:$AC$1506,26,0)</f>
        <v>200324</v>
      </c>
      <c r="G91" s="179">
        <f>VLOOKUP(H91,'[9]JUR 98-tie out'!$C$6:$AC$1506,27,0)</f>
        <v>30914</v>
      </c>
      <c r="H91" s="178">
        <f>'[8]Trans Pivot'!M86</f>
        <v>51250</v>
      </c>
    </row>
    <row r="92" spans="1:8">
      <c r="A92" s="181">
        <v>82</v>
      </c>
      <c r="B92" s="177">
        <f>'[8]Trans Pivot'!K87</f>
        <v>11781094</v>
      </c>
      <c r="C92" s="188" t="s">
        <v>331</v>
      </c>
      <c r="D92" s="179">
        <v>2017</v>
      </c>
      <c r="E92" s="180">
        <f>-'[8]Trans Pivot'!N87</f>
        <v>428755.42</v>
      </c>
      <c r="F92" s="179">
        <f>VLOOKUP(H92,'[9]JUR 98-tie out'!$C$6:$AC$1506,26,0)</f>
        <v>20130</v>
      </c>
      <c r="G92" s="179">
        <f>VLOOKUP(H92,'[9]JUR 98-tie out'!$C$6:$AC$1506,27,0)</f>
        <v>1001</v>
      </c>
      <c r="H92" s="178">
        <f>'[8]Trans Pivot'!M87</f>
        <v>11315</v>
      </c>
    </row>
    <row r="93" spans="1:8">
      <c r="A93" s="181">
        <v>83</v>
      </c>
      <c r="B93" s="177">
        <f>'[8]Trans Pivot'!K88</f>
        <v>12016182</v>
      </c>
      <c r="C93" s="188" t="s">
        <v>332</v>
      </c>
      <c r="D93" s="179">
        <v>2017</v>
      </c>
      <c r="E93" s="180">
        <f>-'[8]Trans Pivot'!N88</f>
        <v>409059.56</v>
      </c>
      <c r="F93" s="179">
        <f>VLOOKUP(H93,'[9]JUR 98-tie out'!$C$6:$AC$1506,26,0)</f>
        <v>200309</v>
      </c>
      <c r="G93" s="179">
        <f>VLOOKUP(H93,'[9]JUR 98-tie out'!$C$6:$AC$1506,27,0)</f>
        <v>30695</v>
      </c>
      <c r="H93" s="178">
        <f>'[8]Trans Pivot'!M88</f>
        <v>50924</v>
      </c>
    </row>
    <row r="94" spans="1:8">
      <c r="A94" s="181">
        <v>84</v>
      </c>
      <c r="B94" s="177">
        <f>'[8]Trans Pivot'!K89</f>
        <v>11802009</v>
      </c>
      <c r="C94" s="188" t="s">
        <v>333</v>
      </c>
      <c r="D94" s="179">
        <v>2017</v>
      </c>
      <c r="E94" s="180">
        <f>-'[8]Trans Pivot'!N89</f>
        <v>403563</v>
      </c>
      <c r="F94" s="179">
        <f>VLOOKUP(H94,'[9]JUR 98-tie out'!$C$6:$AC$1506,26,0)</f>
        <v>200215</v>
      </c>
      <c r="G94" s="179">
        <f>VLOOKUP(H94,'[9]JUR 98-tie out'!$C$6:$AC$1506,27,0)</f>
        <v>30469</v>
      </c>
      <c r="H94" s="178">
        <f>'[8]Trans Pivot'!M89</f>
        <v>50564</v>
      </c>
    </row>
    <row r="95" spans="1:8">
      <c r="A95" s="181">
        <v>85</v>
      </c>
      <c r="B95" s="177">
        <f>'[8]Trans Pivot'!K90</f>
        <v>12046133</v>
      </c>
      <c r="C95" s="188" t="s">
        <v>334</v>
      </c>
      <c r="D95" s="179">
        <v>2017</v>
      </c>
      <c r="E95" s="180">
        <f>-'[8]Trans Pivot'!N90</f>
        <v>401127.82</v>
      </c>
      <c r="F95" s="179">
        <f>VLOOKUP(H95,'[9]JUR 98-tie out'!$C$6:$AC$1506,26,0)</f>
        <v>20084</v>
      </c>
      <c r="G95" s="179">
        <f>VLOOKUP(H95,'[9]JUR 98-tie out'!$C$6:$AC$1506,27,0)</f>
        <v>774</v>
      </c>
      <c r="H95" s="178">
        <f>'[8]Trans Pivot'!M90</f>
        <v>11019</v>
      </c>
    </row>
    <row r="96" spans="1:8">
      <c r="A96" s="181">
        <v>86</v>
      </c>
      <c r="B96" s="177">
        <f>'[8]Trans Pivot'!K91</f>
        <v>11987494</v>
      </c>
      <c r="C96" s="188" t="s">
        <v>335</v>
      </c>
      <c r="D96" s="179">
        <v>2017</v>
      </c>
      <c r="E96" s="180">
        <f>-'[8]Trans Pivot'!N91</f>
        <v>400000</v>
      </c>
      <c r="F96" s="179">
        <f>VLOOKUP(H96,'[9]JUR 98-tie out'!$C$6:$AC$1506,26,0)</f>
        <v>200257</v>
      </c>
      <c r="G96" s="179">
        <f>VLOOKUP(H96,'[9]JUR 98-tie out'!$C$6:$AC$1506,27,0)</f>
        <v>30578</v>
      </c>
      <c r="H96" s="178">
        <f>'[8]Trans Pivot'!M91</f>
        <v>50725</v>
      </c>
    </row>
    <row r="97" spans="1:8">
      <c r="A97" s="181">
        <v>87</v>
      </c>
      <c r="B97" s="177">
        <f>'[8]Trans Pivot'!K92</f>
        <v>11495779</v>
      </c>
      <c r="C97" s="188" t="s">
        <v>336</v>
      </c>
      <c r="D97" s="179">
        <v>2017</v>
      </c>
      <c r="E97" s="180">
        <f>-'[8]Trans Pivot'!N92</f>
        <v>394506.88</v>
      </c>
      <c r="F97" s="179">
        <f>VLOOKUP(H97,'[9]JUR 98-tie out'!$C$6:$AC$1506,26,0)</f>
        <v>20130</v>
      </c>
      <c r="G97" s="179">
        <f>VLOOKUP(H97,'[9]JUR 98-tie out'!$C$6:$AC$1506,27,0)</f>
        <v>1001</v>
      </c>
      <c r="H97" s="178">
        <f>'[8]Trans Pivot'!M92</f>
        <v>11315</v>
      </c>
    </row>
    <row r="98" spans="1:8">
      <c r="A98" s="181">
        <v>88</v>
      </c>
      <c r="B98" s="177">
        <f>'[8]Trans Pivot'!K93</f>
        <v>12067883</v>
      </c>
      <c r="C98" s="188" t="s">
        <v>337</v>
      </c>
      <c r="D98" s="179">
        <v>2017</v>
      </c>
      <c r="E98" s="180">
        <f>-'[8]Trans Pivot'!N93</f>
        <v>386825.35</v>
      </c>
      <c r="F98" s="179">
        <f>VLOOKUP(H98,'[9]JUR 98-tie out'!$C$6:$AC$1506,26,0)</f>
        <v>200229</v>
      </c>
      <c r="G98" s="179">
        <f>VLOOKUP(H98,'[9]JUR 98-tie out'!$C$6:$AC$1506,27,0)</f>
        <v>772</v>
      </c>
      <c r="H98" s="178">
        <f>'[8]Trans Pivot'!M93</f>
        <v>11017</v>
      </c>
    </row>
    <row r="99" spans="1:8">
      <c r="A99" s="181">
        <v>89</v>
      </c>
      <c r="B99" s="177">
        <f>'[8]Trans Pivot'!K94</f>
        <v>11801857</v>
      </c>
      <c r="C99" s="188" t="s">
        <v>338</v>
      </c>
      <c r="D99" s="179">
        <v>2017</v>
      </c>
      <c r="E99" s="180">
        <f>-'[8]Trans Pivot'!N94</f>
        <v>382876.6</v>
      </c>
      <c r="F99" s="179">
        <f>VLOOKUP(H99,'[9]JUR 98-tie out'!$C$6:$AC$1506,26,0)</f>
        <v>200215</v>
      </c>
      <c r="G99" s="179">
        <f>VLOOKUP(H99,'[9]JUR 98-tie out'!$C$6:$AC$1506,27,0)</f>
        <v>30469</v>
      </c>
      <c r="H99" s="178">
        <f>'[8]Trans Pivot'!M94</f>
        <v>50565</v>
      </c>
    </row>
    <row r="100" spans="1:8">
      <c r="A100" s="181">
        <v>90</v>
      </c>
      <c r="B100" s="177">
        <f>'[8]Trans Pivot'!K95</f>
        <v>12016126</v>
      </c>
      <c r="C100" s="188" t="s">
        <v>339</v>
      </c>
      <c r="D100" s="179">
        <v>2017</v>
      </c>
      <c r="E100" s="180">
        <f>-'[8]Trans Pivot'!N95</f>
        <v>381596.23</v>
      </c>
      <c r="F100" s="179">
        <f>VLOOKUP(H100,'[9]JUR 98-tie out'!$C$6:$AC$1506,26,0)</f>
        <v>200309</v>
      </c>
      <c r="G100" s="179">
        <f>VLOOKUP(H100,'[9]JUR 98-tie out'!$C$6:$AC$1506,27,0)</f>
        <v>30695</v>
      </c>
      <c r="H100" s="178">
        <f>'[8]Trans Pivot'!M95</f>
        <v>50924</v>
      </c>
    </row>
    <row r="101" spans="1:8">
      <c r="A101" s="181">
        <v>91</v>
      </c>
      <c r="B101" s="177">
        <f>'[8]Trans Pivot'!K96</f>
        <v>12015853</v>
      </c>
      <c r="C101" s="188" t="s">
        <v>340</v>
      </c>
      <c r="D101" s="179">
        <v>2017</v>
      </c>
      <c r="E101" s="180">
        <f>-'[8]Trans Pivot'!N96</f>
        <v>380000</v>
      </c>
      <c r="F101" s="179">
        <f>VLOOKUP(H101,'[9]JUR 98-tie out'!$C$6:$AC$1506,26,0)</f>
        <v>200309</v>
      </c>
      <c r="G101" s="179">
        <f>VLOOKUP(H101,'[9]JUR 98-tie out'!$C$6:$AC$1506,27,0)</f>
        <v>30638</v>
      </c>
      <c r="H101" s="178">
        <f>'[8]Trans Pivot'!M96</f>
        <v>50820</v>
      </c>
    </row>
    <row r="102" spans="1:8">
      <c r="A102" s="181">
        <v>92</v>
      </c>
      <c r="B102" s="177">
        <f>'[8]Trans Pivot'!K97</f>
        <v>12016116</v>
      </c>
      <c r="C102" s="188" t="s">
        <v>341</v>
      </c>
      <c r="D102" s="179">
        <v>2017</v>
      </c>
      <c r="E102" s="180">
        <f>-'[8]Trans Pivot'!N97</f>
        <v>374698.57</v>
      </c>
      <c r="F102" s="179">
        <f>VLOOKUP(H102,'[9]JUR 98-tie out'!$C$6:$AC$1506,26,0)</f>
        <v>200309</v>
      </c>
      <c r="G102" s="179">
        <f>VLOOKUP(H102,'[9]JUR 98-tie out'!$C$6:$AC$1506,27,0)</f>
        <v>30695</v>
      </c>
      <c r="H102" s="178">
        <f>'[8]Trans Pivot'!M97</f>
        <v>50924</v>
      </c>
    </row>
    <row r="103" spans="1:8">
      <c r="A103" s="181">
        <v>93</v>
      </c>
      <c r="B103" s="177">
        <f>'[8]Trans Pivot'!K98</f>
        <v>11801850</v>
      </c>
      <c r="C103" s="188" t="s">
        <v>342</v>
      </c>
      <c r="D103" s="179">
        <v>2017</v>
      </c>
      <c r="E103" s="180">
        <f>-'[8]Trans Pivot'!N98</f>
        <v>370946.1</v>
      </c>
      <c r="F103" s="179">
        <f>VLOOKUP(H103,'[9]JUR 98-tie out'!$C$6:$AC$1506,26,0)</f>
        <v>200215</v>
      </c>
      <c r="G103" s="179">
        <f>VLOOKUP(H103,'[9]JUR 98-tie out'!$C$6:$AC$1506,27,0)</f>
        <v>30469</v>
      </c>
      <c r="H103" s="178">
        <f>'[8]Trans Pivot'!M98</f>
        <v>50565</v>
      </c>
    </row>
    <row r="104" spans="1:8">
      <c r="A104" s="181">
        <v>94</v>
      </c>
      <c r="B104" s="177">
        <f>'[8]Trans Pivot'!K99</f>
        <v>11987271</v>
      </c>
      <c r="C104" s="188" t="s">
        <v>343</v>
      </c>
      <c r="D104" s="179">
        <v>2017</v>
      </c>
      <c r="E104" s="180">
        <f>-'[8]Trans Pivot'!N99</f>
        <v>365595.89</v>
      </c>
      <c r="G104" s="179"/>
    </row>
    <row r="105" spans="1:8">
      <c r="A105" s="181">
        <v>95</v>
      </c>
      <c r="B105" s="177">
        <f>'[8]Trans Pivot'!K100</f>
        <v>11801881</v>
      </c>
      <c r="C105" s="188" t="s">
        <v>344</v>
      </c>
      <c r="D105" s="179">
        <v>2017</v>
      </c>
      <c r="E105" s="180">
        <f>-'[8]Trans Pivot'!N100</f>
        <v>351564.18</v>
      </c>
      <c r="F105" s="179">
        <f>VLOOKUP(H105,'[9]JUR 98-tie out'!$C$6:$AC$1506,26,0)</f>
        <v>200215</v>
      </c>
      <c r="G105" s="179">
        <f>VLOOKUP(H105,'[9]JUR 98-tie out'!$C$6:$AC$1506,27,0)</f>
        <v>30469</v>
      </c>
      <c r="H105" s="178">
        <f>'[8]Trans Pivot'!M100</f>
        <v>50563</v>
      </c>
    </row>
    <row r="106" spans="1:8">
      <c r="A106" s="181">
        <v>96</v>
      </c>
      <c r="B106" s="177">
        <f>'[8]Trans Pivot'!K101</f>
        <v>11869042</v>
      </c>
      <c r="C106" s="188" t="s">
        <v>345</v>
      </c>
      <c r="D106" s="179">
        <v>2017</v>
      </c>
      <c r="E106" s="180">
        <f>-'[8]Trans Pivot'!N101</f>
        <v>348009.28</v>
      </c>
      <c r="F106" s="179">
        <f>VLOOKUP(H106,'[9]JUR 98-tie out'!$C$6:$AC$1506,26,0)</f>
        <v>200229</v>
      </c>
      <c r="G106" s="179">
        <f>VLOOKUP(H106,'[9]JUR 98-tie out'!$C$6:$AC$1506,27,0)</f>
        <v>772</v>
      </c>
      <c r="H106" s="178">
        <f>'[8]Trans Pivot'!M101</f>
        <v>11017</v>
      </c>
    </row>
    <row r="107" spans="1:8">
      <c r="A107" s="181">
        <v>97</v>
      </c>
      <c r="B107" s="177">
        <f>'[8]Trans Pivot'!K102</f>
        <v>11837599</v>
      </c>
      <c r="C107" s="188" t="s">
        <v>346</v>
      </c>
      <c r="D107" s="179">
        <v>2017</v>
      </c>
      <c r="E107" s="180">
        <f>-'[8]Trans Pivot'!N102</f>
        <v>343572.41</v>
      </c>
      <c r="F107" s="179">
        <f>VLOOKUP(H107,'[9]JUR 98-tie out'!$C$6:$AC$1506,26,0)</f>
        <v>20130</v>
      </c>
      <c r="G107" s="179">
        <f>VLOOKUP(H107,'[9]JUR 98-tie out'!$C$6:$AC$1506,27,0)</f>
        <v>1036</v>
      </c>
      <c r="H107" s="178">
        <f>'[8]Trans Pivot'!M102</f>
        <v>11372</v>
      </c>
    </row>
    <row r="108" spans="1:8">
      <c r="A108" s="181">
        <v>98</v>
      </c>
      <c r="B108" s="177">
        <f>'[8]Trans Pivot'!K103</f>
        <v>12067852</v>
      </c>
      <c r="C108" s="188" t="s">
        <v>347</v>
      </c>
      <c r="D108" s="179">
        <v>2017</v>
      </c>
      <c r="E108" s="180">
        <f>-'[8]Trans Pivot'!N103</f>
        <v>343298.66</v>
      </c>
      <c r="F108" s="179">
        <f>VLOOKUP(H108,'[9]JUR 98-tie out'!$C$6:$AC$1506,26,0)</f>
        <v>200229</v>
      </c>
      <c r="G108" s="179">
        <f>VLOOKUP(H108,'[9]JUR 98-tie out'!$C$6:$AC$1506,27,0)</f>
        <v>772</v>
      </c>
      <c r="H108" s="178">
        <f>'[8]Trans Pivot'!M103</f>
        <v>11017</v>
      </c>
    </row>
    <row r="109" spans="1:8">
      <c r="A109" s="181">
        <v>99</v>
      </c>
      <c r="B109" s="177">
        <f>'[8]Trans Pivot'!K104</f>
        <v>11987308</v>
      </c>
      <c r="C109" s="188" t="s">
        <v>348</v>
      </c>
      <c r="D109" s="179">
        <v>2017</v>
      </c>
      <c r="E109" s="180">
        <f>-'[8]Trans Pivot'!N104</f>
        <v>340578.29</v>
      </c>
      <c r="G109" s="179"/>
    </row>
    <row r="110" spans="1:8">
      <c r="A110" s="181">
        <v>100</v>
      </c>
      <c r="B110" s="177">
        <f>'[8]Trans Pivot'!K105</f>
        <v>11869006</v>
      </c>
      <c r="C110" s="188" t="s">
        <v>349</v>
      </c>
      <c r="D110" s="179">
        <v>2017</v>
      </c>
      <c r="E110" s="180">
        <f>-'[8]Trans Pivot'!N105</f>
        <v>333568.44</v>
      </c>
      <c r="F110" s="179">
        <f>VLOOKUP(H110,'[9]JUR 98-tie out'!$C$6:$AC$1506,26,0)</f>
        <v>200229</v>
      </c>
      <c r="G110" s="179">
        <f>VLOOKUP(H110,'[9]JUR 98-tie out'!$C$6:$AC$1506,27,0)</f>
        <v>772</v>
      </c>
      <c r="H110" s="178">
        <f>'[8]Trans Pivot'!M105</f>
        <v>11017</v>
      </c>
    </row>
    <row r="111" spans="1:8">
      <c r="A111" s="181">
        <v>101</v>
      </c>
      <c r="B111" s="177">
        <f>'[8]Trans Pivot'!K106</f>
        <v>11987488</v>
      </c>
      <c r="C111" s="188" t="s">
        <v>350</v>
      </c>
      <c r="D111" s="179">
        <v>2017</v>
      </c>
      <c r="E111" s="180">
        <f>-'[8]Trans Pivot'!N106</f>
        <v>327747.65000000002</v>
      </c>
      <c r="G111" s="179">
        <v>30996</v>
      </c>
      <c r="H111" s="178">
        <f>'[8]Trans Pivot'!M106</f>
        <v>51291</v>
      </c>
    </row>
    <row r="112" spans="1:8">
      <c r="A112" s="181">
        <v>102</v>
      </c>
      <c r="B112" s="177">
        <f>'[8]Trans Pivot'!K107</f>
        <v>12075722</v>
      </c>
      <c r="C112" s="188" t="s">
        <v>351</v>
      </c>
      <c r="D112" s="179">
        <v>2017</v>
      </c>
      <c r="E112" s="180">
        <f>-'[8]Trans Pivot'!N107</f>
        <v>320156.89</v>
      </c>
      <c r="F112" s="179">
        <f>VLOOKUP(H112,'[9]JUR 98-tie out'!$C$6:$AC$1506,26,0)</f>
        <v>200214</v>
      </c>
      <c r="G112" s="179">
        <f>VLOOKUP(H112,'[9]JUR 98-tie out'!$C$6:$AC$1506,27,0)</f>
        <v>841</v>
      </c>
      <c r="H112" s="178">
        <f>'[8]Trans Pivot'!M107</f>
        <v>11110</v>
      </c>
    </row>
    <row r="113" spans="1:8">
      <c r="A113" s="181">
        <v>103</v>
      </c>
      <c r="B113" s="177">
        <f>'[8]Trans Pivot'!K108</f>
        <v>11987281</v>
      </c>
      <c r="C113" s="188" t="s">
        <v>352</v>
      </c>
      <c r="D113" s="179">
        <v>2017</v>
      </c>
      <c r="E113" s="180">
        <f>-'[8]Trans Pivot'!N108</f>
        <v>316299.95</v>
      </c>
      <c r="G113" s="179"/>
    </row>
    <row r="114" spans="1:8">
      <c r="A114" s="181">
        <v>104</v>
      </c>
      <c r="B114" s="177">
        <f>'[8]Trans Pivot'!K109</f>
        <v>12173280</v>
      </c>
      <c r="C114" s="188" t="s">
        <v>353</v>
      </c>
      <c r="D114" s="179">
        <v>2017</v>
      </c>
      <c r="E114" s="180">
        <f>-'[8]Trans Pivot'!N109</f>
        <v>315491.08</v>
      </c>
      <c r="F114" s="179">
        <f>VLOOKUP(H114,'[9]JUR 98-tie out'!$C$6:$AC$1506,26,0)</f>
        <v>200166</v>
      </c>
      <c r="G114" s="179">
        <f>VLOOKUP(H114,'[9]JUR 98-tie out'!$C$6:$AC$1506,27,0)</f>
        <v>461</v>
      </c>
      <c r="H114" s="178">
        <f>'[8]Trans Pivot'!M109</f>
        <v>10597</v>
      </c>
    </row>
    <row r="115" spans="1:8">
      <c r="A115" s="181">
        <v>105</v>
      </c>
      <c r="B115" s="177">
        <f>'[8]Trans Pivot'!K110</f>
        <v>34000213</v>
      </c>
      <c r="C115" s="188" t="s">
        <v>354</v>
      </c>
      <c r="D115" s="179">
        <v>2017</v>
      </c>
      <c r="E115" s="180">
        <f>-'[8]Trans Pivot'!N110</f>
        <v>302156.52</v>
      </c>
      <c r="F115" s="179">
        <f>VLOOKUP(H115,'[9]JUR 98-tie out'!$C$6:$AC$1506,26,0)</f>
        <v>200215</v>
      </c>
      <c r="G115" s="179">
        <f>VLOOKUP(H115,'[9]JUR 98-tie out'!$C$6:$AC$1506,27,0)</f>
        <v>30469</v>
      </c>
      <c r="H115" s="178">
        <f>'[8]Trans Pivot'!M110</f>
        <v>50565</v>
      </c>
    </row>
    <row r="116" spans="1:8">
      <c r="A116" s="181">
        <v>106</v>
      </c>
      <c r="B116" s="177">
        <f>'[8]Trans Pivot'!K111</f>
        <v>34001489</v>
      </c>
      <c r="C116" s="188" t="s">
        <v>355</v>
      </c>
      <c r="D116" s="179">
        <v>2017</v>
      </c>
      <c r="E116" s="180">
        <f>-'[8]Trans Pivot'!N111</f>
        <v>300819.46999999997</v>
      </c>
      <c r="G116" s="179"/>
    </row>
    <row r="117" spans="1:8">
      <c r="A117" s="181">
        <v>107</v>
      </c>
      <c r="B117" s="177">
        <f>'[8]Trans Pivot'!K112</f>
        <v>34001516</v>
      </c>
      <c r="C117" s="188" t="s">
        <v>356</v>
      </c>
      <c r="D117" s="179">
        <v>2017</v>
      </c>
      <c r="E117" s="180">
        <f>-'[8]Trans Pivot'!N112</f>
        <v>300716.79999999999</v>
      </c>
      <c r="G117" s="179"/>
    </row>
    <row r="118" spans="1:8">
      <c r="A118" s="181">
        <v>108</v>
      </c>
      <c r="B118" s="177">
        <f>'[8]Trans Pivot'!K113</f>
        <v>11808899</v>
      </c>
      <c r="C118" s="188" t="s">
        <v>357</v>
      </c>
      <c r="D118" s="179">
        <v>2017</v>
      </c>
      <c r="E118" s="180">
        <f>-'[8]Trans Pivot'!N113</f>
        <v>300000</v>
      </c>
      <c r="F118" s="179">
        <f>VLOOKUP(H118,'[9]JUR 98-tie out'!$C$6:$AC$1506,26,0)</f>
        <v>200262</v>
      </c>
      <c r="G118" s="179">
        <f>VLOOKUP(H118,'[9]JUR 98-tie out'!$C$6:$AC$1506,27,0)</f>
        <v>1144</v>
      </c>
      <c r="H118" s="178">
        <f>'[8]Trans Pivot'!M113</f>
        <v>11508</v>
      </c>
    </row>
    <row r="119" spans="1:8">
      <c r="A119" s="181">
        <v>109</v>
      </c>
      <c r="B119" s="177">
        <f>'[8]Trans Pivot'!K114</f>
        <v>11801867</v>
      </c>
      <c r="C119" s="188" t="s">
        <v>358</v>
      </c>
      <c r="D119" s="179">
        <v>2017</v>
      </c>
      <c r="E119" s="180">
        <f>-'[8]Trans Pivot'!N114</f>
        <v>283119.03999999998</v>
      </c>
      <c r="F119" s="179">
        <f>VLOOKUP(H119,'[9]JUR 98-tie out'!$C$6:$AC$1506,26,0)</f>
        <v>200215</v>
      </c>
      <c r="G119" s="179">
        <f>VLOOKUP(H119,'[9]JUR 98-tie out'!$C$6:$AC$1506,27,0)</f>
        <v>30469</v>
      </c>
      <c r="H119" s="178">
        <f>'[8]Trans Pivot'!M114</f>
        <v>50565</v>
      </c>
    </row>
    <row r="120" spans="1:8">
      <c r="A120" s="181">
        <v>110</v>
      </c>
      <c r="B120" s="177">
        <f>'[8]Trans Pivot'!K115</f>
        <v>12173779</v>
      </c>
      <c r="C120" s="188" t="s">
        <v>359</v>
      </c>
      <c r="D120" s="179">
        <v>2017</v>
      </c>
      <c r="E120" s="180">
        <f>-'[8]Trans Pivot'!N115</f>
        <v>281245.71000000002</v>
      </c>
      <c r="G120" s="179"/>
      <c r="H120" s="178">
        <f>'[8]Trans Pivot'!M115</f>
        <v>51291</v>
      </c>
    </row>
    <row r="121" spans="1:8">
      <c r="A121" s="181">
        <v>111</v>
      </c>
      <c r="B121" s="177">
        <f>'[8]Trans Pivot'!K116</f>
        <v>12172787</v>
      </c>
      <c r="C121" s="188" t="s">
        <v>360</v>
      </c>
      <c r="D121" s="179">
        <v>2017</v>
      </c>
      <c r="E121" s="180">
        <f>-'[8]Trans Pivot'!N116</f>
        <v>274062.93</v>
      </c>
      <c r="F121" s="179">
        <f>VLOOKUP(H121,'[9]JUR 98-tie out'!$C$6:$AC$1506,26,0)</f>
        <v>200166</v>
      </c>
      <c r="G121" s="179">
        <f>VLOOKUP(H121,'[9]JUR 98-tie out'!$C$6:$AC$1506,27,0)</f>
        <v>30087</v>
      </c>
      <c r="H121" s="178">
        <f>'[8]Trans Pivot'!M116</f>
        <v>50093</v>
      </c>
    </row>
    <row r="122" spans="1:8">
      <c r="A122" s="181">
        <v>112</v>
      </c>
      <c r="B122" s="177">
        <f>'[8]Trans Pivot'!K117</f>
        <v>12172802</v>
      </c>
      <c r="C122" s="188" t="s">
        <v>361</v>
      </c>
      <c r="D122" s="179">
        <v>2017</v>
      </c>
      <c r="E122" s="180">
        <f>-'[8]Trans Pivot'!N117</f>
        <v>272720.32</v>
      </c>
      <c r="G122" s="179"/>
      <c r="H122" s="178">
        <f>'[8]Trans Pivot'!M117</f>
        <v>51436</v>
      </c>
    </row>
    <row r="123" spans="1:8">
      <c r="A123" s="181">
        <v>113</v>
      </c>
      <c r="B123" s="177">
        <f>'[8]Trans Pivot'!K118</f>
        <v>12067890</v>
      </c>
      <c r="C123" s="188" t="s">
        <v>362</v>
      </c>
      <c r="D123" s="179">
        <v>2017</v>
      </c>
      <c r="E123" s="180">
        <f>-'[8]Trans Pivot'!N118</f>
        <v>262812.96000000002</v>
      </c>
      <c r="F123" s="179">
        <f>VLOOKUP(H123,'[9]JUR 98-tie out'!$C$6:$AC$1506,26,0)</f>
        <v>200229</v>
      </c>
      <c r="G123" s="179">
        <f>VLOOKUP(H123,'[9]JUR 98-tie out'!$C$6:$AC$1506,27,0)</f>
        <v>772</v>
      </c>
      <c r="H123" s="178">
        <f>'[8]Trans Pivot'!M118</f>
        <v>11017</v>
      </c>
    </row>
    <row r="124" spans="1:8">
      <c r="A124" s="181">
        <v>114</v>
      </c>
      <c r="B124" s="177">
        <f>'[8]Trans Pivot'!K119</f>
        <v>11802029</v>
      </c>
      <c r="C124" s="188" t="s">
        <v>363</v>
      </c>
      <c r="D124" s="179">
        <v>2017</v>
      </c>
      <c r="E124" s="180">
        <f>-'[8]Trans Pivot'!N119</f>
        <v>259597.9</v>
      </c>
      <c r="F124" s="179">
        <f>VLOOKUP(H124,'[9]JUR 98-tie out'!$C$6:$AC$1506,26,0)</f>
        <v>200215</v>
      </c>
      <c r="G124" s="179">
        <f>VLOOKUP(H124,'[9]JUR 98-tie out'!$C$6:$AC$1506,27,0)</f>
        <v>30469</v>
      </c>
      <c r="H124" s="178">
        <f>'[8]Trans Pivot'!M119</f>
        <v>50565</v>
      </c>
    </row>
    <row r="125" spans="1:8">
      <c r="A125" s="181">
        <v>115</v>
      </c>
      <c r="B125" s="177">
        <f>'[8]Trans Pivot'!K120</f>
        <v>12172959</v>
      </c>
      <c r="C125" s="188" t="s">
        <v>247</v>
      </c>
      <c r="D125" s="179">
        <v>2017</v>
      </c>
      <c r="E125" s="180">
        <f>-'[8]Trans Pivot'!N120</f>
        <v>250318.34999999998</v>
      </c>
      <c r="G125" s="179"/>
    </row>
    <row r="126" spans="1:8">
      <c r="A126" s="181">
        <v>116</v>
      </c>
      <c r="B126" s="177">
        <f>'[8]Trans Pivot'!K121</f>
        <v>11869031</v>
      </c>
      <c r="C126" s="188" t="s">
        <v>364</v>
      </c>
      <c r="D126" s="179">
        <v>2017</v>
      </c>
      <c r="E126" s="180">
        <f>-'[8]Trans Pivot'!N121</f>
        <v>248064.57</v>
      </c>
      <c r="F126" s="179">
        <f>VLOOKUP(H126,'[9]JUR 98-tie out'!$C$6:$AC$1506,26,0)</f>
        <v>200229</v>
      </c>
      <c r="G126" s="179">
        <f>VLOOKUP(H126,'[9]JUR 98-tie out'!$C$6:$AC$1506,27,0)</f>
        <v>772</v>
      </c>
      <c r="H126" s="178">
        <f>'[8]Trans Pivot'!M121</f>
        <v>11017</v>
      </c>
    </row>
    <row r="127" spans="1:8">
      <c r="A127" s="181">
        <v>117</v>
      </c>
      <c r="B127" s="177">
        <f>'[8]Trans Pivot'!K122</f>
        <v>11987329</v>
      </c>
      <c r="C127" s="188" t="s">
        <v>365</v>
      </c>
      <c r="D127" s="179">
        <v>2017</v>
      </c>
      <c r="E127" s="180">
        <f>-'[8]Trans Pivot'!N122</f>
        <v>238728.85</v>
      </c>
      <c r="F127" s="179">
        <f>VLOOKUP(H127,'[9]JUR 98-tie out'!$C$6:$AC$1506,26,0)</f>
        <v>200326</v>
      </c>
      <c r="G127" s="179">
        <f>VLOOKUP(H127,'[9]JUR 98-tie out'!$C$6:$AC$1506,27,0)</f>
        <v>30875</v>
      </c>
      <c r="H127" s="178">
        <f>'[8]Trans Pivot'!M122</f>
        <v>51189</v>
      </c>
    </row>
    <row r="128" spans="1:8">
      <c r="A128" s="181">
        <v>118</v>
      </c>
      <c r="B128" s="177">
        <f>'[8]Trans Pivot'!K123</f>
        <v>11652118</v>
      </c>
      <c r="C128" s="188" t="s">
        <v>366</v>
      </c>
      <c r="D128" s="179">
        <v>2017</v>
      </c>
      <c r="E128" s="180">
        <f>-'[8]Trans Pivot'!N123</f>
        <v>232796.00999999998</v>
      </c>
      <c r="G128" s="179"/>
    </row>
    <row r="129" spans="1:8">
      <c r="A129" s="181">
        <v>119</v>
      </c>
      <c r="B129" s="177">
        <f>'[8]Trans Pivot'!K124</f>
        <v>12037800</v>
      </c>
      <c r="C129" s="188" t="s">
        <v>367</v>
      </c>
      <c r="D129" s="179">
        <v>2017</v>
      </c>
      <c r="E129" s="180">
        <f>-'[8]Trans Pivot'!N124</f>
        <v>229332.83</v>
      </c>
      <c r="F129" s="179">
        <f>VLOOKUP(H129,'[9]JUR 98-tie out'!$C$6:$AC$1506,26,0)</f>
        <v>200282</v>
      </c>
      <c r="G129" s="179">
        <f>VLOOKUP(H129,'[9]JUR 98-tie out'!$C$6:$AC$1506,27,0)</f>
        <v>30825</v>
      </c>
      <c r="H129" s="178">
        <f>'[8]Trans Pivot'!M124</f>
        <v>50931</v>
      </c>
    </row>
    <row r="130" spans="1:8">
      <c r="A130" s="181">
        <v>120</v>
      </c>
      <c r="B130" s="177">
        <f>'[8]Trans Pivot'!K125</f>
        <v>12173780</v>
      </c>
      <c r="C130" s="188" t="s">
        <v>368</v>
      </c>
      <c r="D130" s="179">
        <v>2017</v>
      </c>
      <c r="E130" s="180">
        <f>-'[8]Trans Pivot'!N125</f>
        <v>213245.59</v>
      </c>
      <c r="G130" s="179">
        <f>VLOOKUP(H130,'[9]JUR 98-tie out'!$C$6:$AC$1506,27,0)</f>
        <v>30933</v>
      </c>
      <c r="H130" s="178">
        <f>'[8]Trans Pivot'!M125</f>
        <v>51291</v>
      </c>
    </row>
    <row r="131" spans="1:8">
      <c r="A131" s="181">
        <v>121</v>
      </c>
      <c r="B131" s="177">
        <f>'[8]Trans Pivot'!K126</f>
        <v>12172967</v>
      </c>
      <c r="C131" s="188" t="s">
        <v>369</v>
      </c>
      <c r="D131" s="179">
        <v>2017</v>
      </c>
      <c r="E131" s="180">
        <f>-'[8]Trans Pivot'!N126</f>
        <v>204829.2</v>
      </c>
      <c r="F131" s="179">
        <f>VLOOKUP(H131,'[9]JUR 98-tie out'!$C$6:$AC$1506,26,0)</f>
        <v>200343</v>
      </c>
      <c r="G131" s="179">
        <f>VLOOKUP(H131,'[9]JUR 98-tie out'!$C$6:$AC$1506,27,0)</f>
        <v>30913</v>
      </c>
      <c r="H131" s="178">
        <f>'[8]Trans Pivot'!M126</f>
        <v>51237</v>
      </c>
    </row>
    <row r="132" spans="1:8">
      <c r="A132" s="181">
        <v>122</v>
      </c>
      <c r="B132" s="177">
        <f>'[8]Trans Pivot'!K127</f>
        <v>11986770</v>
      </c>
      <c r="C132" s="188" t="s">
        <v>370</v>
      </c>
      <c r="D132" s="179">
        <v>2017</v>
      </c>
      <c r="E132" s="180">
        <f>-'[8]Trans Pivot'!N127</f>
        <v>198092.4</v>
      </c>
      <c r="F132" s="179">
        <f>VLOOKUP(H132,'[9]JUR 98-tie out'!$C$6:$AC$1506,26,0)</f>
        <v>200262</v>
      </c>
      <c r="G132" s="179">
        <f>VLOOKUP(H132,'[9]JUR 98-tie out'!$C$6:$AC$1506,27,0)</f>
        <v>30509</v>
      </c>
      <c r="H132" s="178">
        <f>'[8]Trans Pivot'!M127</f>
        <v>50636</v>
      </c>
    </row>
    <row r="133" spans="1:8">
      <c r="A133" s="181">
        <v>123</v>
      </c>
      <c r="B133" s="177">
        <f>'[8]Trans Pivot'!K128</f>
        <v>11791971</v>
      </c>
      <c r="C133" s="188" t="s">
        <v>371</v>
      </c>
      <c r="D133" s="179">
        <v>2017</v>
      </c>
      <c r="E133" s="180">
        <f>-'[8]Trans Pivot'!N128</f>
        <v>197454.13</v>
      </c>
      <c r="G133" s="179"/>
    </row>
    <row r="134" spans="1:8">
      <c r="A134" s="181">
        <v>124</v>
      </c>
      <c r="B134" s="177">
        <f>'[8]Trans Pivot'!K129</f>
        <v>11983814</v>
      </c>
      <c r="C134" s="188" t="s">
        <v>248</v>
      </c>
      <c r="D134" s="179">
        <v>2017</v>
      </c>
      <c r="E134" s="180">
        <f>-'[8]Trans Pivot'!N129</f>
        <v>192426.58</v>
      </c>
      <c r="F134" s="179">
        <f>VLOOKUP(H134,'[9]JUR 98-tie out'!$C$6:$AC$1506,26,0)</f>
        <v>20130</v>
      </c>
      <c r="G134" s="179">
        <f>VLOOKUP(H134,'[9]JUR 98-tie out'!$C$6:$AC$1506,27,0)</f>
        <v>1001</v>
      </c>
      <c r="H134" s="178">
        <f>'[8]Trans Pivot'!M129</f>
        <v>11315</v>
      </c>
    </row>
    <row r="135" spans="1:8">
      <c r="A135" s="181">
        <v>125</v>
      </c>
      <c r="B135" s="177">
        <f>'[8]Trans Pivot'!K130</f>
        <v>11987491</v>
      </c>
      <c r="C135" s="188" t="s">
        <v>372</v>
      </c>
      <c r="D135" s="179">
        <v>2017</v>
      </c>
      <c r="E135" s="180">
        <f>-'[8]Trans Pivot'!N130</f>
        <v>186836.19</v>
      </c>
      <c r="G135" s="179">
        <f>VLOOKUP(H135,'[9]JUR 98-tie out'!$C$6:$AC$1506,27,0)</f>
        <v>30933</v>
      </c>
      <c r="H135" s="178">
        <f>'[8]Trans Pivot'!M130</f>
        <v>51291</v>
      </c>
    </row>
    <row r="136" spans="1:8">
      <c r="A136" s="181">
        <v>126</v>
      </c>
      <c r="B136" s="177">
        <f>'[8]Trans Pivot'!K131</f>
        <v>11983907</v>
      </c>
      <c r="C136" s="188" t="s">
        <v>373</v>
      </c>
      <c r="D136" s="179">
        <v>2017</v>
      </c>
      <c r="E136" s="180">
        <f>-'[8]Trans Pivot'!N131</f>
        <v>180596.8</v>
      </c>
      <c r="F136" s="179">
        <f>VLOOKUP(H136,'[9]JUR 98-tie out'!$C$6:$AC$1506,26,0)</f>
        <v>20130</v>
      </c>
      <c r="G136" s="179">
        <f>VLOOKUP(H136,'[9]JUR 98-tie out'!$C$6:$AC$1506,27,0)</f>
        <v>1001</v>
      </c>
      <c r="H136" s="178">
        <f>'[8]Trans Pivot'!M131</f>
        <v>11315</v>
      </c>
    </row>
    <row r="137" spans="1:8">
      <c r="A137" s="181">
        <v>127</v>
      </c>
      <c r="B137" s="177">
        <f>'[8]Trans Pivot'!K132</f>
        <v>34001587</v>
      </c>
      <c r="C137" s="188" t="s">
        <v>374</v>
      </c>
      <c r="D137" s="179">
        <v>2017</v>
      </c>
      <c r="E137" s="180">
        <f>-'[8]Trans Pivot'!N132</f>
        <v>175341</v>
      </c>
      <c r="G137" s="179"/>
    </row>
    <row r="138" spans="1:8">
      <c r="A138" s="181">
        <v>128</v>
      </c>
      <c r="B138" s="177">
        <f>'[8]Trans Pivot'!K133</f>
        <v>11987326</v>
      </c>
      <c r="C138" s="188" t="s">
        <v>375</v>
      </c>
      <c r="D138" s="179">
        <v>2017</v>
      </c>
      <c r="E138" s="180">
        <f>-'[8]Trans Pivot'!N133</f>
        <v>172317.33</v>
      </c>
      <c r="F138" s="179">
        <f>VLOOKUP(H138,'[9]JUR 98-tie out'!$C$6:$AC$1506,26,0)</f>
        <v>200326</v>
      </c>
      <c r="G138" s="179">
        <f>VLOOKUP(H138,'[9]JUR 98-tie out'!$C$6:$AC$1506,27,0)</f>
        <v>30875</v>
      </c>
      <c r="H138" s="178">
        <f>'[8]Trans Pivot'!M133</f>
        <v>51189</v>
      </c>
    </row>
    <row r="139" spans="1:8">
      <c r="A139" s="181">
        <v>129</v>
      </c>
      <c r="B139" s="177">
        <f>'[8]Trans Pivot'!K134</f>
        <v>34001589</v>
      </c>
      <c r="C139" s="188" t="s">
        <v>376</v>
      </c>
      <c r="D139" s="179">
        <v>2017</v>
      </c>
      <c r="E139" s="180">
        <f>-'[8]Trans Pivot'!N134</f>
        <v>159000</v>
      </c>
      <c r="G139" s="179"/>
    </row>
    <row r="140" spans="1:8">
      <c r="A140" s="181">
        <v>130</v>
      </c>
      <c r="B140" s="177">
        <f>'[8]Trans Pivot'!K135</f>
        <v>11983823</v>
      </c>
      <c r="C140" s="188" t="s">
        <v>377</v>
      </c>
      <c r="D140" s="179">
        <v>2017</v>
      </c>
      <c r="E140" s="180">
        <f>-'[8]Trans Pivot'!N135</f>
        <v>158951.74</v>
      </c>
      <c r="F140" s="179">
        <f>VLOOKUP(H140,'[9]JUR 98-tie out'!$C$6:$AC$1506,26,0)</f>
        <v>20130</v>
      </c>
      <c r="G140" s="179">
        <f>VLOOKUP(H140,'[9]JUR 98-tie out'!$C$6:$AC$1506,27,0)</f>
        <v>1001</v>
      </c>
      <c r="H140" s="178">
        <f>'[8]Trans Pivot'!M135</f>
        <v>11315</v>
      </c>
    </row>
    <row r="141" spans="1:8">
      <c r="A141" s="181">
        <v>131</v>
      </c>
      <c r="B141" s="177">
        <f>'[8]Trans Pivot'!K136</f>
        <v>11628921</v>
      </c>
      <c r="C141" s="188" t="s">
        <v>378</v>
      </c>
      <c r="D141" s="179">
        <v>2017</v>
      </c>
      <c r="E141" s="180">
        <f>-'[8]Trans Pivot'!N136</f>
        <v>147383.85</v>
      </c>
      <c r="F141" s="179">
        <f>VLOOKUP(H141,'[9]JUR 98-tie out'!$C$6:$AC$1506,26,0)</f>
        <v>200184</v>
      </c>
      <c r="G141" s="179">
        <f>VLOOKUP(H141,'[9]JUR 98-tie out'!$C$6:$AC$1506,27,0)</f>
        <v>30355</v>
      </c>
      <c r="H141" s="178">
        <f>'[8]Trans Pivot'!M136</f>
        <v>50404</v>
      </c>
    </row>
    <row r="142" spans="1:8">
      <c r="A142" s="181">
        <v>132</v>
      </c>
      <c r="B142" s="177">
        <f>'[8]Trans Pivot'!K137</f>
        <v>34001586</v>
      </c>
      <c r="C142" s="188" t="s">
        <v>379</v>
      </c>
      <c r="D142" s="179">
        <v>2017</v>
      </c>
      <c r="E142" s="180">
        <f>-'[8]Trans Pivot'!N137</f>
        <v>131170</v>
      </c>
      <c r="G142" s="179"/>
    </row>
    <row r="143" spans="1:8">
      <c r="A143" s="181">
        <v>133</v>
      </c>
      <c r="B143" s="177">
        <f>'[8]Trans Pivot'!K138</f>
        <v>12082040</v>
      </c>
      <c r="C143" s="188" t="s">
        <v>380</v>
      </c>
      <c r="D143" s="179">
        <v>2017</v>
      </c>
      <c r="E143" s="180">
        <f>-'[8]Trans Pivot'!N138</f>
        <v>131000</v>
      </c>
      <c r="F143" s="179">
        <f>VLOOKUP(H143,'[9]JUR 98-tie out'!$C$6:$AC$1506,26,0)</f>
        <v>200262</v>
      </c>
      <c r="G143" s="179">
        <f>VLOOKUP(H143,'[9]JUR 98-tie out'!$C$6:$AC$1506,27,0)</f>
        <v>30510</v>
      </c>
      <c r="H143" s="178">
        <f>'[8]Trans Pivot'!M138</f>
        <v>50637</v>
      </c>
    </row>
    <row r="144" spans="1:8">
      <c r="A144" s="181">
        <v>134</v>
      </c>
      <c r="B144" s="177">
        <f>'[8]Trans Pivot'!K139</f>
        <v>34001583</v>
      </c>
      <c r="C144" s="188" t="s">
        <v>381</v>
      </c>
      <c r="D144" s="179">
        <v>2017</v>
      </c>
      <c r="E144" s="180">
        <f>-'[8]Trans Pivot'!N139</f>
        <v>129011</v>
      </c>
      <c r="G144" s="179"/>
    </row>
    <row r="145" spans="1:8">
      <c r="A145" s="181">
        <v>135</v>
      </c>
      <c r="B145" s="177">
        <f>'[8]Trans Pivot'!K140</f>
        <v>11782613</v>
      </c>
      <c r="C145" s="188" t="s">
        <v>265</v>
      </c>
      <c r="D145" s="179">
        <v>2017</v>
      </c>
      <c r="E145" s="180">
        <f>-'[8]Trans Pivot'!N140</f>
        <v>120000</v>
      </c>
      <c r="F145" s="179">
        <f>VLOOKUP(H145,'[9]JUR 98-tie out'!$C$6:$AC$1506,26,0)</f>
        <v>200229</v>
      </c>
      <c r="G145" s="179">
        <f>VLOOKUP(H145,'[9]JUR 98-tie out'!$C$6:$AC$1506,27,0)</f>
        <v>772</v>
      </c>
      <c r="H145" s="178">
        <f>'[8]Trans Pivot'!M140</f>
        <v>11017</v>
      </c>
    </row>
    <row r="146" spans="1:8">
      <c r="A146" s="181">
        <v>136</v>
      </c>
      <c r="B146" s="177">
        <f>'[8]Trans Pivot'!K141</f>
        <v>11500191</v>
      </c>
      <c r="C146" s="188" t="s">
        <v>382</v>
      </c>
      <c r="D146" s="179">
        <v>2017</v>
      </c>
      <c r="E146" s="180">
        <f>-'[8]Trans Pivot'!N141</f>
        <v>117728.63</v>
      </c>
      <c r="F146" s="179">
        <f>VLOOKUP(H146,'[9]JUR 98-tie out'!$C$6:$AC$1506,26,0)</f>
        <v>20084</v>
      </c>
      <c r="G146" s="179">
        <f>VLOOKUP(H146,'[9]JUR 98-tie out'!$C$6:$AC$1506,27,0)</f>
        <v>782</v>
      </c>
      <c r="H146" s="178">
        <f>'[8]Trans Pivot'!M141</f>
        <v>11032</v>
      </c>
    </row>
    <row r="147" spans="1:8">
      <c r="A147" s="181">
        <v>137</v>
      </c>
      <c r="B147" s="177">
        <f>'[8]Trans Pivot'!K142</f>
        <v>12172918</v>
      </c>
      <c r="C147" s="188" t="s">
        <v>383</v>
      </c>
      <c r="D147" s="179">
        <v>2017</v>
      </c>
      <c r="E147" s="180">
        <f>-'[8]Trans Pivot'!N142</f>
        <v>117334</v>
      </c>
      <c r="F147" s="179">
        <f>VLOOKUP(H147,'[9]JUR 98-tie out'!$C$6:$AC$1506,26,0)</f>
        <v>200324</v>
      </c>
      <c r="G147" s="179">
        <f>VLOOKUP(H147,'[9]JUR 98-tie out'!$C$6:$AC$1506,27,0)</f>
        <v>30914</v>
      </c>
      <c r="H147" s="178">
        <f>'[8]Trans Pivot'!M142</f>
        <v>51131</v>
      </c>
    </row>
    <row r="148" spans="1:8">
      <c r="A148" s="181">
        <v>138</v>
      </c>
      <c r="B148" s="177">
        <f>'[8]Trans Pivot'!K144</f>
        <v>11986997</v>
      </c>
      <c r="C148" s="188" t="s">
        <v>384</v>
      </c>
      <c r="D148" s="179">
        <v>2017</v>
      </c>
      <c r="E148" s="180">
        <f>-'[8]Trans Pivot'!N143</f>
        <v>110463</v>
      </c>
      <c r="G148" s="179"/>
    </row>
    <row r="149" spans="1:8">
      <c r="A149" s="181">
        <v>139</v>
      </c>
      <c r="B149" s="177">
        <f>'[8]Trans Pivot'!K145</f>
        <v>34001482</v>
      </c>
      <c r="C149" s="188" t="s">
        <v>385</v>
      </c>
      <c r="D149" s="179">
        <v>2017</v>
      </c>
      <c r="E149" s="180">
        <f>-'[8]Trans Pivot'!N144</f>
        <v>106844.4</v>
      </c>
      <c r="G149" s="179"/>
    </row>
    <row r="150" spans="1:8">
      <c r="A150" s="181">
        <v>140</v>
      </c>
      <c r="B150" s="177">
        <f>'[8]Trans Pivot'!K146</f>
        <v>12173042</v>
      </c>
      <c r="C150" s="188" t="s">
        <v>386</v>
      </c>
      <c r="D150" s="179">
        <v>2017</v>
      </c>
      <c r="E150" s="180">
        <f>-'[8]Trans Pivot'!N145</f>
        <v>105000</v>
      </c>
      <c r="F150" s="179">
        <f>VLOOKUP(H150,'[9]JUR 98-tie out'!$C$6:$AC$1506,26,0)</f>
        <v>200366</v>
      </c>
      <c r="G150" s="179">
        <f>VLOOKUP(H150,'[9]JUR 98-tie out'!$C$6:$AC$1506,27,0)</f>
        <v>30988</v>
      </c>
      <c r="H150" s="178">
        <f>'[8]Trans Pivot'!M145</f>
        <v>51408</v>
      </c>
    </row>
    <row r="151" spans="1:8">
      <c r="A151" s="181">
        <v>141</v>
      </c>
      <c r="B151" s="177">
        <f>'[8]Trans Pivot'!K147</f>
        <v>12172911</v>
      </c>
      <c r="C151" s="188" t="s">
        <v>282</v>
      </c>
      <c r="D151" s="179">
        <v>2017</v>
      </c>
      <c r="E151" s="180">
        <f>-'[8]Trans Pivot'!N146</f>
        <v>104000</v>
      </c>
      <c r="F151" s="179">
        <f>VLOOKUP(H151,'[9]JUR 98-tie out'!$C$6:$AC$1506,26,0)</f>
        <v>200343</v>
      </c>
      <c r="G151" s="179">
        <f>VLOOKUP(H151,'[9]JUR 98-tie out'!$C$6:$AC$1506,27,0)</f>
        <v>30912</v>
      </c>
      <c r="H151" s="178">
        <f>'[8]Trans Pivot'!M146</f>
        <v>51235</v>
      </c>
    </row>
    <row r="152" spans="1:8">
      <c r="A152" s="181">
        <v>142</v>
      </c>
      <c r="B152" s="177">
        <f>'[8]Trans Pivot'!K148</f>
        <v>12016134</v>
      </c>
      <c r="C152" s="188" t="s">
        <v>257</v>
      </c>
      <c r="D152" s="179">
        <v>2017</v>
      </c>
      <c r="E152" s="180">
        <f>-'[8]Trans Pivot'!N147</f>
        <v>102516.6</v>
      </c>
      <c r="G152" s="179"/>
      <c r="H152" s="178">
        <f>'[8]Trans Pivot'!M147</f>
        <v>50955</v>
      </c>
    </row>
    <row r="153" spans="1:8">
      <c r="A153" s="181">
        <v>143</v>
      </c>
      <c r="B153" s="177">
        <f>'[8]Trans Pivot'!K149</f>
        <v>12172936</v>
      </c>
      <c r="C153" s="188" t="s">
        <v>387</v>
      </c>
      <c r="D153" s="179">
        <v>2017</v>
      </c>
      <c r="E153" s="180">
        <f>-'[8]Trans Pivot'!N148</f>
        <v>100000</v>
      </c>
      <c r="F153" s="179">
        <f>VLOOKUP(H153,'[9]JUR 98-tie out'!$C$6:$AC$1506,26,0)</f>
        <v>200309</v>
      </c>
      <c r="G153" s="179">
        <f>VLOOKUP(H153,'[9]JUR 98-tie out'!$C$6:$AC$1506,27,0)</f>
        <v>30695</v>
      </c>
      <c r="H153" s="178">
        <f>'[8]Trans Pivot'!M148</f>
        <v>50926</v>
      </c>
    </row>
    <row r="154" spans="1:8">
      <c r="A154" s="181">
        <v>144</v>
      </c>
      <c r="B154" s="177">
        <f>'[8]Trans Pivot'!K150</f>
        <v>12172758</v>
      </c>
      <c r="C154" s="188" t="s">
        <v>388</v>
      </c>
      <c r="D154" s="179">
        <v>2017</v>
      </c>
      <c r="E154" s="180">
        <f>-'[8]Trans Pivot'!N149</f>
        <v>95456.35</v>
      </c>
      <c r="G154" s="179"/>
      <c r="H154" s="178">
        <f>'[8]Trans Pivot'!M149</f>
        <v>50955</v>
      </c>
    </row>
    <row r="155" spans="1:8">
      <c r="A155" s="181">
        <v>145</v>
      </c>
      <c r="B155" s="177">
        <f>'[8]Trans Pivot'!K151</f>
        <v>34001455</v>
      </c>
      <c r="C155" s="188" t="s">
        <v>389</v>
      </c>
      <c r="D155" s="179">
        <v>2017</v>
      </c>
      <c r="E155" s="180">
        <f>-'[8]Trans Pivot'!N150</f>
        <v>81655.34</v>
      </c>
      <c r="G155" s="179"/>
    </row>
    <row r="156" spans="1:8">
      <c r="A156" s="181">
        <v>146</v>
      </c>
      <c r="B156" s="177">
        <f>'[8]Trans Pivot'!K152</f>
        <v>34001588</v>
      </c>
      <c r="C156" s="188" t="s">
        <v>390</v>
      </c>
      <c r="D156" s="179">
        <v>2017</v>
      </c>
      <c r="E156" s="180">
        <f>-'[8]Trans Pivot'!N151</f>
        <v>75000</v>
      </c>
      <c r="G156" s="179"/>
    </row>
    <row r="157" spans="1:8">
      <c r="A157" s="181">
        <v>147</v>
      </c>
      <c r="B157" s="177">
        <f>'[8]Trans Pivot'!K153</f>
        <v>12015808</v>
      </c>
      <c r="C157" s="188" t="s">
        <v>391</v>
      </c>
      <c r="D157" s="179">
        <v>2017</v>
      </c>
      <c r="E157" s="180">
        <f>-'[8]Trans Pivot'!N152</f>
        <v>74011</v>
      </c>
      <c r="G157" s="179"/>
    </row>
    <row r="158" spans="1:8">
      <c r="A158" s="181">
        <v>148</v>
      </c>
      <c r="B158" s="177">
        <f>'[8]Trans Pivot'!K154</f>
        <v>12173698</v>
      </c>
      <c r="C158" s="188" t="s">
        <v>392</v>
      </c>
      <c r="D158" s="179">
        <v>2017</v>
      </c>
      <c r="E158" s="180">
        <f>-'[8]Trans Pivot'!N153</f>
        <v>74000</v>
      </c>
      <c r="F158" s="179">
        <f>VLOOKUP(H158,'[9]JUR 98-tie out'!$C$6:$AC$1506,26,0)</f>
        <v>200282</v>
      </c>
      <c r="G158" s="179">
        <f>VLOOKUP(H158,'[9]JUR 98-tie out'!$C$6:$AC$1506,27,0)</f>
        <v>30675</v>
      </c>
      <c r="H158" s="178">
        <f>'[8]Trans Pivot'!M153</f>
        <v>50869</v>
      </c>
    </row>
    <row r="159" spans="1:8">
      <c r="A159" s="181">
        <v>149</v>
      </c>
      <c r="B159" s="177">
        <f>'[8]Trans Pivot'!K155</f>
        <v>11987332</v>
      </c>
      <c r="C159" s="188" t="s">
        <v>393</v>
      </c>
      <c r="D159" s="179">
        <v>2017</v>
      </c>
      <c r="E159" s="180">
        <f>-'[8]Trans Pivot'!N154</f>
        <v>60000</v>
      </c>
      <c r="F159" s="179">
        <f>VLOOKUP(H159,'[9]JUR 98-tie out'!$C$6:$AC$1506,26,0)</f>
        <v>200257</v>
      </c>
      <c r="G159" s="179">
        <f>VLOOKUP(H159,'[9]JUR 98-tie out'!$C$6:$AC$1506,27,0)</f>
        <v>30578</v>
      </c>
      <c r="H159" s="178">
        <f>'[8]Trans Pivot'!M154</f>
        <v>50736</v>
      </c>
    </row>
    <row r="160" spans="1:8">
      <c r="A160" s="181">
        <v>150</v>
      </c>
      <c r="B160" s="177">
        <f>'[8]Trans Pivot'!K156</f>
        <v>12173046</v>
      </c>
      <c r="C160" s="188" t="s">
        <v>394</v>
      </c>
      <c r="D160" s="179">
        <v>2017</v>
      </c>
      <c r="E160" s="180">
        <f>-'[8]Trans Pivot'!N155</f>
        <v>54666</v>
      </c>
      <c r="F160" s="179">
        <f>VLOOKUP(H160,'[9]JUR 98-tie out'!$C$6:$AC$1506,26,0)</f>
        <v>200229</v>
      </c>
      <c r="G160" s="179">
        <f>VLOOKUP(H160,'[9]JUR 98-tie out'!$C$6:$AC$1506,27,0)</f>
        <v>772</v>
      </c>
      <c r="H160" s="178">
        <f>'[8]Trans Pivot'!M163</f>
        <v>11017</v>
      </c>
    </row>
    <row r="161" spans="1:8" ht="12" customHeight="1">
      <c r="A161" s="181">
        <v>151</v>
      </c>
      <c r="B161" s="177">
        <f>'[8]Trans Pivot'!K157</f>
        <v>12173064</v>
      </c>
      <c r="C161" s="188" t="s">
        <v>395</v>
      </c>
      <c r="D161" s="179">
        <v>2017</v>
      </c>
      <c r="E161" s="180">
        <f>-'[8]Trans Pivot'!N156</f>
        <v>52253.18</v>
      </c>
      <c r="F161" s="179">
        <f>VLOOKUP(H161,'[9]JUR 98-tie out'!$C$6:$AC$1506,26,0)</f>
        <v>200262</v>
      </c>
      <c r="G161" s="179">
        <f>VLOOKUP(H161,'[9]JUR 98-tie out'!$C$6:$AC$1506,27,0)</f>
        <v>30510</v>
      </c>
      <c r="H161" s="178">
        <f>'[8]Trans Pivot'!M164</f>
        <v>50637</v>
      </c>
    </row>
    <row r="162" spans="1:8" ht="12" customHeight="1">
      <c r="A162" s="181">
        <v>152</v>
      </c>
      <c r="B162" s="177">
        <f>'[8]Trans Pivot'!K158</f>
        <v>34001584</v>
      </c>
      <c r="C162" s="188" t="s">
        <v>396</v>
      </c>
      <c r="D162" s="179">
        <v>2017</v>
      </c>
      <c r="E162" s="180">
        <f>-'[8]Trans Pivot'!N157</f>
        <v>51168.3</v>
      </c>
      <c r="F162" s="179">
        <f>VLOOKUP(H162,'[9]JUR 98-tie out'!$C$6:$AC$1506,26,0)</f>
        <v>200262</v>
      </c>
      <c r="G162" s="179">
        <f>VLOOKUP(H162,'[9]JUR 98-tie out'!$C$6:$AC$1506,27,0)</f>
        <v>30510</v>
      </c>
      <c r="H162" s="178">
        <f>'[8]Trans Pivot'!M165</f>
        <v>50637</v>
      </c>
    </row>
    <row r="163" spans="1:8" ht="13.5" thickBot="1">
      <c r="A163" s="181"/>
      <c r="B163" s="177" t="s">
        <v>0</v>
      </c>
      <c r="D163" s="179"/>
      <c r="E163" s="191">
        <f>SUM(E6:E162)</f>
        <v>235692145.01999995</v>
      </c>
    </row>
    <row r="164" spans="1:8" ht="13.5" thickTop="1">
      <c r="A164" s="181"/>
      <c r="D164" s="179"/>
      <c r="E164" s="195"/>
    </row>
    <row r="165" spans="1:8">
      <c r="A165" s="176" t="s">
        <v>84</v>
      </c>
      <c r="D165" s="179"/>
    </row>
    <row r="166" spans="1:8">
      <c r="A166" s="176" t="s">
        <v>485</v>
      </c>
      <c r="D166" s="179"/>
    </row>
    <row r="167" spans="1:8">
      <c r="A167" s="181"/>
      <c r="D167" s="179"/>
    </row>
    <row r="168" spans="1:8">
      <c r="A168" s="181" t="s">
        <v>2</v>
      </c>
      <c r="B168" s="177" t="s">
        <v>0</v>
      </c>
      <c r="D168" s="179"/>
    </row>
    <row r="169" spans="1:8">
      <c r="A169" s="185" t="s">
        <v>4</v>
      </c>
      <c r="B169" s="186" t="s">
        <v>154</v>
      </c>
      <c r="C169" s="185" t="s">
        <v>155</v>
      </c>
      <c r="D169" s="185" t="s">
        <v>156</v>
      </c>
      <c r="E169" s="187" t="s">
        <v>157</v>
      </c>
    </row>
    <row r="170" spans="1:8">
      <c r="A170" s="181">
        <v>1</v>
      </c>
      <c r="B170" s="177" t="str">
        <f>'[8]Gen and Int Pivot'!F5</f>
        <v>158567898</v>
      </c>
      <c r="C170" s="188" t="s">
        <v>397</v>
      </c>
      <c r="D170" s="179">
        <v>2017</v>
      </c>
      <c r="E170" s="180">
        <f>-'[8]Gen and Int Pivot'!H5</f>
        <v>59736774.560000002</v>
      </c>
    </row>
    <row r="171" spans="1:8">
      <c r="A171" s="181">
        <f>+A170+1</f>
        <v>2</v>
      </c>
      <c r="B171" s="177" t="str">
        <f>'[8]Gen and Int Pivot'!F6</f>
        <v>599351958</v>
      </c>
      <c r="C171" s="188" t="s">
        <v>398</v>
      </c>
      <c r="D171" s="179">
        <v>2017</v>
      </c>
      <c r="E171" s="180">
        <f>-'[8]Gen and Int Pivot'!H6</f>
        <v>8624159.7799999993</v>
      </c>
    </row>
    <row r="172" spans="1:8">
      <c r="A172" s="181">
        <f t="shared" ref="A172:A235" si="0">+A171+1</f>
        <v>3</v>
      </c>
      <c r="B172" s="177" t="str">
        <f>'[8]Gen and Int Pivot'!F7</f>
        <v>599352096</v>
      </c>
      <c r="C172" s="188" t="s">
        <v>399</v>
      </c>
      <c r="D172" s="179">
        <v>2017</v>
      </c>
      <c r="E172" s="180">
        <f>-'[8]Gen and Int Pivot'!H7</f>
        <v>2559312.87</v>
      </c>
    </row>
    <row r="173" spans="1:8">
      <c r="A173" s="181">
        <f t="shared" si="0"/>
        <v>4</v>
      </c>
      <c r="B173" s="177" t="str">
        <f>'[8]Gen and Int Pivot'!F8</f>
        <v>841569916</v>
      </c>
      <c r="C173" s="188" t="s">
        <v>400</v>
      </c>
      <c r="D173" s="179">
        <v>2017</v>
      </c>
      <c r="E173" s="180">
        <f>-'[8]Gen and Int Pivot'!H8</f>
        <v>2045001.14</v>
      </c>
    </row>
    <row r="174" spans="1:8">
      <c r="A174" s="181">
        <f t="shared" si="0"/>
        <v>5</v>
      </c>
      <c r="B174" s="177" t="str">
        <f>'[8]Gen and Int Pivot'!F9</f>
        <v>158777968</v>
      </c>
      <c r="C174" s="188" t="s">
        <v>401</v>
      </c>
      <c r="D174" s="179">
        <v>2017</v>
      </c>
      <c r="E174" s="180">
        <f>-'[8]Gen and Int Pivot'!H9</f>
        <v>2009486</v>
      </c>
    </row>
    <row r="175" spans="1:8">
      <c r="A175" s="181">
        <f t="shared" si="0"/>
        <v>6</v>
      </c>
      <c r="B175" s="177" t="str">
        <f>'[8]Gen and Int Pivot'!F10</f>
        <v>785363950</v>
      </c>
      <c r="C175" s="188" t="s">
        <v>402</v>
      </c>
      <c r="D175" s="179">
        <v>2017</v>
      </c>
      <c r="E175" s="180">
        <f>-'[8]Gen and Int Pivot'!H10</f>
        <v>1577406.12</v>
      </c>
    </row>
    <row r="176" spans="1:8">
      <c r="A176" s="181">
        <f t="shared" si="0"/>
        <v>7</v>
      </c>
      <c r="B176" s="177" t="str">
        <f>'[8]Gen and Int Pivot'!F11</f>
        <v>479764281</v>
      </c>
      <c r="C176" s="188" t="s">
        <v>403</v>
      </c>
      <c r="D176" s="179">
        <v>2017</v>
      </c>
      <c r="E176" s="180">
        <f>-'[8]Gen and Int Pivot'!H11</f>
        <v>1562751.77</v>
      </c>
    </row>
    <row r="177" spans="1:5">
      <c r="A177" s="181">
        <f t="shared" si="0"/>
        <v>8</v>
      </c>
      <c r="B177" s="177" t="str">
        <f>'[8]Gen and Int Pivot'!F12</f>
        <v>56530537</v>
      </c>
      <c r="C177" s="188" t="s">
        <v>249</v>
      </c>
      <c r="D177" s="179">
        <v>2017</v>
      </c>
      <c r="E177" s="180">
        <f>-'[8]Gen and Int Pivot'!H12</f>
        <v>1531435.44</v>
      </c>
    </row>
    <row r="178" spans="1:5">
      <c r="A178" s="181">
        <f t="shared" si="0"/>
        <v>9</v>
      </c>
      <c r="B178" s="177" t="str">
        <f>'[8]Gen and Int Pivot'!F13</f>
        <v>806438744</v>
      </c>
      <c r="C178" s="188" t="s">
        <v>404</v>
      </c>
      <c r="D178" s="179">
        <v>2017</v>
      </c>
      <c r="E178" s="180">
        <f>-'[8]Gen and Int Pivot'!H13</f>
        <v>1508325.63</v>
      </c>
    </row>
    <row r="179" spans="1:5">
      <c r="A179" s="181">
        <f t="shared" si="0"/>
        <v>10</v>
      </c>
      <c r="B179" s="177" t="str">
        <f>'[8]Gen and Int Pivot'!F14</f>
        <v>785363952</v>
      </c>
      <c r="C179" s="188" t="s">
        <v>402</v>
      </c>
      <c r="D179" s="179">
        <v>2017</v>
      </c>
      <c r="E179" s="180">
        <f>-'[8]Gen and Int Pivot'!H14</f>
        <v>1297653.22</v>
      </c>
    </row>
    <row r="180" spans="1:5">
      <c r="A180" s="181">
        <f t="shared" si="0"/>
        <v>11</v>
      </c>
      <c r="B180" s="177" t="str">
        <f>'[8]Gen and Int Pivot'!F15</f>
        <v>425849459</v>
      </c>
      <c r="C180" s="188" t="s">
        <v>405</v>
      </c>
      <c r="D180" s="179">
        <v>2017</v>
      </c>
      <c r="E180" s="180">
        <f>-'[8]Gen and Int Pivot'!H15</f>
        <v>1266973.1599999999</v>
      </c>
    </row>
    <row r="181" spans="1:5">
      <c r="A181" s="181">
        <f t="shared" si="0"/>
        <v>12</v>
      </c>
      <c r="B181" s="177" t="str">
        <f>'[8]Gen and Int Pivot'!F16</f>
        <v>569528172</v>
      </c>
      <c r="C181" s="188" t="s">
        <v>406</v>
      </c>
      <c r="D181" s="179">
        <v>2017</v>
      </c>
      <c r="E181" s="180">
        <f>-'[8]Gen and Int Pivot'!H16</f>
        <v>1221987.52</v>
      </c>
    </row>
    <row r="182" spans="1:5">
      <c r="A182" s="181">
        <f t="shared" si="0"/>
        <v>13</v>
      </c>
      <c r="B182" s="177" t="str">
        <f>'[8]Gen and Int Pivot'!F17</f>
        <v>696574453</v>
      </c>
      <c r="C182" s="188" t="s">
        <v>407</v>
      </c>
      <c r="D182" s="179">
        <v>2017</v>
      </c>
      <c r="E182" s="180">
        <f>-'[8]Gen and Int Pivot'!H17</f>
        <v>1200000</v>
      </c>
    </row>
    <row r="183" spans="1:5">
      <c r="A183" s="181">
        <f t="shared" si="0"/>
        <v>14</v>
      </c>
      <c r="B183" s="177" t="str">
        <f>'[8]Gen and Int Pivot'!F18</f>
        <v>569529202</v>
      </c>
      <c r="C183" s="188" t="s">
        <v>408</v>
      </c>
      <c r="D183" s="179">
        <v>2017</v>
      </c>
      <c r="E183" s="180">
        <f>-'[8]Gen and Int Pivot'!H18</f>
        <v>1082803.98</v>
      </c>
    </row>
    <row r="184" spans="1:5">
      <c r="A184" s="181">
        <f t="shared" si="0"/>
        <v>15</v>
      </c>
      <c r="B184" s="177" t="str">
        <f>'[8]Gen and Int Pivot'!F19</f>
        <v>780065298</v>
      </c>
      <c r="C184" s="188" t="s">
        <v>409</v>
      </c>
      <c r="D184" s="179">
        <v>2017</v>
      </c>
      <c r="E184" s="180">
        <f>-'[8]Gen and Int Pivot'!H19</f>
        <v>1024297.57</v>
      </c>
    </row>
    <row r="185" spans="1:5">
      <c r="A185" s="181">
        <f t="shared" si="0"/>
        <v>16</v>
      </c>
      <c r="B185" s="177" t="str">
        <f>'[8]Gen and Int Pivot'!F20</f>
        <v>841570143</v>
      </c>
      <c r="C185" s="188" t="s">
        <v>410</v>
      </c>
      <c r="D185" s="179">
        <v>2017</v>
      </c>
      <c r="E185" s="180">
        <f>-'[8]Gen and Int Pivot'!H20</f>
        <v>849730</v>
      </c>
    </row>
    <row r="186" spans="1:5">
      <c r="A186" s="181">
        <f t="shared" si="0"/>
        <v>17</v>
      </c>
      <c r="B186" s="177" t="str">
        <f>'[8]Gen and Int Pivot'!F21</f>
        <v>738688101</v>
      </c>
      <c r="C186" s="188" t="s">
        <v>411</v>
      </c>
      <c r="D186" s="179">
        <v>2017</v>
      </c>
      <c r="E186" s="180">
        <f>-'[8]Gen and Int Pivot'!H21</f>
        <v>764011.29</v>
      </c>
    </row>
    <row r="187" spans="1:5">
      <c r="A187" s="181">
        <f t="shared" si="0"/>
        <v>18</v>
      </c>
      <c r="B187" s="177" t="str">
        <f>'[8]Gen and Int Pivot'!F22</f>
        <v>733537305</v>
      </c>
      <c r="C187" s="188" t="s">
        <v>412</v>
      </c>
      <c r="D187" s="179">
        <v>2017</v>
      </c>
      <c r="E187" s="180">
        <f>-'[8]Gen and Int Pivot'!H22</f>
        <v>719185.13</v>
      </c>
    </row>
    <row r="188" spans="1:5">
      <c r="A188" s="181">
        <f t="shared" si="0"/>
        <v>19</v>
      </c>
      <c r="B188" s="177" t="str">
        <f>'[8]Gen and Int Pivot'!F23</f>
        <v>569529103</v>
      </c>
      <c r="C188" s="188" t="s">
        <v>413</v>
      </c>
      <c r="D188" s="179">
        <v>2017</v>
      </c>
      <c r="E188" s="180">
        <f>-'[8]Gen and Int Pivot'!H23</f>
        <v>668593.04</v>
      </c>
    </row>
    <row r="189" spans="1:5">
      <c r="A189" s="181">
        <f t="shared" si="0"/>
        <v>20</v>
      </c>
      <c r="B189" s="177" t="str">
        <f>'[8]Gen and Int Pivot'!F24</f>
        <v>425844289</v>
      </c>
      <c r="C189" s="188" t="s">
        <v>414</v>
      </c>
      <c r="D189" s="179">
        <v>2017</v>
      </c>
      <c r="E189" s="180">
        <f>-'[8]Gen and Int Pivot'!H24</f>
        <v>662846.88</v>
      </c>
    </row>
    <row r="190" spans="1:5">
      <c r="A190" s="181">
        <f t="shared" si="0"/>
        <v>21</v>
      </c>
      <c r="B190" s="177" t="str">
        <f>'[8]Gen and Int Pivot'!F25</f>
        <v>484361556</v>
      </c>
      <c r="C190" s="188" t="s">
        <v>415</v>
      </c>
      <c r="D190" s="179">
        <v>2017</v>
      </c>
      <c r="E190" s="180">
        <f>-'[8]Gen and Int Pivot'!H25</f>
        <v>656795.63</v>
      </c>
    </row>
    <row r="191" spans="1:5">
      <c r="A191" s="181">
        <f t="shared" si="0"/>
        <v>22</v>
      </c>
      <c r="B191" s="177" t="str">
        <f>'[8]Gen and Int Pivot'!F26</f>
        <v>841570412</v>
      </c>
      <c r="C191" s="188" t="s">
        <v>416</v>
      </c>
      <c r="D191" s="179">
        <v>2017</v>
      </c>
      <c r="E191" s="180">
        <f>-'[8]Gen and Int Pivot'!H26</f>
        <v>627437.77</v>
      </c>
    </row>
    <row r="192" spans="1:5">
      <c r="A192" s="181">
        <f t="shared" si="0"/>
        <v>23</v>
      </c>
      <c r="B192" s="177" t="str">
        <f>'[8]Gen and Int Pivot'!F27</f>
        <v>849020640</v>
      </c>
      <c r="C192" s="188" t="s">
        <v>417</v>
      </c>
      <c r="D192" s="179">
        <v>2017</v>
      </c>
      <c r="E192" s="180">
        <f>-'[8]Gen and Int Pivot'!H27</f>
        <v>571537.66</v>
      </c>
    </row>
    <row r="193" spans="1:5">
      <c r="A193" s="181">
        <f t="shared" si="0"/>
        <v>24</v>
      </c>
      <c r="B193" s="177" t="str">
        <f>'[8]Gen and Int Pivot'!F28</f>
        <v>330464791</v>
      </c>
      <c r="C193" s="188" t="s">
        <v>418</v>
      </c>
      <c r="D193" s="179">
        <v>2017</v>
      </c>
      <c r="E193" s="180">
        <f>-'[8]Gen and Int Pivot'!H28</f>
        <v>540100</v>
      </c>
    </row>
    <row r="194" spans="1:5">
      <c r="A194" s="181">
        <f t="shared" si="0"/>
        <v>25</v>
      </c>
      <c r="B194" s="177" t="str">
        <f>'[8]Gen and Int Pivot'!F29</f>
        <v>795645363</v>
      </c>
      <c r="C194" s="188" t="s">
        <v>419</v>
      </c>
      <c r="D194" s="179">
        <v>2017</v>
      </c>
      <c r="E194" s="180">
        <f>-'[8]Gen and Int Pivot'!H29</f>
        <v>416688.34</v>
      </c>
    </row>
    <row r="195" spans="1:5">
      <c r="A195" s="181">
        <f t="shared" si="0"/>
        <v>26</v>
      </c>
      <c r="B195" s="177" t="str">
        <f>'[8]Gen and Int Pivot'!F30</f>
        <v>728222788</v>
      </c>
      <c r="C195" s="188" t="s">
        <v>420</v>
      </c>
      <c r="D195" s="179">
        <v>2017</v>
      </c>
      <c r="E195" s="180">
        <f>-'[8]Gen and Int Pivot'!H30</f>
        <v>415627.39</v>
      </c>
    </row>
    <row r="196" spans="1:5">
      <c r="A196" s="181">
        <f t="shared" si="0"/>
        <v>27</v>
      </c>
      <c r="B196" s="177" t="str">
        <f>'[8]Gen and Int Pivot'!F31</f>
        <v>158777189</v>
      </c>
      <c r="C196" s="188" t="s">
        <v>421</v>
      </c>
      <c r="D196" s="179">
        <v>2017</v>
      </c>
      <c r="E196" s="180">
        <f>-'[8]Gen and Int Pivot'!H31</f>
        <v>402500</v>
      </c>
    </row>
    <row r="197" spans="1:5">
      <c r="A197" s="181">
        <f t="shared" si="0"/>
        <v>28</v>
      </c>
      <c r="B197" s="177" t="str">
        <f>'[8]Gen and Int Pivot'!F32</f>
        <v>569672243</v>
      </c>
      <c r="C197" s="188" t="s">
        <v>422</v>
      </c>
      <c r="D197" s="179">
        <v>2017</v>
      </c>
      <c r="E197" s="180">
        <f>-'[8]Gen and Int Pivot'!H32</f>
        <v>392470</v>
      </c>
    </row>
    <row r="198" spans="1:5">
      <c r="A198" s="181">
        <f t="shared" si="0"/>
        <v>29</v>
      </c>
      <c r="B198" s="177" t="str">
        <f>'[8]Gen and Int Pivot'!F33</f>
        <v>330464833</v>
      </c>
      <c r="C198" s="188" t="s">
        <v>423</v>
      </c>
      <c r="D198" s="179">
        <v>2017</v>
      </c>
      <c r="E198" s="180">
        <f>-'[8]Gen and Int Pivot'!H33</f>
        <v>385000</v>
      </c>
    </row>
    <row r="199" spans="1:5">
      <c r="A199" s="181">
        <f t="shared" si="0"/>
        <v>30</v>
      </c>
      <c r="B199" s="177" t="str">
        <f>'[8]Gen and Int Pivot'!F34</f>
        <v>795645371</v>
      </c>
      <c r="C199" s="188" t="s">
        <v>424</v>
      </c>
      <c r="D199" s="179">
        <v>2017</v>
      </c>
      <c r="E199" s="180">
        <f>-'[8]Gen and Int Pivot'!H34</f>
        <v>356879.49</v>
      </c>
    </row>
    <row r="200" spans="1:5">
      <c r="A200" s="181">
        <f t="shared" si="0"/>
        <v>31</v>
      </c>
      <c r="B200" s="177" t="str">
        <f>'[8]Gen and Int Pivot'!F35</f>
        <v>639884200</v>
      </c>
      <c r="C200" s="188" t="s">
        <v>280</v>
      </c>
      <c r="D200" s="179">
        <v>2017</v>
      </c>
      <c r="E200" s="180">
        <f>-'[8]Gen and Int Pivot'!H35</f>
        <v>351923.78</v>
      </c>
    </row>
    <row r="201" spans="1:5">
      <c r="A201" s="181">
        <f t="shared" si="0"/>
        <v>32</v>
      </c>
      <c r="B201" s="177" t="str">
        <f>'[8]Gen and Int Pivot'!F36</f>
        <v>639884572</v>
      </c>
      <c r="C201" s="188" t="s">
        <v>425</v>
      </c>
      <c r="D201" s="179">
        <v>2017</v>
      </c>
      <c r="E201" s="180">
        <f>-'[8]Gen and Int Pivot'!H36</f>
        <v>340134.12</v>
      </c>
    </row>
    <row r="202" spans="1:5">
      <c r="A202" s="181">
        <f t="shared" si="0"/>
        <v>33</v>
      </c>
      <c r="B202" s="177" t="str">
        <f>'[8]Gen and Int Pivot'!F37</f>
        <v>590794805</v>
      </c>
      <c r="C202" s="188" t="s">
        <v>426</v>
      </c>
      <c r="D202" s="179">
        <v>2017</v>
      </c>
      <c r="E202" s="180">
        <f>-'[8]Gen and Int Pivot'!H37</f>
        <v>328940.21000000002</v>
      </c>
    </row>
    <row r="203" spans="1:5">
      <c r="A203" s="181">
        <f t="shared" si="0"/>
        <v>34</v>
      </c>
      <c r="B203" s="177" t="str">
        <f>'[8]Gen and Int Pivot'!F38</f>
        <v>608294088</v>
      </c>
      <c r="C203" s="188" t="s">
        <v>427</v>
      </c>
      <c r="D203" s="179">
        <v>2017</v>
      </c>
      <c r="E203" s="180">
        <f>-'[8]Gen and Int Pivot'!H38</f>
        <v>323461.34000000003</v>
      </c>
    </row>
    <row r="204" spans="1:5">
      <c r="A204" s="181">
        <f t="shared" si="0"/>
        <v>35</v>
      </c>
      <c r="B204" s="177" t="str">
        <f>'[8]Gen and Int Pivot'!F39</f>
        <v>667783868</v>
      </c>
      <c r="C204" s="188" t="s">
        <v>428</v>
      </c>
      <c r="D204" s="179">
        <v>2017</v>
      </c>
      <c r="E204" s="180">
        <f>-'[8]Gen and Int Pivot'!H39</f>
        <v>323248.2</v>
      </c>
    </row>
    <row r="205" spans="1:5">
      <c r="A205" s="181">
        <f t="shared" si="0"/>
        <v>36</v>
      </c>
      <c r="B205" s="177" t="str">
        <f>'[8]Gen and Int Pivot'!F40</f>
        <v>841570375</v>
      </c>
      <c r="C205" s="188" t="s">
        <v>429</v>
      </c>
      <c r="D205" s="179">
        <v>2017</v>
      </c>
      <c r="E205" s="180">
        <f>-'[8]Gen and Int Pivot'!H40</f>
        <v>312116</v>
      </c>
    </row>
    <row r="206" spans="1:5">
      <c r="A206" s="181">
        <f t="shared" si="0"/>
        <v>37</v>
      </c>
      <c r="B206" s="177" t="str">
        <f>'[8]Gen and Int Pivot'!F41</f>
        <v>790475051</v>
      </c>
      <c r="C206" s="188" t="s">
        <v>261</v>
      </c>
      <c r="D206" s="179">
        <v>2017</v>
      </c>
      <c r="E206" s="180">
        <f>-'[8]Gen and Int Pivot'!H41</f>
        <v>309149.46000000002</v>
      </c>
    </row>
    <row r="207" spans="1:5">
      <c r="A207" s="181">
        <f t="shared" si="0"/>
        <v>38</v>
      </c>
      <c r="B207" s="177" t="str">
        <f>'[8]Gen and Int Pivot'!F42</f>
        <v>639883878</v>
      </c>
      <c r="C207" s="188" t="s">
        <v>430</v>
      </c>
      <c r="D207" s="179">
        <v>2017</v>
      </c>
      <c r="E207" s="180">
        <f>-'[8]Gen and Int Pivot'!H42</f>
        <v>304421.7</v>
      </c>
    </row>
    <row r="208" spans="1:5">
      <c r="A208" s="181">
        <f t="shared" si="0"/>
        <v>39</v>
      </c>
      <c r="B208" s="177" t="str">
        <f>'[8]Gen and Int Pivot'!F43</f>
        <v>856722344</v>
      </c>
      <c r="C208" s="188" t="s">
        <v>431</v>
      </c>
      <c r="D208" s="179">
        <v>2017</v>
      </c>
      <c r="E208" s="180">
        <f>-'[8]Gen and Int Pivot'!H43</f>
        <v>298657.18</v>
      </c>
    </row>
    <row r="209" spans="1:5">
      <c r="A209" s="181">
        <f t="shared" si="0"/>
        <v>40</v>
      </c>
      <c r="B209" s="177" t="str">
        <f>'[8]Gen and Int Pivot'!F44</f>
        <v>780315125</v>
      </c>
      <c r="C209" s="188" t="s">
        <v>432</v>
      </c>
      <c r="D209" s="179">
        <v>2017</v>
      </c>
      <c r="E209" s="180">
        <f>-'[8]Gen and Int Pivot'!H44</f>
        <v>267991.48</v>
      </c>
    </row>
    <row r="210" spans="1:5">
      <c r="A210" s="181">
        <f t="shared" si="0"/>
        <v>41</v>
      </c>
      <c r="B210" s="177" t="str">
        <f>'[8]Gen and Int Pivot'!F45</f>
        <v>733797655</v>
      </c>
      <c r="C210" s="188" t="s">
        <v>433</v>
      </c>
      <c r="D210" s="179">
        <v>2017</v>
      </c>
      <c r="E210" s="180">
        <f>-'[8]Gen and Int Pivot'!H45</f>
        <v>262432.53000000003</v>
      </c>
    </row>
    <row r="211" spans="1:5">
      <c r="A211" s="181">
        <f t="shared" si="0"/>
        <v>42</v>
      </c>
      <c r="B211" s="177" t="str">
        <f>'[8]Gen and Int Pivot'!F46</f>
        <v>534341848</v>
      </c>
      <c r="C211" s="188" t="s">
        <v>434</v>
      </c>
      <c r="D211" s="179">
        <v>2017</v>
      </c>
      <c r="E211" s="180">
        <f>-'[8]Gen and Int Pivot'!H46</f>
        <v>250436.39</v>
      </c>
    </row>
    <row r="212" spans="1:5">
      <c r="A212" s="181">
        <f t="shared" si="0"/>
        <v>43</v>
      </c>
      <c r="B212" s="177" t="str">
        <f>'[8]Gen and Int Pivot'!F47</f>
        <v>534341846</v>
      </c>
      <c r="C212" s="188" t="s">
        <v>435</v>
      </c>
      <c r="D212" s="179">
        <v>2017</v>
      </c>
      <c r="E212" s="180">
        <f>-'[8]Gen and Int Pivot'!H47</f>
        <v>246948.07</v>
      </c>
    </row>
    <row r="213" spans="1:5">
      <c r="A213" s="181">
        <f t="shared" si="0"/>
        <v>44</v>
      </c>
      <c r="B213" s="177" t="str">
        <f>'[8]Gen and Int Pivot'!F48</f>
        <v>569528174</v>
      </c>
      <c r="C213" s="188" t="s">
        <v>436</v>
      </c>
      <c r="D213" s="179">
        <v>2017</v>
      </c>
      <c r="E213" s="180">
        <f>-'[8]Gen and Int Pivot'!H48</f>
        <v>210586.31</v>
      </c>
    </row>
    <row r="214" spans="1:5">
      <c r="A214" s="181">
        <f t="shared" si="0"/>
        <v>45</v>
      </c>
      <c r="B214" s="177" t="str">
        <f>'[8]Gen and Int Pivot'!F49</f>
        <v>856722347</v>
      </c>
      <c r="C214" s="188" t="s">
        <v>437</v>
      </c>
      <c r="D214" s="179">
        <v>2017</v>
      </c>
      <c r="E214" s="180">
        <f>-'[8]Gen and Int Pivot'!H49</f>
        <v>205579.48</v>
      </c>
    </row>
    <row r="215" spans="1:5">
      <c r="A215" s="181">
        <f t="shared" si="0"/>
        <v>46</v>
      </c>
      <c r="B215" s="177" t="str">
        <f>'[8]Gen and Int Pivot'!F50</f>
        <v>479486800</v>
      </c>
      <c r="C215" s="188" t="s">
        <v>438</v>
      </c>
      <c r="D215" s="179">
        <v>2017</v>
      </c>
      <c r="E215" s="180">
        <f>-'[8]Gen and Int Pivot'!H50</f>
        <v>200000</v>
      </c>
    </row>
    <row r="216" spans="1:5">
      <c r="A216" s="181">
        <f t="shared" si="0"/>
        <v>47</v>
      </c>
      <c r="B216" s="177" t="str">
        <f>'[8]Gen and Int Pivot'!F51</f>
        <v>569528178</v>
      </c>
      <c r="C216" s="188" t="s">
        <v>439</v>
      </c>
      <c r="D216" s="179">
        <v>2017</v>
      </c>
      <c r="E216" s="180">
        <f>-'[8]Gen and Int Pivot'!H51</f>
        <v>189914.89</v>
      </c>
    </row>
    <row r="217" spans="1:5">
      <c r="A217" s="181">
        <f t="shared" si="0"/>
        <v>48</v>
      </c>
      <c r="B217" s="177" t="str">
        <f>'[8]Gen and Int Pivot'!F52</f>
        <v>330464901</v>
      </c>
      <c r="C217" s="188" t="s">
        <v>440</v>
      </c>
      <c r="D217" s="179">
        <v>2017</v>
      </c>
      <c r="E217" s="180">
        <f>-'[8]Gen and Int Pivot'!H52</f>
        <v>187000</v>
      </c>
    </row>
    <row r="218" spans="1:5">
      <c r="A218" s="181">
        <f t="shared" si="0"/>
        <v>49</v>
      </c>
      <c r="B218" s="177" t="str">
        <f>'[8]Gen and Int Pivot'!F53</f>
        <v>667496887</v>
      </c>
      <c r="C218" s="188" t="s">
        <v>441</v>
      </c>
      <c r="D218" s="179">
        <v>2017</v>
      </c>
      <c r="E218" s="180">
        <f>-'[8]Gen and Int Pivot'!H53</f>
        <v>168876.5</v>
      </c>
    </row>
    <row r="219" spans="1:5">
      <c r="A219" s="181">
        <f t="shared" si="0"/>
        <v>50</v>
      </c>
      <c r="B219" s="177" t="str">
        <f>'[8]Gen and Int Pivot'!F54</f>
        <v>856722391</v>
      </c>
      <c r="C219" s="188" t="s">
        <v>442</v>
      </c>
      <c r="D219" s="179">
        <v>2017</v>
      </c>
      <c r="E219" s="180">
        <f>-'[8]Gen and Int Pivot'!H54</f>
        <v>165968.32000000001</v>
      </c>
    </row>
    <row r="220" spans="1:5">
      <c r="A220" s="181">
        <f t="shared" si="0"/>
        <v>51</v>
      </c>
      <c r="B220" s="177" t="str">
        <f>'[8]Gen and Int Pivot'!F55</f>
        <v>841569977</v>
      </c>
      <c r="C220" s="188" t="s">
        <v>443</v>
      </c>
      <c r="D220" s="179">
        <v>2017</v>
      </c>
      <c r="E220" s="180">
        <f>-'[8]Gen and Int Pivot'!H55</f>
        <v>164175</v>
      </c>
    </row>
    <row r="221" spans="1:5">
      <c r="A221" s="181">
        <f t="shared" si="0"/>
        <v>52</v>
      </c>
      <c r="B221" s="177" t="str">
        <f>'[8]Gen and Int Pivot'!F56</f>
        <v>479764335</v>
      </c>
      <c r="C221" s="188" t="s">
        <v>444</v>
      </c>
      <c r="D221" s="179">
        <v>2017</v>
      </c>
      <c r="E221" s="180">
        <f>-'[8]Gen and Int Pivot'!H56</f>
        <v>163522.71</v>
      </c>
    </row>
    <row r="222" spans="1:5">
      <c r="A222" s="181">
        <f t="shared" si="0"/>
        <v>53</v>
      </c>
      <c r="B222" s="177" t="str">
        <f>'[8]Gen and Int Pivot'!F57</f>
        <v>330465104</v>
      </c>
      <c r="C222" s="188" t="s">
        <v>445</v>
      </c>
      <c r="D222" s="179">
        <v>2017</v>
      </c>
      <c r="E222" s="180">
        <f>-'[8]Gen and Int Pivot'!H57</f>
        <v>161150</v>
      </c>
    </row>
    <row r="223" spans="1:5">
      <c r="A223" s="181">
        <f t="shared" si="0"/>
        <v>54</v>
      </c>
      <c r="B223" s="177" t="str">
        <f>'[8]Gen and Int Pivot'!F58</f>
        <v>686242018</v>
      </c>
      <c r="C223" s="188" t="s">
        <v>446</v>
      </c>
      <c r="D223" s="179">
        <v>2017</v>
      </c>
      <c r="E223" s="180">
        <f>-'[8]Gen and Int Pivot'!H58</f>
        <v>160418.1</v>
      </c>
    </row>
    <row r="224" spans="1:5">
      <c r="A224" s="181">
        <f t="shared" si="0"/>
        <v>55</v>
      </c>
      <c r="B224" s="177" t="str">
        <f>'[8]Gen and Int Pivot'!F59</f>
        <v>686443195</v>
      </c>
      <c r="C224" s="188" t="s">
        <v>447</v>
      </c>
      <c r="D224" s="179">
        <v>2017</v>
      </c>
      <c r="E224" s="180">
        <f>-'[8]Gen and Int Pivot'!H59</f>
        <v>158589.76000000001</v>
      </c>
    </row>
    <row r="225" spans="1:5">
      <c r="A225" s="181">
        <f t="shared" si="0"/>
        <v>56</v>
      </c>
      <c r="B225" s="177" t="str">
        <f>'[8]Gen and Int Pivot'!F60</f>
        <v>680694696</v>
      </c>
      <c r="C225" s="188" t="s">
        <v>448</v>
      </c>
      <c r="D225" s="179">
        <v>2017</v>
      </c>
      <c r="E225" s="180">
        <f>-'[8]Gen and Int Pivot'!H60</f>
        <v>150000</v>
      </c>
    </row>
    <row r="226" spans="1:5">
      <c r="A226" s="181">
        <f t="shared" si="0"/>
        <v>57</v>
      </c>
      <c r="B226" s="177" t="str">
        <f>'[8]Gen and Int Pivot'!F61</f>
        <v>841570456</v>
      </c>
      <c r="C226" s="188" t="s">
        <v>449</v>
      </c>
      <c r="D226" s="179">
        <v>2017</v>
      </c>
      <c r="E226" s="180">
        <f>-'[8]Gen and Int Pivot'!H61</f>
        <v>145000</v>
      </c>
    </row>
    <row r="227" spans="1:5">
      <c r="A227" s="181">
        <f t="shared" si="0"/>
        <v>58</v>
      </c>
      <c r="B227" s="177" t="str">
        <f>'[8]Gen and Int Pivot'!F62</f>
        <v>634507671</v>
      </c>
      <c r="C227" s="188" t="s">
        <v>450</v>
      </c>
      <c r="D227" s="179">
        <v>2017</v>
      </c>
      <c r="E227" s="180">
        <f>-'[8]Gen and Int Pivot'!H62</f>
        <v>134033.1</v>
      </c>
    </row>
    <row r="228" spans="1:5">
      <c r="A228" s="181">
        <f t="shared" si="0"/>
        <v>59</v>
      </c>
      <c r="B228" s="177" t="str">
        <f>'[8]Gen and Int Pivot'!F63</f>
        <v>529327545</v>
      </c>
      <c r="C228" s="188" t="s">
        <v>451</v>
      </c>
      <c r="D228" s="179">
        <v>2017</v>
      </c>
      <c r="E228" s="180">
        <f>-'[8]Gen and Int Pivot'!H63</f>
        <v>133000</v>
      </c>
    </row>
    <row r="229" spans="1:5">
      <c r="A229" s="181">
        <f t="shared" si="0"/>
        <v>60</v>
      </c>
      <c r="B229" s="177" t="str">
        <f>'[8]Gen and Int Pivot'!F64</f>
        <v>635239750</v>
      </c>
      <c r="C229" s="188" t="s">
        <v>452</v>
      </c>
      <c r="D229" s="179">
        <v>2017</v>
      </c>
      <c r="E229" s="180">
        <f>-'[8]Gen and Int Pivot'!H64</f>
        <v>128820.95</v>
      </c>
    </row>
    <row r="230" spans="1:5">
      <c r="A230" s="181">
        <f t="shared" si="0"/>
        <v>61</v>
      </c>
      <c r="B230" s="177" t="str">
        <f>'[8]Gen and Int Pivot'!F65</f>
        <v>667782882</v>
      </c>
      <c r="C230" s="188" t="s">
        <v>453</v>
      </c>
      <c r="D230" s="179">
        <v>2017</v>
      </c>
      <c r="E230" s="180">
        <f>-'[8]Gen and Int Pivot'!H65</f>
        <v>125653.94</v>
      </c>
    </row>
    <row r="231" spans="1:5">
      <c r="A231" s="181">
        <f t="shared" si="0"/>
        <v>62</v>
      </c>
      <c r="B231" s="177" t="str">
        <f>'[8]Gen and Int Pivot'!F66</f>
        <v>56629333</v>
      </c>
      <c r="C231" s="188" t="s">
        <v>442</v>
      </c>
      <c r="D231" s="179">
        <v>2017</v>
      </c>
      <c r="E231" s="180">
        <f>-'[8]Gen and Int Pivot'!H66</f>
        <v>125531.81</v>
      </c>
    </row>
    <row r="232" spans="1:5">
      <c r="A232" s="181">
        <f t="shared" si="0"/>
        <v>63</v>
      </c>
      <c r="B232" s="177" t="str">
        <f>'[8]Gen and Int Pivot'!F67</f>
        <v>569529593</v>
      </c>
      <c r="C232" s="188" t="s">
        <v>454</v>
      </c>
      <c r="D232" s="179">
        <v>2017</v>
      </c>
      <c r="E232" s="180">
        <f>-'[8]Gen and Int Pivot'!H67</f>
        <v>122803.91</v>
      </c>
    </row>
    <row r="233" spans="1:5">
      <c r="A233" s="181">
        <f t="shared" si="0"/>
        <v>64</v>
      </c>
      <c r="B233" s="177" t="str">
        <f>'[8]Gen and Int Pivot'!F68</f>
        <v>594637791</v>
      </c>
      <c r="C233" s="188" t="s">
        <v>455</v>
      </c>
      <c r="D233" s="179">
        <v>2017</v>
      </c>
      <c r="E233" s="180">
        <f>-'[8]Gen and Int Pivot'!H68</f>
        <v>114000</v>
      </c>
    </row>
    <row r="234" spans="1:5">
      <c r="A234" s="181">
        <f t="shared" si="0"/>
        <v>65</v>
      </c>
      <c r="B234" s="177" t="str">
        <f>'[8]Gen and Int Pivot'!F69</f>
        <v>46757842</v>
      </c>
      <c r="C234" s="188" t="s">
        <v>250</v>
      </c>
      <c r="D234" s="179">
        <v>2017</v>
      </c>
      <c r="E234" s="180">
        <f>-'[8]Gen and Int Pivot'!H69</f>
        <v>98606.16</v>
      </c>
    </row>
    <row r="235" spans="1:5">
      <c r="A235" s="181">
        <f t="shared" si="0"/>
        <v>66</v>
      </c>
      <c r="B235" s="177" t="str">
        <f>'[8]Gen and Int Pivot'!F70</f>
        <v>18438644</v>
      </c>
      <c r="C235" s="188" t="s">
        <v>400</v>
      </c>
      <c r="D235" s="179">
        <v>2017</v>
      </c>
      <c r="E235" s="180">
        <f>-'[8]Gen and Int Pivot'!H70</f>
        <v>90573.52</v>
      </c>
    </row>
    <row r="236" spans="1:5">
      <c r="A236" s="181">
        <f t="shared" ref="A236:A273" si="1">+A235+1</f>
        <v>67</v>
      </c>
      <c r="B236" s="177" t="str">
        <f>'[8]Gen and Int Pivot'!F71</f>
        <v>635258353</v>
      </c>
      <c r="C236" s="188" t="s">
        <v>456</v>
      </c>
      <c r="D236" s="179">
        <v>2017</v>
      </c>
      <c r="E236" s="180">
        <f>-'[8]Gen and Int Pivot'!H71</f>
        <v>87580.08</v>
      </c>
    </row>
    <row r="237" spans="1:5">
      <c r="A237" s="181">
        <f t="shared" si="1"/>
        <v>68</v>
      </c>
      <c r="B237" s="177" t="str">
        <f>'[8]Gen and Int Pivot'!F72</f>
        <v>330465010</v>
      </c>
      <c r="C237" s="188" t="s">
        <v>457</v>
      </c>
      <c r="D237" s="179">
        <v>2017</v>
      </c>
      <c r="E237" s="180">
        <f>-'[8]Gen and Int Pivot'!H72</f>
        <v>83586.820000000007</v>
      </c>
    </row>
    <row r="238" spans="1:5">
      <c r="A238" s="181">
        <f t="shared" si="1"/>
        <v>69</v>
      </c>
      <c r="B238" s="177" t="str">
        <f>'[8]Gen and Int Pivot'!F73</f>
        <v>330465062</v>
      </c>
      <c r="C238" s="188" t="s">
        <v>458</v>
      </c>
      <c r="D238" s="179">
        <v>2017</v>
      </c>
      <c r="E238" s="180">
        <f>-'[8]Gen and Int Pivot'!H73</f>
        <v>80000</v>
      </c>
    </row>
    <row r="239" spans="1:5">
      <c r="A239" s="181">
        <f t="shared" si="1"/>
        <v>70</v>
      </c>
      <c r="B239" s="177" t="str">
        <f>'[8]Gen and Int Pivot'!F74</f>
        <v>841570139</v>
      </c>
      <c r="C239" s="188" t="s">
        <v>459</v>
      </c>
      <c r="D239" s="179">
        <v>2017</v>
      </c>
      <c r="E239" s="180">
        <f>-'[8]Gen and Int Pivot'!H74</f>
        <v>80000</v>
      </c>
    </row>
    <row r="240" spans="1:5">
      <c r="A240" s="181">
        <f t="shared" si="1"/>
        <v>71</v>
      </c>
      <c r="B240" s="177" t="str">
        <f>'[8]Gen and Int Pivot'!F75</f>
        <v>856722433</v>
      </c>
      <c r="C240" s="188" t="s">
        <v>460</v>
      </c>
      <c r="D240" s="179">
        <v>2017</v>
      </c>
      <c r="E240" s="180">
        <f>-'[8]Gen and Int Pivot'!H75</f>
        <v>73525.149999999994</v>
      </c>
    </row>
    <row r="241" spans="1:5">
      <c r="A241" s="181">
        <f t="shared" si="1"/>
        <v>72</v>
      </c>
      <c r="B241" s="177" t="str">
        <f>'[8]Gen and Int Pivot'!F76</f>
        <v>158777966</v>
      </c>
      <c r="C241" s="188" t="s">
        <v>401</v>
      </c>
      <c r="D241" s="179">
        <v>2017</v>
      </c>
      <c r="E241" s="180">
        <f>-'[8]Gen and Int Pivot'!H76</f>
        <v>71740</v>
      </c>
    </row>
    <row r="242" spans="1:5">
      <c r="A242" s="181">
        <f t="shared" si="1"/>
        <v>73</v>
      </c>
      <c r="B242" s="177" t="str">
        <f>'[8]Gen and Int Pivot'!F77</f>
        <v>667496878</v>
      </c>
      <c r="C242" s="188" t="s">
        <v>461</v>
      </c>
      <c r="D242" s="179">
        <v>2017</v>
      </c>
      <c r="E242" s="180">
        <f>-'[8]Gen and Int Pivot'!H77</f>
        <v>68447.88</v>
      </c>
    </row>
    <row r="243" spans="1:5">
      <c r="A243" s="181">
        <f t="shared" si="1"/>
        <v>74</v>
      </c>
      <c r="B243" s="177" t="str">
        <f>'[8]Gen and Int Pivot'!F78</f>
        <v>635239660</v>
      </c>
      <c r="C243" s="188" t="s">
        <v>462</v>
      </c>
      <c r="D243" s="179">
        <v>2017</v>
      </c>
      <c r="E243" s="180">
        <f>-'[8]Gen and Int Pivot'!H78</f>
        <v>68042.16</v>
      </c>
    </row>
    <row r="244" spans="1:5">
      <c r="A244" s="181">
        <f t="shared" si="1"/>
        <v>75</v>
      </c>
      <c r="B244" s="177" t="str">
        <f>'[8]Gen and Int Pivot'!F79</f>
        <v>30780002</v>
      </c>
      <c r="C244" s="188" t="s">
        <v>416</v>
      </c>
      <c r="D244" s="179">
        <v>2017</v>
      </c>
      <c r="E244" s="180">
        <f>-'[8]Gen and Int Pivot'!H79</f>
        <v>64804.31</v>
      </c>
    </row>
    <row r="245" spans="1:5">
      <c r="A245" s="181"/>
      <c r="D245" s="179"/>
    </row>
    <row r="246" spans="1:5">
      <c r="A246" s="176" t="s">
        <v>84</v>
      </c>
      <c r="D246" s="179"/>
    </row>
    <row r="247" spans="1:5">
      <c r="A247" s="176" t="s">
        <v>485</v>
      </c>
      <c r="D247" s="179"/>
    </row>
    <row r="248" spans="1:5">
      <c r="A248" s="181"/>
      <c r="D248" s="179"/>
    </row>
    <row r="249" spans="1:5">
      <c r="A249" s="181" t="s">
        <v>2</v>
      </c>
      <c r="B249" s="177" t="s">
        <v>0</v>
      </c>
      <c r="D249" s="179"/>
    </row>
    <row r="250" spans="1:5">
      <c r="A250" s="185" t="s">
        <v>4</v>
      </c>
      <c r="B250" s="186" t="s">
        <v>154</v>
      </c>
      <c r="C250" s="185" t="s">
        <v>155</v>
      </c>
      <c r="D250" s="185" t="s">
        <v>156</v>
      </c>
      <c r="E250" s="187" t="s">
        <v>157</v>
      </c>
    </row>
    <row r="251" spans="1:5">
      <c r="A251" s="181">
        <f>+A244+1</f>
        <v>76</v>
      </c>
      <c r="B251" s="177" t="str">
        <f>'[8]Gen and Int Pivot'!F80</f>
        <v>645090705</v>
      </c>
      <c r="C251" s="188" t="s">
        <v>463</v>
      </c>
      <c r="D251" s="179">
        <v>2016</v>
      </c>
      <c r="E251" s="180">
        <f>-'[8]Gen and Int Pivot'!H80</f>
        <v>64320.19</v>
      </c>
    </row>
    <row r="252" spans="1:5">
      <c r="A252" s="181">
        <f t="shared" si="1"/>
        <v>77</v>
      </c>
      <c r="B252" s="177" t="str">
        <f>'[8]Gen and Int Pivot'!F81</f>
        <v>639884160</v>
      </c>
      <c r="C252" s="188" t="s">
        <v>300</v>
      </c>
      <c r="D252" s="179">
        <v>2016</v>
      </c>
      <c r="E252" s="180">
        <f>-'[8]Gen and Int Pivot'!H81</f>
        <v>63601.25</v>
      </c>
    </row>
    <row r="253" spans="1:5">
      <c r="A253" s="181">
        <f t="shared" si="1"/>
        <v>78</v>
      </c>
      <c r="B253" s="177" t="str">
        <f>'[8]Gen and Int Pivot'!F82</f>
        <v>856722343</v>
      </c>
      <c r="C253" s="188" t="s">
        <v>464</v>
      </c>
      <c r="D253" s="179">
        <v>2016</v>
      </c>
      <c r="E253" s="180">
        <f>-'[8]Gen and Int Pivot'!H82</f>
        <v>60655.38</v>
      </c>
    </row>
    <row r="254" spans="1:5">
      <c r="A254" s="181">
        <f t="shared" si="1"/>
        <v>79</v>
      </c>
      <c r="B254" s="177" t="str">
        <f>'[8]Gen and Int Pivot'!F83</f>
        <v>667496816</v>
      </c>
      <c r="C254" s="188" t="s">
        <v>465</v>
      </c>
      <c r="D254" s="179">
        <v>2016</v>
      </c>
      <c r="E254" s="180">
        <f>-'[8]Gen and Int Pivot'!H83</f>
        <v>54557.97</v>
      </c>
    </row>
    <row r="255" spans="1:5">
      <c r="A255" s="181">
        <f t="shared" si="1"/>
        <v>80</v>
      </c>
      <c r="B255" s="177" t="str">
        <f>'[8]Gen and Int Pivot'!F84</f>
        <v>667496750</v>
      </c>
      <c r="C255" s="188" t="s">
        <v>466</v>
      </c>
      <c r="D255" s="179">
        <v>2016</v>
      </c>
      <c r="E255" s="180">
        <f>-'[8]Gen and Int Pivot'!H84</f>
        <v>51516.18</v>
      </c>
    </row>
    <row r="256" spans="1:5">
      <c r="A256" s="181">
        <f t="shared" si="1"/>
        <v>81</v>
      </c>
      <c r="B256" s="177" t="str">
        <f>'[8]Gen and Int Pivot'!F85</f>
        <v>34559582</v>
      </c>
      <c r="C256" s="188" t="s">
        <v>467</v>
      </c>
      <c r="D256" s="179">
        <v>2016</v>
      </c>
      <c r="E256" s="180">
        <f>-'[8]Gen and Int Pivot'!H85</f>
        <v>50401.59</v>
      </c>
    </row>
    <row r="257" spans="1:5">
      <c r="A257" s="181">
        <f t="shared" si="1"/>
        <v>82</v>
      </c>
      <c r="B257" s="177" t="str">
        <f>'[8]Gen and Int Pivot'!F86</f>
        <v>635258298</v>
      </c>
      <c r="C257" s="188" t="s">
        <v>468</v>
      </c>
      <c r="D257" s="179">
        <v>2016</v>
      </c>
      <c r="E257" s="180">
        <f>-'[8]Gen and Int Pivot'!H86</f>
        <v>44215.93</v>
      </c>
    </row>
    <row r="258" spans="1:5">
      <c r="A258" s="181">
        <f t="shared" si="1"/>
        <v>83</v>
      </c>
      <c r="B258" s="177" t="str">
        <f>'[8]Gen and Int Pivot'!F87</f>
        <v>158620978</v>
      </c>
      <c r="C258" s="188" t="s">
        <v>469</v>
      </c>
      <c r="D258" s="179">
        <v>2016</v>
      </c>
      <c r="E258" s="180">
        <f>-'[8]Gen and Int Pivot'!H87</f>
        <v>40175.74</v>
      </c>
    </row>
    <row r="259" spans="1:5">
      <c r="A259" s="181">
        <f t="shared" si="1"/>
        <v>84</v>
      </c>
      <c r="B259" s="177" t="str">
        <f>'[8]Gen and Int Pivot'!F88</f>
        <v>330464844</v>
      </c>
      <c r="C259" s="188" t="s">
        <v>470</v>
      </c>
      <c r="D259" s="179">
        <v>2016</v>
      </c>
      <c r="E259" s="180">
        <f>-'[8]Gen and Int Pivot'!H88</f>
        <v>37000</v>
      </c>
    </row>
    <row r="260" spans="1:5">
      <c r="A260" s="181">
        <f t="shared" si="1"/>
        <v>85</v>
      </c>
      <c r="B260" s="177" t="str">
        <f>'[8]Gen and Int Pivot'!F89</f>
        <v>743467315</v>
      </c>
      <c r="C260" s="188" t="s">
        <v>471</v>
      </c>
      <c r="D260" s="179">
        <v>2016</v>
      </c>
      <c r="E260" s="180">
        <f>-'[8]Gen and Int Pivot'!H89</f>
        <v>34397.5</v>
      </c>
    </row>
    <row r="261" spans="1:5">
      <c r="A261" s="181">
        <f t="shared" si="1"/>
        <v>86</v>
      </c>
      <c r="B261" s="177" t="str">
        <f>'[8]Gen and Int Pivot'!F90</f>
        <v>56629329</v>
      </c>
      <c r="C261" s="188" t="s">
        <v>251</v>
      </c>
      <c r="D261" s="179">
        <v>2016</v>
      </c>
      <c r="E261" s="180">
        <f>-'[8]Gen and Int Pivot'!H90</f>
        <v>33592.089999999997</v>
      </c>
    </row>
    <row r="262" spans="1:5">
      <c r="A262" s="181">
        <f t="shared" si="1"/>
        <v>87</v>
      </c>
      <c r="B262" s="177" t="str">
        <f>'[8]Gen and Int Pivot'!F91</f>
        <v>474136817</v>
      </c>
      <c r="C262" s="188" t="s">
        <v>472</v>
      </c>
      <c r="D262" s="179">
        <v>2016</v>
      </c>
      <c r="E262" s="180">
        <f>-'[8]Gen and Int Pivot'!H91</f>
        <v>30000</v>
      </c>
    </row>
    <row r="263" spans="1:5">
      <c r="A263" s="181">
        <f t="shared" si="1"/>
        <v>88</v>
      </c>
      <c r="B263" s="177" t="str">
        <f>'[8]Gen and Int Pivot'!F92</f>
        <v>35059607</v>
      </c>
      <c r="C263" s="188" t="s">
        <v>473</v>
      </c>
      <c r="D263" s="179">
        <v>2016</v>
      </c>
      <c r="E263" s="180">
        <f>-'[8]Gen and Int Pivot'!H92</f>
        <v>28996.82</v>
      </c>
    </row>
    <row r="264" spans="1:5">
      <c r="A264" s="181">
        <f t="shared" si="1"/>
        <v>89</v>
      </c>
      <c r="B264" s="177" t="str">
        <f>'[8]Gen and Int Pivot'!F93</f>
        <v>728716154</v>
      </c>
      <c r="C264" s="188" t="s">
        <v>474</v>
      </c>
      <c r="D264" s="179">
        <v>2016</v>
      </c>
      <c r="E264" s="180">
        <f>-'[8]Gen and Int Pivot'!H93</f>
        <v>25262.46</v>
      </c>
    </row>
    <row r="265" spans="1:5">
      <c r="A265" s="181">
        <f t="shared" si="1"/>
        <v>90</v>
      </c>
      <c r="B265" s="177" t="str">
        <f>'[8]Gen and Int Pivot'!F94</f>
        <v>728716084</v>
      </c>
      <c r="C265" s="188" t="s">
        <v>475</v>
      </c>
      <c r="D265" s="179">
        <v>2016</v>
      </c>
      <c r="E265" s="180">
        <f>-'[8]Gen and Int Pivot'!H94</f>
        <v>23612.15</v>
      </c>
    </row>
    <row r="266" spans="1:5">
      <c r="A266" s="181">
        <f t="shared" si="1"/>
        <v>91</v>
      </c>
      <c r="B266" s="177" t="str">
        <f>'[8]Gen and Int Pivot'!F95</f>
        <v>474116163</v>
      </c>
      <c r="C266" s="188" t="s">
        <v>476</v>
      </c>
      <c r="D266" s="179">
        <v>2016</v>
      </c>
      <c r="E266" s="180">
        <f>-'[8]Gen and Int Pivot'!H95</f>
        <v>22320</v>
      </c>
    </row>
    <row r="267" spans="1:5">
      <c r="A267" s="181">
        <f t="shared" si="1"/>
        <v>92</v>
      </c>
      <c r="B267" s="177" t="str">
        <f>'[8]Gen and Int Pivot'!F96</f>
        <v>330464982</v>
      </c>
      <c r="C267" s="188" t="s">
        <v>477</v>
      </c>
      <c r="D267" s="179">
        <v>2016</v>
      </c>
      <c r="E267" s="180">
        <f>-'[8]Gen and Int Pivot'!H96</f>
        <v>20000</v>
      </c>
    </row>
    <row r="268" spans="1:5">
      <c r="A268" s="181">
        <f t="shared" si="1"/>
        <v>93</v>
      </c>
      <c r="B268" s="177" t="str">
        <f>'[8]Gen and Int Pivot'!F97</f>
        <v>352010902</v>
      </c>
      <c r="C268" s="188" t="s">
        <v>478</v>
      </c>
      <c r="D268" s="179">
        <v>2016</v>
      </c>
      <c r="E268" s="180">
        <f>-'[8]Gen and Int Pivot'!H97</f>
        <v>18250</v>
      </c>
    </row>
    <row r="269" spans="1:5">
      <c r="A269" s="181">
        <f t="shared" si="1"/>
        <v>94</v>
      </c>
      <c r="B269" s="177" t="str">
        <f>'[8]Gen and Int Pivot'!F98</f>
        <v>56629150</v>
      </c>
      <c r="C269" s="188" t="s">
        <v>252</v>
      </c>
      <c r="D269" s="179">
        <v>2016</v>
      </c>
      <c r="E269" s="180">
        <f>-'[8]Gen and Int Pivot'!H98</f>
        <v>16769.64</v>
      </c>
    </row>
    <row r="270" spans="1:5">
      <c r="A270" s="181">
        <f t="shared" si="1"/>
        <v>95</v>
      </c>
      <c r="B270" s="177" t="str">
        <f>'[8]Gen and Int Pivot'!F99</f>
        <v>728716146</v>
      </c>
      <c r="C270" s="188" t="s">
        <v>479</v>
      </c>
      <c r="D270" s="179">
        <v>2016</v>
      </c>
      <c r="E270" s="180">
        <f>-'[8]Gen and Int Pivot'!H99</f>
        <v>15019.12</v>
      </c>
    </row>
    <row r="271" spans="1:5">
      <c r="A271" s="181">
        <f t="shared" si="1"/>
        <v>96</v>
      </c>
      <c r="B271" s="177" t="str">
        <f>'[8]Gen and Int Pivot'!F100</f>
        <v>12603750</v>
      </c>
      <c r="C271" s="188" t="s">
        <v>480</v>
      </c>
      <c r="D271" s="179">
        <v>2016</v>
      </c>
      <c r="E271" s="180">
        <f>-'[8]Gen and Int Pivot'!H100</f>
        <v>15000</v>
      </c>
    </row>
    <row r="272" spans="1:5">
      <c r="A272" s="181">
        <f t="shared" si="1"/>
        <v>97</v>
      </c>
      <c r="B272" s="177" t="str">
        <f>'[8]Gen and Int Pivot'!F101</f>
        <v>330465064</v>
      </c>
      <c r="C272" s="188" t="s">
        <v>481</v>
      </c>
      <c r="D272" s="179">
        <v>2016</v>
      </c>
      <c r="E272" s="180">
        <f>-'[8]Gen and Int Pivot'!H101</f>
        <v>12650</v>
      </c>
    </row>
    <row r="273" spans="1:5">
      <c r="A273" s="181">
        <f t="shared" si="1"/>
        <v>98</v>
      </c>
      <c r="B273" s="177" t="str">
        <f>'[8]Gen and Int Pivot'!F102</f>
        <v>869403957</v>
      </c>
      <c r="C273" s="188" t="s">
        <v>482</v>
      </c>
      <c r="D273" s="179">
        <v>2016</v>
      </c>
      <c r="E273" s="180">
        <f>-'[8]Gen and Int Pivot'!H102</f>
        <v>12000</v>
      </c>
    </row>
    <row r="274" spans="1:5" ht="13.5" thickBot="1">
      <c r="A274" s="181"/>
      <c r="E274" s="191">
        <f>SUM(E170:E273)</f>
        <v>105553476.70999996</v>
      </c>
    </row>
    <row r="275" spans="1:5" ht="13.5" thickTop="1">
      <c r="A275" s="181"/>
    </row>
    <row r="276" spans="1:5">
      <c r="A276" s="181"/>
    </row>
    <row r="277" spans="1:5">
      <c r="A277" s="181"/>
    </row>
    <row r="278" spans="1:5">
      <c r="A278" s="181"/>
    </row>
    <row r="279" spans="1:5">
      <c r="A279" s="181"/>
    </row>
    <row r="280" spans="1:5">
      <c r="A280" s="181"/>
    </row>
    <row r="281" spans="1:5">
      <c r="A281" s="181"/>
    </row>
    <row r="282" spans="1:5">
      <c r="A282" s="181"/>
    </row>
    <row r="283" spans="1:5">
      <c r="A283" s="181"/>
    </row>
    <row r="284" spans="1:5">
      <c r="A284" s="181"/>
    </row>
    <row r="285" spans="1:5">
      <c r="E285" s="178"/>
    </row>
  </sheetData>
  <printOptions horizontalCentered="1"/>
  <pageMargins left="0.75" right="0.5" top="0.5" bottom="0.5" header="0.5" footer="0.5"/>
  <pageSetup scale="70" orientation="portrait" r:id="rId1"/>
  <headerFooter alignWithMargins="0">
    <oddHeader>&amp;C&amp;"Arial,Bold"***VARIANCE ANALYSIS***</oddHeader>
    <oddFooter>&amp;C
Page &amp;P of &amp;N</oddFooter>
  </headerFooter>
  <rowBreaks count="3" manualBreakCount="3">
    <brk id="81" max="7" man="1"/>
    <brk id="164" max="7" man="1"/>
    <brk id="245"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3"/>
  <sheetViews>
    <sheetView view="pageBreakPreview" zoomScale="60" zoomScaleNormal="100" workbookViewId="0">
      <selection activeCell="B52" sqref="B52:C62"/>
    </sheetView>
  </sheetViews>
  <sheetFormatPr defaultRowHeight="12.75"/>
  <cols>
    <col min="1" max="1" width="6.42578125" style="178" customWidth="1"/>
    <col min="2" max="2" width="15.140625" style="177" customWidth="1"/>
    <col min="3" max="3" width="35.5703125" style="178" bestFit="1" customWidth="1"/>
    <col min="4" max="4" width="10.7109375" style="178" customWidth="1"/>
    <col min="5" max="5" width="19.42578125" style="180" customWidth="1"/>
    <col min="6" max="6" width="17.28515625" style="179" bestFit="1" customWidth="1"/>
    <col min="7" max="7" width="9.140625" style="178"/>
    <col min="8" max="8" width="12.42578125" style="178" customWidth="1"/>
    <col min="9" max="16384" width="9.140625" style="178"/>
  </cols>
  <sheetData>
    <row r="1" spans="1:8">
      <c r="A1" s="194" t="s">
        <v>84</v>
      </c>
      <c r="D1" s="179"/>
    </row>
    <row r="2" spans="1:8">
      <c r="A2" s="194" t="s">
        <v>484</v>
      </c>
      <c r="D2" s="179"/>
    </row>
    <row r="3" spans="1:8">
      <c r="A3" s="181"/>
      <c r="D3" s="179"/>
    </row>
    <row r="4" spans="1:8">
      <c r="A4" s="181" t="s">
        <v>2</v>
      </c>
      <c r="B4" s="182"/>
      <c r="C4" s="183"/>
      <c r="D4" s="181"/>
      <c r="E4" s="184"/>
      <c r="F4" s="181"/>
      <c r="G4" s="183"/>
      <c r="H4" s="183"/>
    </row>
    <row r="5" spans="1:8" s="183" customFormat="1">
      <c r="A5" s="185" t="s">
        <v>4</v>
      </c>
      <c r="B5" s="186" t="s">
        <v>154</v>
      </c>
      <c r="C5" s="185" t="s">
        <v>155</v>
      </c>
      <c r="D5" s="185" t="s">
        <v>156</v>
      </c>
      <c r="E5" s="187" t="s">
        <v>157</v>
      </c>
      <c r="F5" s="185" t="s">
        <v>158</v>
      </c>
      <c r="G5" s="185" t="s">
        <v>159</v>
      </c>
      <c r="H5" s="185" t="s">
        <v>160</v>
      </c>
    </row>
    <row r="6" spans="1:8">
      <c r="A6" s="181">
        <v>1</v>
      </c>
      <c r="B6" s="177">
        <f>'[8]Trans Pivot'!K8</f>
        <v>11764405</v>
      </c>
      <c r="C6" s="188" t="s">
        <v>258</v>
      </c>
      <c r="D6" s="179">
        <v>2017</v>
      </c>
      <c r="E6" s="180">
        <f>-'[8]Trans Pivot'!N8</f>
        <v>10000131.49</v>
      </c>
      <c r="F6" s="179">
        <f>VLOOKUP(H6,'[9]JUR 98-tie out'!$C$6:$AC$1506,26,0)</f>
        <v>200229</v>
      </c>
      <c r="G6" s="179">
        <f>VLOOKUP(H6,'[9]JUR 98-tie out'!$C$6:$AC$1506,27,0)</f>
        <v>772</v>
      </c>
      <c r="H6" s="178">
        <f>'[8]Trans Pivot'!M8</f>
        <v>11017</v>
      </c>
    </row>
    <row r="7" spans="1:8">
      <c r="A7" s="181">
        <f>A6+1</f>
        <v>2</v>
      </c>
      <c r="B7" s="177">
        <f>'[8]Trans Pivot'!K15</f>
        <v>11782599</v>
      </c>
      <c r="C7" s="188" t="s">
        <v>265</v>
      </c>
      <c r="D7" s="179">
        <v>2017</v>
      </c>
      <c r="E7" s="180">
        <f>-'[8]Trans Pivot'!N15</f>
        <v>6214751.8899999997</v>
      </c>
      <c r="F7" s="179">
        <f>VLOOKUP(H7,'[9]JUR 98-tie out'!$C$6:$AC$1506,26,0)</f>
        <v>200229</v>
      </c>
      <c r="G7" s="179">
        <f>VLOOKUP(H7,'[9]JUR 98-tie out'!$C$6:$AC$1506,27,0)</f>
        <v>772</v>
      </c>
      <c r="H7" s="178">
        <f>'[8]Trans Pivot'!M15</f>
        <v>11017</v>
      </c>
    </row>
    <row r="8" spans="1:8">
      <c r="A8" s="181">
        <f t="shared" ref="A8:A18" si="0">A7+1</f>
        <v>3</v>
      </c>
      <c r="B8" s="177">
        <f>'[8]Trans Pivot'!K17</f>
        <v>11782604</v>
      </c>
      <c r="C8" s="188" t="s">
        <v>265</v>
      </c>
      <c r="D8" s="179">
        <v>2017</v>
      </c>
      <c r="E8" s="180">
        <f>-'[8]Trans Pivot'!N17</f>
        <v>5847398.4299999997</v>
      </c>
      <c r="F8" s="179">
        <f>VLOOKUP(H8,'[9]JUR 98-tie out'!$C$6:$AC$1506,26,0)</f>
        <v>200229</v>
      </c>
      <c r="G8" s="179">
        <f>VLOOKUP(H8,'[9]JUR 98-tie out'!$C$6:$AC$1506,27,0)</f>
        <v>772</v>
      </c>
      <c r="H8" s="178">
        <f>'[8]Trans Pivot'!M17</f>
        <v>11017</v>
      </c>
    </row>
    <row r="9" spans="1:8">
      <c r="A9" s="181">
        <f t="shared" si="0"/>
        <v>4</v>
      </c>
      <c r="B9" s="177">
        <f>'[8]Trans Pivot'!K81</f>
        <v>11869020</v>
      </c>
      <c r="C9" s="188" t="s">
        <v>325</v>
      </c>
      <c r="D9" s="179">
        <v>2017</v>
      </c>
      <c r="E9" s="180">
        <f>-'[8]Trans Pivot'!N81</f>
        <v>484600.7</v>
      </c>
      <c r="F9" s="179">
        <f>VLOOKUP(H9,'[9]JUR 98-tie out'!$C$6:$AC$1506,26,0)</f>
        <v>200229</v>
      </c>
      <c r="G9" s="179">
        <f>VLOOKUP(H9,'[9]JUR 98-tie out'!$C$6:$AC$1506,27,0)</f>
        <v>772</v>
      </c>
      <c r="H9" s="178">
        <f>'[8]Trans Pivot'!M81</f>
        <v>11017</v>
      </c>
    </row>
    <row r="10" spans="1:8">
      <c r="A10" s="181">
        <f t="shared" si="0"/>
        <v>5</v>
      </c>
      <c r="B10" s="177">
        <f>'[8]Trans Pivot'!K93</f>
        <v>12067883</v>
      </c>
      <c r="C10" s="188" t="s">
        <v>337</v>
      </c>
      <c r="D10" s="179">
        <v>2017</v>
      </c>
      <c r="E10" s="180">
        <f>-'[8]Trans Pivot'!N93</f>
        <v>386825.35</v>
      </c>
      <c r="F10" s="179">
        <f>VLOOKUP(H10,'[9]JUR 98-tie out'!$C$6:$AC$1506,26,0)</f>
        <v>200229</v>
      </c>
      <c r="G10" s="179">
        <f>VLOOKUP(H10,'[9]JUR 98-tie out'!$C$6:$AC$1506,27,0)</f>
        <v>772</v>
      </c>
      <c r="H10" s="178">
        <f>'[8]Trans Pivot'!M93</f>
        <v>11017</v>
      </c>
    </row>
    <row r="11" spans="1:8">
      <c r="A11" s="181">
        <f t="shared" si="0"/>
        <v>6</v>
      </c>
      <c r="B11" s="177">
        <f>'[8]Trans Pivot'!K101</f>
        <v>11869042</v>
      </c>
      <c r="C11" s="188" t="s">
        <v>345</v>
      </c>
      <c r="D11" s="179">
        <v>2017</v>
      </c>
      <c r="E11" s="180">
        <f>-'[8]Trans Pivot'!N101</f>
        <v>348009.28</v>
      </c>
      <c r="F11" s="179">
        <f>VLOOKUP(H11,'[9]JUR 98-tie out'!$C$6:$AC$1506,26,0)</f>
        <v>200229</v>
      </c>
      <c r="G11" s="179">
        <f>VLOOKUP(H11,'[9]JUR 98-tie out'!$C$6:$AC$1506,27,0)</f>
        <v>772</v>
      </c>
      <c r="H11" s="178">
        <f>'[8]Trans Pivot'!M101</f>
        <v>11017</v>
      </c>
    </row>
    <row r="12" spans="1:8">
      <c r="A12" s="181">
        <f t="shared" si="0"/>
        <v>7</v>
      </c>
      <c r="B12" s="177">
        <f>'[8]Trans Pivot'!K103</f>
        <v>12067852</v>
      </c>
      <c r="C12" s="188" t="s">
        <v>347</v>
      </c>
      <c r="D12" s="179">
        <v>2017</v>
      </c>
      <c r="E12" s="180">
        <f>-'[8]Trans Pivot'!N103</f>
        <v>343298.66</v>
      </c>
      <c r="F12" s="179">
        <f>VLOOKUP(H12,'[9]JUR 98-tie out'!$C$6:$AC$1506,26,0)</f>
        <v>200229</v>
      </c>
      <c r="G12" s="179">
        <f>VLOOKUP(H12,'[9]JUR 98-tie out'!$C$6:$AC$1506,27,0)</f>
        <v>772</v>
      </c>
      <c r="H12" s="178">
        <f>'[8]Trans Pivot'!M103</f>
        <v>11017</v>
      </c>
    </row>
    <row r="13" spans="1:8">
      <c r="A13" s="181">
        <f t="shared" si="0"/>
        <v>8</v>
      </c>
      <c r="B13" s="177">
        <f>'[8]Trans Pivot'!K105</f>
        <v>11869006</v>
      </c>
      <c r="C13" s="188" t="s">
        <v>349</v>
      </c>
      <c r="D13" s="179">
        <v>2017</v>
      </c>
      <c r="E13" s="180">
        <f>-'[8]Trans Pivot'!N105</f>
        <v>333568.44</v>
      </c>
      <c r="F13" s="179">
        <f>VLOOKUP(H13,'[9]JUR 98-tie out'!$C$6:$AC$1506,26,0)</f>
        <v>200229</v>
      </c>
      <c r="G13" s="179">
        <f>VLOOKUP(H13,'[9]JUR 98-tie out'!$C$6:$AC$1506,27,0)</f>
        <v>772</v>
      </c>
      <c r="H13" s="178">
        <f>'[8]Trans Pivot'!M105</f>
        <v>11017</v>
      </c>
    </row>
    <row r="14" spans="1:8">
      <c r="A14" s="181">
        <f t="shared" si="0"/>
        <v>9</v>
      </c>
      <c r="B14" s="177">
        <f>'[8]Trans Pivot'!K118</f>
        <v>12067890</v>
      </c>
      <c r="C14" s="188" t="s">
        <v>362</v>
      </c>
      <c r="D14" s="179">
        <v>2017</v>
      </c>
      <c r="E14" s="180">
        <f>-'[8]Trans Pivot'!N118</f>
        <v>262812.96000000002</v>
      </c>
      <c r="F14" s="179">
        <f>VLOOKUP(H14,'[9]JUR 98-tie out'!$C$6:$AC$1506,26,0)</f>
        <v>200229</v>
      </c>
      <c r="G14" s="179">
        <f>VLOOKUP(H14,'[9]JUR 98-tie out'!$C$6:$AC$1506,27,0)</f>
        <v>772</v>
      </c>
      <c r="H14" s="178">
        <f>'[8]Trans Pivot'!M118</f>
        <v>11017</v>
      </c>
    </row>
    <row r="15" spans="1:8">
      <c r="A15" s="181">
        <f t="shared" si="0"/>
        <v>10</v>
      </c>
      <c r="B15" s="177">
        <f>'[8]Trans Pivot'!K121</f>
        <v>11869031</v>
      </c>
      <c r="C15" s="188" t="s">
        <v>364</v>
      </c>
      <c r="D15" s="179">
        <v>2017</v>
      </c>
      <c r="E15" s="180">
        <f>-'[8]Trans Pivot'!N121</f>
        <v>248064.57</v>
      </c>
      <c r="F15" s="179">
        <f>VLOOKUP(H15,'[9]JUR 98-tie out'!$C$6:$AC$1506,26,0)</f>
        <v>200229</v>
      </c>
      <c r="G15" s="179">
        <f>VLOOKUP(H15,'[9]JUR 98-tie out'!$C$6:$AC$1506,27,0)</f>
        <v>772</v>
      </c>
      <c r="H15" s="178">
        <f>'[8]Trans Pivot'!M121</f>
        <v>11017</v>
      </c>
    </row>
    <row r="16" spans="1:8">
      <c r="A16" s="181">
        <f t="shared" si="0"/>
        <v>11</v>
      </c>
      <c r="B16" s="177">
        <f>'[8]Trans Pivot'!K140</f>
        <v>11782613</v>
      </c>
      <c r="C16" s="188" t="s">
        <v>265</v>
      </c>
      <c r="D16" s="179">
        <v>2017</v>
      </c>
      <c r="E16" s="180">
        <f>-'[8]Trans Pivot'!N140</f>
        <v>120000</v>
      </c>
      <c r="F16" s="179">
        <f>VLOOKUP(H16,'[9]JUR 98-tie out'!$C$6:$AC$1506,26,0)</f>
        <v>200229</v>
      </c>
      <c r="G16" s="179">
        <f>VLOOKUP(H16,'[9]JUR 98-tie out'!$C$6:$AC$1506,27,0)</f>
        <v>772</v>
      </c>
      <c r="H16" s="178">
        <f>'[8]Trans Pivot'!M140</f>
        <v>11017</v>
      </c>
    </row>
    <row r="17" spans="1:8">
      <c r="A17" s="181">
        <f t="shared" si="0"/>
        <v>12</v>
      </c>
      <c r="B17" s="177">
        <f>'[8]Trans Pivot'!K156</f>
        <v>12173046</v>
      </c>
      <c r="C17" s="188" t="s">
        <v>394</v>
      </c>
      <c r="D17" s="179">
        <v>2017</v>
      </c>
      <c r="E17" s="193">
        <f>-'[8]Trans Pivot'!N155</f>
        <v>54666</v>
      </c>
      <c r="F17" s="179">
        <f>VLOOKUP(H17,'[9]JUR 98-tie out'!$C$6:$AC$1506,26,0)</f>
        <v>200229</v>
      </c>
      <c r="G17" s="179">
        <f>VLOOKUP(H17,'[9]JUR 98-tie out'!$C$6:$AC$1506,27,0)</f>
        <v>772</v>
      </c>
      <c r="H17" s="178">
        <f>'[8]Trans Pivot'!M163</f>
        <v>11017</v>
      </c>
    </row>
    <row r="18" spans="1:8">
      <c r="A18" s="181">
        <f t="shared" si="0"/>
        <v>13</v>
      </c>
      <c r="C18" s="188"/>
      <c r="D18" s="179"/>
      <c r="E18" s="180">
        <f>SUM(E6:E17)</f>
        <v>24644127.770000003</v>
      </c>
      <c r="G18" s="179"/>
    </row>
    <row r="19" spans="1:8">
      <c r="A19" s="181"/>
      <c r="C19" s="188"/>
      <c r="D19" s="179"/>
      <c r="G19" s="179"/>
    </row>
    <row r="20" spans="1:8">
      <c r="A20" s="181">
        <f>A18+1</f>
        <v>14</v>
      </c>
      <c r="B20" s="177">
        <f>'[8]Trans Pivot'!K11</f>
        <v>11801827</v>
      </c>
      <c r="C20" s="188" t="s">
        <v>261</v>
      </c>
      <c r="D20" s="179">
        <v>2017</v>
      </c>
      <c r="E20" s="180">
        <f>-'[8]Trans Pivot'!N11</f>
        <v>7579943.8300000001</v>
      </c>
      <c r="F20" s="179">
        <f>VLOOKUP(H20,'[9]JUR 98-tie out'!$C$6:$AC$1506,26,0)</f>
        <v>200215</v>
      </c>
      <c r="G20" s="179">
        <f>VLOOKUP(H20,'[9]JUR 98-tie out'!$C$6:$AC$1506,27,0)</f>
        <v>30469</v>
      </c>
      <c r="H20" s="178">
        <f>'[8]Trans Pivot'!M11</f>
        <v>50565</v>
      </c>
    </row>
    <row r="21" spans="1:8">
      <c r="A21" s="181">
        <f>A20+1</f>
        <v>15</v>
      </c>
      <c r="B21" s="177">
        <f>'[8]Trans Pivot'!K22</f>
        <v>11801892</v>
      </c>
      <c r="C21" s="188" t="s">
        <v>271</v>
      </c>
      <c r="D21" s="179">
        <v>2017</v>
      </c>
      <c r="E21" s="180">
        <f>-'[8]Trans Pivot'!N22</f>
        <v>5090893.12</v>
      </c>
      <c r="F21" s="179">
        <f>VLOOKUP(H21,'[9]JUR 98-tie out'!$C$6:$AC$1506,26,0)</f>
        <v>200215</v>
      </c>
      <c r="G21" s="179">
        <f>VLOOKUP(H21,'[9]JUR 98-tie out'!$C$6:$AC$1506,27,0)</f>
        <v>30469</v>
      </c>
      <c r="H21" s="178">
        <f>'[8]Trans Pivot'!M22</f>
        <v>50565</v>
      </c>
    </row>
    <row r="22" spans="1:8">
      <c r="A22" s="181">
        <f t="shared" ref="A22:A35" si="1">A21+1</f>
        <v>16</v>
      </c>
      <c r="B22" s="177">
        <f>'[8]Trans Pivot'!K36</f>
        <v>11801873</v>
      </c>
      <c r="C22" s="188" t="s">
        <v>285</v>
      </c>
      <c r="D22" s="179">
        <v>2017</v>
      </c>
      <c r="E22" s="180">
        <f>-'[8]Trans Pivot'!N36</f>
        <v>2110273.67</v>
      </c>
      <c r="F22" s="179">
        <f>VLOOKUP(H22,'[9]JUR 98-tie out'!$C$6:$AC$1506,26,0)</f>
        <v>200215</v>
      </c>
      <c r="G22" s="179">
        <f>VLOOKUP(H22,'[9]JUR 98-tie out'!$C$6:$AC$1506,27,0)</f>
        <v>30469</v>
      </c>
      <c r="H22" s="178">
        <f>'[8]Trans Pivot'!M36</f>
        <v>50565</v>
      </c>
    </row>
    <row r="23" spans="1:8">
      <c r="A23" s="181">
        <f t="shared" si="1"/>
        <v>17</v>
      </c>
      <c r="B23" s="177">
        <f>'[8]Trans Pivot'!K55</f>
        <v>12174523</v>
      </c>
      <c r="C23" s="188" t="s">
        <v>301</v>
      </c>
      <c r="D23" s="179">
        <v>2017</v>
      </c>
      <c r="E23" s="180">
        <f>-'[8]Trans Pivot'!N55</f>
        <v>905831.95</v>
      </c>
      <c r="F23" s="179">
        <f>VLOOKUP(H23,'[9]JUR 98-tie out'!$C$6:$AC$1506,26,0)</f>
        <v>200215</v>
      </c>
      <c r="G23" s="179">
        <f>VLOOKUP(H23,'[9]JUR 98-tie out'!$C$6:$AC$1506,27,0)</f>
        <v>30469</v>
      </c>
      <c r="H23" s="178">
        <f>'[8]Trans Pivot'!M55</f>
        <v>50565</v>
      </c>
    </row>
    <row r="24" spans="1:8">
      <c r="A24" s="181">
        <f t="shared" si="1"/>
        <v>18</v>
      </c>
      <c r="B24" s="177">
        <f>'[8]Trans Pivot'!K63</f>
        <v>34000215</v>
      </c>
      <c r="C24" s="188" t="s">
        <v>308</v>
      </c>
      <c r="D24" s="179">
        <v>2017</v>
      </c>
      <c r="E24" s="180">
        <f>-'[8]Trans Pivot'!N63</f>
        <v>646392.87</v>
      </c>
      <c r="F24" s="179">
        <f>VLOOKUP(H24,'[9]JUR 98-tie out'!$C$6:$AC$1506,26,0)</f>
        <v>200215</v>
      </c>
      <c r="G24" s="179">
        <f>VLOOKUP(H24,'[9]JUR 98-tie out'!$C$6:$AC$1506,27,0)</f>
        <v>30469</v>
      </c>
      <c r="H24" s="178">
        <f>'[8]Trans Pivot'!M63</f>
        <v>50565</v>
      </c>
    </row>
    <row r="25" spans="1:8">
      <c r="A25" s="181">
        <f t="shared" si="1"/>
        <v>19</v>
      </c>
      <c r="B25" s="177">
        <f>'[8]Trans Pivot'!K79</f>
        <v>11801967</v>
      </c>
      <c r="C25" s="188" t="s">
        <v>271</v>
      </c>
      <c r="D25" s="179">
        <v>2017</v>
      </c>
      <c r="E25" s="180">
        <f>-'[8]Trans Pivot'!N79</f>
        <v>485039</v>
      </c>
      <c r="F25" s="179">
        <f>VLOOKUP(H25,'[9]JUR 98-tie out'!$C$6:$AC$1506,26,0)</f>
        <v>200215</v>
      </c>
      <c r="G25" s="179">
        <f>VLOOKUP(H25,'[9]JUR 98-tie out'!$C$6:$AC$1506,27,0)</f>
        <v>30469</v>
      </c>
      <c r="H25" s="178">
        <f>'[8]Trans Pivot'!M79</f>
        <v>50565</v>
      </c>
    </row>
    <row r="26" spans="1:8">
      <c r="A26" s="181">
        <f t="shared" si="1"/>
        <v>20</v>
      </c>
      <c r="B26" s="177">
        <f>'[8]Trans Pivot'!K85</f>
        <v>11801901</v>
      </c>
      <c r="C26" s="188" t="s">
        <v>329</v>
      </c>
      <c r="D26" s="179">
        <v>2017</v>
      </c>
      <c r="E26" s="180">
        <f>-'[8]Trans Pivot'!N85</f>
        <v>435000</v>
      </c>
      <c r="F26" s="179">
        <f>VLOOKUP(H26,'[9]JUR 98-tie out'!$C$6:$AC$1506,26,0)</f>
        <v>200215</v>
      </c>
      <c r="G26" s="179">
        <f>VLOOKUP(H26,'[9]JUR 98-tie out'!$C$6:$AC$1506,27,0)</f>
        <v>30469</v>
      </c>
      <c r="H26" s="178">
        <f>'[8]Trans Pivot'!M85</f>
        <v>50565</v>
      </c>
    </row>
    <row r="27" spans="1:8">
      <c r="A27" s="181">
        <f t="shared" si="1"/>
        <v>21</v>
      </c>
      <c r="B27" s="177">
        <f>'[8]Trans Pivot'!K94</f>
        <v>11801857</v>
      </c>
      <c r="C27" s="188" t="s">
        <v>338</v>
      </c>
      <c r="D27" s="179">
        <v>2017</v>
      </c>
      <c r="E27" s="180">
        <f>-'[8]Trans Pivot'!N94</f>
        <v>382876.6</v>
      </c>
      <c r="F27" s="179">
        <f>VLOOKUP(H27,'[9]JUR 98-tie out'!$C$6:$AC$1506,26,0)</f>
        <v>200215</v>
      </c>
      <c r="G27" s="179">
        <f>VLOOKUP(H27,'[9]JUR 98-tie out'!$C$6:$AC$1506,27,0)</f>
        <v>30469</v>
      </c>
      <c r="H27" s="178">
        <f>'[8]Trans Pivot'!M94</f>
        <v>50565</v>
      </c>
    </row>
    <row r="28" spans="1:8">
      <c r="A28" s="181">
        <f t="shared" si="1"/>
        <v>22</v>
      </c>
      <c r="B28" s="177">
        <f>'[8]Trans Pivot'!K98</f>
        <v>11801850</v>
      </c>
      <c r="C28" s="188" t="s">
        <v>342</v>
      </c>
      <c r="D28" s="179">
        <v>2017</v>
      </c>
      <c r="E28" s="180">
        <f>-'[8]Trans Pivot'!N98</f>
        <v>370946.1</v>
      </c>
      <c r="F28" s="179">
        <f>VLOOKUP(H28,'[9]JUR 98-tie out'!$C$6:$AC$1506,26,0)</f>
        <v>200215</v>
      </c>
      <c r="G28" s="179">
        <f>VLOOKUP(H28,'[9]JUR 98-tie out'!$C$6:$AC$1506,27,0)</f>
        <v>30469</v>
      </c>
      <c r="H28" s="178">
        <f>'[8]Trans Pivot'!M98</f>
        <v>50565</v>
      </c>
    </row>
    <row r="29" spans="1:8">
      <c r="A29" s="181">
        <f t="shared" si="1"/>
        <v>23</v>
      </c>
      <c r="B29" s="177">
        <f>'[8]Trans Pivot'!K110</f>
        <v>34000213</v>
      </c>
      <c r="C29" s="188" t="s">
        <v>354</v>
      </c>
      <c r="D29" s="179">
        <v>2017</v>
      </c>
      <c r="E29" s="180">
        <f>-'[8]Trans Pivot'!N110</f>
        <v>302156.52</v>
      </c>
      <c r="F29" s="179">
        <f>VLOOKUP(H29,'[9]JUR 98-tie out'!$C$6:$AC$1506,26,0)</f>
        <v>200215</v>
      </c>
      <c r="G29" s="179">
        <f>VLOOKUP(H29,'[9]JUR 98-tie out'!$C$6:$AC$1506,27,0)</f>
        <v>30469</v>
      </c>
      <c r="H29" s="178">
        <f>'[8]Trans Pivot'!M110</f>
        <v>50565</v>
      </c>
    </row>
    <row r="30" spans="1:8">
      <c r="A30" s="181">
        <f t="shared" si="1"/>
        <v>24</v>
      </c>
      <c r="B30" s="177">
        <f>'[8]Trans Pivot'!K114</f>
        <v>11801867</v>
      </c>
      <c r="C30" s="188" t="s">
        <v>358</v>
      </c>
      <c r="D30" s="179">
        <v>2017</v>
      </c>
      <c r="E30" s="180">
        <f>-'[8]Trans Pivot'!N114</f>
        <v>283119.03999999998</v>
      </c>
      <c r="F30" s="179">
        <f>VLOOKUP(H30,'[9]JUR 98-tie out'!$C$6:$AC$1506,26,0)</f>
        <v>200215</v>
      </c>
      <c r="G30" s="179">
        <f>VLOOKUP(H30,'[9]JUR 98-tie out'!$C$6:$AC$1506,27,0)</f>
        <v>30469</v>
      </c>
      <c r="H30" s="178">
        <f>'[8]Trans Pivot'!M114</f>
        <v>50565</v>
      </c>
    </row>
    <row r="31" spans="1:8">
      <c r="A31" s="181">
        <f t="shared" si="1"/>
        <v>25</v>
      </c>
      <c r="B31" s="177">
        <f>'[8]Trans Pivot'!K119</f>
        <v>11802029</v>
      </c>
      <c r="C31" s="188" t="s">
        <v>363</v>
      </c>
      <c r="D31" s="179">
        <v>2017</v>
      </c>
      <c r="E31" s="180">
        <f>-'[8]Trans Pivot'!N119</f>
        <v>259597.9</v>
      </c>
      <c r="F31" s="179">
        <f>VLOOKUP(H31,'[9]JUR 98-tie out'!$C$6:$AC$1506,26,0)</f>
        <v>200215</v>
      </c>
      <c r="G31" s="179">
        <f>VLOOKUP(H31,'[9]JUR 98-tie out'!$C$6:$AC$1506,27,0)</f>
        <v>30469</v>
      </c>
      <c r="H31" s="178">
        <f>'[8]Trans Pivot'!M119</f>
        <v>50565</v>
      </c>
    </row>
    <row r="32" spans="1:8">
      <c r="A32" s="181">
        <f t="shared" si="1"/>
        <v>26</v>
      </c>
      <c r="B32" s="177">
        <f>'[8]Trans Pivot'!K53</f>
        <v>11801832</v>
      </c>
      <c r="C32" s="188" t="s">
        <v>299</v>
      </c>
      <c r="D32" s="179">
        <v>2017</v>
      </c>
      <c r="E32" s="180">
        <f>-'[8]Trans Pivot'!N53</f>
        <v>982870.38</v>
      </c>
      <c r="F32" s="179">
        <f>VLOOKUP(H32,'[9]JUR 98-tie out'!$C$6:$AC$1506,26,0)</f>
        <v>200215</v>
      </c>
      <c r="G32" s="179">
        <f>VLOOKUP(H32,'[9]JUR 98-tie out'!$C$6:$AC$1506,27,0)</f>
        <v>30469</v>
      </c>
      <c r="H32" s="178">
        <f>'[8]Trans Pivot'!M53</f>
        <v>50564</v>
      </c>
    </row>
    <row r="33" spans="1:8">
      <c r="A33" s="181">
        <f t="shared" si="1"/>
        <v>27</v>
      </c>
      <c r="B33" s="177">
        <f>'[8]Trans Pivot'!K89</f>
        <v>11802009</v>
      </c>
      <c r="C33" s="188" t="s">
        <v>333</v>
      </c>
      <c r="D33" s="179">
        <v>2017</v>
      </c>
      <c r="E33" s="180">
        <f>-'[8]Trans Pivot'!N89</f>
        <v>403563</v>
      </c>
      <c r="F33" s="179">
        <f>VLOOKUP(H33,'[9]JUR 98-tie out'!$C$6:$AC$1506,26,0)</f>
        <v>200215</v>
      </c>
      <c r="G33" s="179">
        <f>VLOOKUP(H33,'[9]JUR 98-tie out'!$C$6:$AC$1506,27,0)</f>
        <v>30469</v>
      </c>
      <c r="H33" s="178">
        <f>'[8]Trans Pivot'!M89</f>
        <v>50564</v>
      </c>
    </row>
    <row r="34" spans="1:8">
      <c r="A34" s="181">
        <f t="shared" si="1"/>
        <v>28</v>
      </c>
      <c r="B34" s="177">
        <f>'[8]Trans Pivot'!K100</f>
        <v>11801881</v>
      </c>
      <c r="C34" s="188" t="s">
        <v>344</v>
      </c>
      <c r="D34" s="179">
        <v>2017</v>
      </c>
      <c r="E34" s="193">
        <f>-'[8]Trans Pivot'!N100</f>
        <v>351564.18</v>
      </c>
      <c r="F34" s="179">
        <f>VLOOKUP(H34,'[9]JUR 98-tie out'!$C$6:$AC$1506,26,0)</f>
        <v>200215</v>
      </c>
      <c r="G34" s="179">
        <f>VLOOKUP(H34,'[9]JUR 98-tie out'!$C$6:$AC$1506,27,0)</f>
        <v>30469</v>
      </c>
      <c r="H34" s="178">
        <f>'[8]Trans Pivot'!M100</f>
        <v>50563</v>
      </c>
    </row>
    <row r="35" spans="1:8">
      <c r="A35" s="181">
        <f t="shared" si="1"/>
        <v>29</v>
      </c>
      <c r="C35" s="188"/>
      <c r="D35" s="179"/>
      <c r="E35" s="180">
        <f>SUM(E20:E34)</f>
        <v>20590068.159999996</v>
      </c>
      <c r="G35" s="179"/>
    </row>
    <row r="36" spans="1:8">
      <c r="A36" s="181"/>
      <c r="C36" s="188"/>
      <c r="D36" s="179"/>
      <c r="G36" s="179"/>
    </row>
    <row r="37" spans="1:8">
      <c r="A37" s="181">
        <v>30</v>
      </c>
      <c r="B37" s="177">
        <f>'[8]Trans Pivot'!K7</f>
        <v>12016128</v>
      </c>
      <c r="C37" s="188" t="s">
        <v>257</v>
      </c>
      <c r="D37" s="179">
        <v>2017</v>
      </c>
      <c r="E37" s="180">
        <f>-'[8]Trans Pivot'!N7</f>
        <v>11868295.800000001</v>
      </c>
      <c r="F37" s="179">
        <f>VLOOKUP(H37,'[9]JUR 98-tie out'!$C$6:$AC$1506,26,0)</f>
        <v>200309</v>
      </c>
      <c r="G37" s="179">
        <f>VLOOKUP(H37,'[9]JUR 98-tie out'!$C$6:$AC$1506,27,0)</f>
        <v>30695</v>
      </c>
      <c r="H37" s="178">
        <f>'[8]Trans Pivot'!M7</f>
        <v>50926</v>
      </c>
    </row>
    <row r="38" spans="1:8">
      <c r="A38" s="181">
        <f>A37+1</f>
        <v>31</v>
      </c>
      <c r="B38" s="177">
        <f>'[8]Trans Pivot'!K149</f>
        <v>12172936</v>
      </c>
      <c r="C38" s="188" t="s">
        <v>387</v>
      </c>
      <c r="D38" s="179">
        <v>2017</v>
      </c>
      <c r="E38" s="180">
        <f>-'[8]Trans Pivot'!N148</f>
        <v>100000</v>
      </c>
      <c r="F38" s="179">
        <f>VLOOKUP(H38,'[9]JUR 98-tie out'!$C$6:$AC$1506,26,0)</f>
        <v>200309</v>
      </c>
      <c r="G38" s="179">
        <f>VLOOKUP(H38,'[9]JUR 98-tie out'!$C$6:$AC$1506,27,0)</f>
        <v>30695</v>
      </c>
      <c r="H38" s="178">
        <f>'[8]Trans Pivot'!M148</f>
        <v>50926</v>
      </c>
    </row>
    <row r="39" spans="1:8">
      <c r="A39" s="181">
        <f t="shared" ref="A39:A44" si="2">A38+1</f>
        <v>32</v>
      </c>
      <c r="B39" s="177">
        <f>'[8]Trans Pivot'!K19</f>
        <v>12016170</v>
      </c>
      <c r="C39" s="188" t="s">
        <v>268</v>
      </c>
      <c r="D39" s="179">
        <v>2017</v>
      </c>
      <c r="E39" s="180">
        <f>-'[8]Trans Pivot'!N19</f>
        <v>5735331.1299999999</v>
      </c>
      <c r="F39" s="179">
        <f>VLOOKUP(H39,'[9]JUR 98-tie out'!$C$6:$AC$1506,26,0)</f>
        <v>200309</v>
      </c>
      <c r="G39" s="179">
        <f>VLOOKUP(H39,'[9]JUR 98-tie out'!$C$6:$AC$1506,27,0)</f>
        <v>30695</v>
      </c>
      <c r="H39" s="178">
        <f>'[8]Trans Pivot'!M19</f>
        <v>50924</v>
      </c>
    </row>
    <row r="40" spans="1:8">
      <c r="A40" s="181">
        <f t="shared" si="2"/>
        <v>33</v>
      </c>
      <c r="B40" s="177">
        <f>'[8]Trans Pivot'!K78</f>
        <v>12016193</v>
      </c>
      <c r="C40" s="188" t="s">
        <v>323</v>
      </c>
      <c r="D40" s="179">
        <v>2017</v>
      </c>
      <c r="E40" s="180">
        <f>-'[8]Trans Pivot'!N78</f>
        <v>487595.51</v>
      </c>
      <c r="F40" s="179">
        <f>VLOOKUP(H40,'[9]JUR 98-tie out'!$C$6:$AC$1506,26,0)</f>
        <v>200309</v>
      </c>
      <c r="G40" s="179">
        <f>VLOOKUP(H40,'[9]JUR 98-tie out'!$C$6:$AC$1506,27,0)</f>
        <v>30695</v>
      </c>
      <c r="H40" s="178">
        <f>'[8]Trans Pivot'!M78</f>
        <v>50924</v>
      </c>
    </row>
    <row r="41" spans="1:8">
      <c r="A41" s="181">
        <f t="shared" si="2"/>
        <v>34</v>
      </c>
      <c r="B41" s="177">
        <f>'[8]Trans Pivot'!K88</f>
        <v>12016182</v>
      </c>
      <c r="C41" s="188" t="s">
        <v>332</v>
      </c>
      <c r="D41" s="179">
        <v>2017</v>
      </c>
      <c r="E41" s="180">
        <f>-'[8]Trans Pivot'!N88</f>
        <v>409059.56</v>
      </c>
      <c r="F41" s="179">
        <f>VLOOKUP(H41,'[9]JUR 98-tie out'!$C$6:$AC$1506,26,0)</f>
        <v>200309</v>
      </c>
      <c r="G41" s="179">
        <f>VLOOKUP(H41,'[9]JUR 98-tie out'!$C$6:$AC$1506,27,0)</f>
        <v>30695</v>
      </c>
      <c r="H41" s="178">
        <f>'[8]Trans Pivot'!M88</f>
        <v>50924</v>
      </c>
    </row>
    <row r="42" spans="1:8">
      <c r="A42" s="181">
        <f t="shared" si="2"/>
        <v>35</v>
      </c>
      <c r="B42" s="177">
        <f>'[8]Trans Pivot'!K95</f>
        <v>12016126</v>
      </c>
      <c r="C42" s="188" t="s">
        <v>339</v>
      </c>
      <c r="D42" s="179">
        <v>2017</v>
      </c>
      <c r="E42" s="180">
        <f>-'[8]Trans Pivot'!N95</f>
        <v>381596.23</v>
      </c>
      <c r="F42" s="179">
        <f>VLOOKUP(H42,'[9]JUR 98-tie out'!$C$6:$AC$1506,26,0)</f>
        <v>200309</v>
      </c>
      <c r="G42" s="179">
        <f>VLOOKUP(H42,'[9]JUR 98-tie out'!$C$6:$AC$1506,27,0)</f>
        <v>30695</v>
      </c>
      <c r="H42" s="178">
        <f>'[8]Trans Pivot'!M95</f>
        <v>50924</v>
      </c>
    </row>
    <row r="43" spans="1:8">
      <c r="A43" s="181">
        <f t="shared" si="2"/>
        <v>36</v>
      </c>
      <c r="B43" s="177">
        <f>'[8]Trans Pivot'!K97</f>
        <v>12016116</v>
      </c>
      <c r="C43" s="188" t="s">
        <v>341</v>
      </c>
      <c r="D43" s="179">
        <v>2017</v>
      </c>
      <c r="E43" s="193">
        <f>-'[8]Trans Pivot'!N97</f>
        <v>374698.57</v>
      </c>
      <c r="F43" s="179">
        <f>VLOOKUP(H43,'[9]JUR 98-tie out'!$C$6:$AC$1506,26,0)</f>
        <v>200309</v>
      </c>
      <c r="G43" s="179">
        <f>VLOOKUP(H43,'[9]JUR 98-tie out'!$C$6:$AC$1506,27,0)</f>
        <v>30695</v>
      </c>
      <c r="H43" s="178">
        <f>'[8]Trans Pivot'!M97</f>
        <v>50924</v>
      </c>
    </row>
    <row r="44" spans="1:8">
      <c r="A44" s="181">
        <f t="shared" si="2"/>
        <v>37</v>
      </c>
      <c r="C44" s="188"/>
      <c r="D44" s="179"/>
      <c r="E44" s="180">
        <f>SUM(E37:E43)</f>
        <v>19356576.800000001</v>
      </c>
      <c r="G44" s="179"/>
    </row>
    <row r="45" spans="1:8">
      <c r="A45" s="181"/>
      <c r="C45" s="188"/>
      <c r="D45" s="179"/>
      <c r="G45" s="179"/>
    </row>
    <row r="46" spans="1:8">
      <c r="A46" s="181">
        <v>38</v>
      </c>
      <c r="B46" s="177">
        <f>'[8]Trans Pivot'!K6</f>
        <v>11941105</v>
      </c>
      <c r="C46" s="188" t="s">
        <v>256</v>
      </c>
      <c r="D46" s="179">
        <v>2017</v>
      </c>
      <c r="E46" s="180">
        <f>-'[8]Trans Pivot'!N6</f>
        <v>12490313.949999999</v>
      </c>
      <c r="F46" s="179">
        <f>VLOOKUP(H46,'[9]JUR 98-tie out'!$C$6:$AC$1506,26,0)</f>
        <v>200256</v>
      </c>
      <c r="G46" s="179">
        <f>VLOOKUP(H46,'[9]JUR 98-tie out'!$C$6:$AC$1506,27,0)</f>
        <v>30577</v>
      </c>
      <c r="H46" s="178">
        <f>'[8]Trans Pivot'!M6</f>
        <v>50723</v>
      </c>
    </row>
    <row r="47" spans="1:8">
      <c r="A47" s="181">
        <f>A46+1</f>
        <v>39</v>
      </c>
      <c r="B47" s="177">
        <f>'[8]Trans Pivot'!K42</f>
        <v>11786495</v>
      </c>
      <c r="C47" s="188" t="s">
        <v>291</v>
      </c>
      <c r="D47" s="179">
        <v>2017</v>
      </c>
      <c r="E47" s="180">
        <f>-'[8]Trans Pivot'!N42</f>
        <v>1433672.91</v>
      </c>
      <c r="F47" s="179">
        <f>VLOOKUP(H47,'[9]JUR 98-tie out'!$C$6:$AC$1506,26,0)</f>
        <v>200256</v>
      </c>
      <c r="G47" s="179">
        <f>VLOOKUP(H47,'[9]JUR 98-tie out'!$C$6:$AC$1506,27,0)</f>
        <v>30577</v>
      </c>
      <c r="H47" s="178">
        <f>'[8]Trans Pivot'!M42</f>
        <v>50722</v>
      </c>
    </row>
    <row r="48" spans="1:8">
      <c r="A48" s="181">
        <f t="shared" ref="A48:A50" si="3">A47+1</f>
        <v>40</v>
      </c>
      <c r="B48" s="177">
        <f>'[8]Trans Pivot'!K43</f>
        <v>11786486</v>
      </c>
      <c r="C48" s="188" t="s">
        <v>291</v>
      </c>
      <c r="D48" s="179">
        <v>2017</v>
      </c>
      <c r="E48" s="180">
        <f>-'[8]Trans Pivot'!N43</f>
        <v>1426621.77</v>
      </c>
      <c r="F48" s="179">
        <f>VLOOKUP(H48,'[9]JUR 98-tie out'!$C$6:$AC$1506,26,0)</f>
        <v>200256</v>
      </c>
      <c r="G48" s="179">
        <f>VLOOKUP(H48,'[9]JUR 98-tie out'!$C$6:$AC$1506,27,0)</f>
        <v>30577</v>
      </c>
      <c r="H48" s="178">
        <f>'[8]Trans Pivot'!M43</f>
        <v>50722</v>
      </c>
    </row>
    <row r="49" spans="1:8">
      <c r="A49" s="181">
        <f t="shared" si="3"/>
        <v>41</v>
      </c>
      <c r="B49" s="177">
        <f>'[8]Trans Pivot'!K45</f>
        <v>11786499</v>
      </c>
      <c r="C49" s="188" t="s">
        <v>291</v>
      </c>
      <c r="D49" s="179">
        <v>2017</v>
      </c>
      <c r="E49" s="180">
        <f>-'[8]Trans Pivot'!N45</f>
        <v>1373766.33</v>
      </c>
      <c r="F49" s="179">
        <f>VLOOKUP(H49,'[9]JUR 98-tie out'!$C$6:$AC$1506,26,0)</f>
        <v>200256</v>
      </c>
      <c r="G49" s="179">
        <f>VLOOKUP(H49,'[9]JUR 98-tie out'!$C$6:$AC$1506,27,0)</f>
        <v>30577</v>
      </c>
      <c r="H49" s="178">
        <f>'[8]Trans Pivot'!M45</f>
        <v>50722</v>
      </c>
    </row>
    <row r="50" spans="1:8">
      <c r="A50" s="181">
        <f t="shared" si="3"/>
        <v>42</v>
      </c>
      <c r="B50" s="177">
        <f>'[8]Trans Pivot'!K46</f>
        <v>11786483</v>
      </c>
      <c r="C50" s="188" t="s">
        <v>293</v>
      </c>
      <c r="D50" s="179">
        <v>2017</v>
      </c>
      <c r="E50" s="193">
        <f>-'[8]Trans Pivot'!N46</f>
        <v>1329643.42</v>
      </c>
      <c r="F50" s="179">
        <f>VLOOKUP(H50,'[9]JUR 98-tie out'!$C$6:$AC$1506,26,0)</f>
        <v>200256</v>
      </c>
      <c r="G50" s="179">
        <f>VLOOKUP(H50,'[9]JUR 98-tie out'!$C$6:$AC$1506,27,0)</f>
        <v>30577</v>
      </c>
      <c r="H50" s="178">
        <f>'[8]Trans Pivot'!M46</f>
        <v>50722</v>
      </c>
    </row>
    <row r="51" spans="1:8">
      <c r="A51" s="181">
        <f>A50+1</f>
        <v>43</v>
      </c>
      <c r="C51" s="188"/>
      <c r="D51" s="179"/>
      <c r="E51" s="180">
        <f>SUM(E46:E50)</f>
        <v>18054018.379999999</v>
      </c>
      <c r="G51" s="179"/>
    </row>
    <row r="52" spans="1:8">
      <c r="A52" s="181"/>
      <c r="C52" s="188"/>
      <c r="D52" s="179"/>
      <c r="G52" s="179"/>
    </row>
    <row r="53" spans="1:8">
      <c r="A53" s="181">
        <v>44</v>
      </c>
      <c r="B53" s="177">
        <f>'[8]Trans Pivot'!K13</f>
        <v>12082028</v>
      </c>
      <c r="C53" s="188" t="s">
        <v>263</v>
      </c>
      <c r="D53" s="179">
        <v>2017</v>
      </c>
      <c r="E53" s="180">
        <f>-'[8]Trans Pivot'!N13</f>
        <v>6719470.4699999997</v>
      </c>
      <c r="F53" s="179">
        <f>VLOOKUP(H53,'[9]JUR 98-tie out'!$C$6:$AC$1506,26,0)</f>
        <v>200262</v>
      </c>
      <c r="G53" s="179">
        <f>VLOOKUP(H53,'[9]JUR 98-tie out'!$C$6:$AC$1506,27,0)</f>
        <v>30510</v>
      </c>
      <c r="H53" s="178">
        <f>'[8]Trans Pivot'!M13</f>
        <v>50637</v>
      </c>
    </row>
    <row r="54" spans="1:8">
      <c r="A54" s="181">
        <f>A53+1</f>
        <v>45</v>
      </c>
      <c r="B54" s="177">
        <f>'[8]Trans Pivot'!K20</f>
        <v>12082082</v>
      </c>
      <c r="C54" s="188" t="s">
        <v>269</v>
      </c>
      <c r="D54" s="179">
        <v>2017</v>
      </c>
      <c r="E54" s="180">
        <f>-'[8]Trans Pivot'!N20</f>
        <v>5381749.25</v>
      </c>
      <c r="F54" s="179">
        <f>VLOOKUP(H54,'[9]JUR 98-tie out'!$C$6:$AC$1506,26,0)</f>
        <v>200262</v>
      </c>
      <c r="G54" s="179">
        <f>VLOOKUP(H54,'[9]JUR 98-tie out'!$C$6:$AC$1506,27,0)</f>
        <v>30510</v>
      </c>
      <c r="H54" s="178">
        <f>'[8]Trans Pivot'!M20</f>
        <v>50637</v>
      </c>
    </row>
    <row r="55" spans="1:8">
      <c r="A55" s="181">
        <f t="shared" ref="A55:A62" si="4">A54+1</f>
        <v>46</v>
      </c>
      <c r="B55" s="177">
        <f>'[8]Trans Pivot'!K41</f>
        <v>12082048</v>
      </c>
      <c r="C55" s="188" t="s">
        <v>290</v>
      </c>
      <c r="D55" s="179">
        <v>2017</v>
      </c>
      <c r="E55" s="180">
        <f>-'[8]Trans Pivot'!N41</f>
        <v>1475823.51</v>
      </c>
      <c r="F55" s="179">
        <f>VLOOKUP(H55,'[9]JUR 98-tie out'!$C$6:$AC$1506,26,0)</f>
        <v>200262</v>
      </c>
      <c r="G55" s="179">
        <f>VLOOKUP(H55,'[9]JUR 98-tie out'!$C$6:$AC$1506,27,0)</f>
        <v>30510</v>
      </c>
      <c r="H55" s="178">
        <f>'[8]Trans Pivot'!M41</f>
        <v>50637</v>
      </c>
    </row>
    <row r="56" spans="1:8">
      <c r="A56" s="181">
        <f t="shared" si="4"/>
        <v>47</v>
      </c>
      <c r="B56" s="177">
        <f>'[8]Trans Pivot'!K59</f>
        <v>11987252</v>
      </c>
      <c r="C56" s="188" t="s">
        <v>305</v>
      </c>
      <c r="D56" s="179">
        <v>2017</v>
      </c>
      <c r="E56" s="180">
        <f>-'[8]Trans Pivot'!N59</f>
        <v>820213.03</v>
      </c>
      <c r="F56" s="179">
        <f>VLOOKUP(H56,'[9]JUR 98-tie out'!$C$6:$AC$1506,26,0)</f>
        <v>200262</v>
      </c>
      <c r="G56" s="179">
        <f>VLOOKUP(H56,'[9]JUR 98-tie out'!$C$6:$AC$1506,27,0)</f>
        <v>30510</v>
      </c>
      <c r="H56" s="178">
        <f>'[8]Trans Pivot'!M59</f>
        <v>50637</v>
      </c>
    </row>
    <row r="57" spans="1:8">
      <c r="A57" s="181">
        <f t="shared" si="4"/>
        <v>48</v>
      </c>
      <c r="B57" s="177">
        <f>'[8]Trans Pivot'!K77</f>
        <v>12082034</v>
      </c>
      <c r="C57" s="188" t="s">
        <v>322</v>
      </c>
      <c r="D57" s="179">
        <v>2017</v>
      </c>
      <c r="E57" s="180">
        <f>-'[8]Trans Pivot'!N77</f>
        <v>490015.84</v>
      </c>
      <c r="F57" s="179">
        <f>VLOOKUP(H57,'[9]JUR 98-tie out'!$C$6:$AC$1506,26,0)</f>
        <v>200262</v>
      </c>
      <c r="G57" s="179">
        <f>VLOOKUP(H57,'[9]JUR 98-tie out'!$C$6:$AC$1506,27,0)</f>
        <v>30510</v>
      </c>
      <c r="H57" s="178">
        <f>'[8]Trans Pivot'!M77</f>
        <v>50637</v>
      </c>
    </row>
    <row r="58" spans="1:8">
      <c r="A58" s="181">
        <f t="shared" si="4"/>
        <v>49</v>
      </c>
      <c r="B58" s="177">
        <f>'[8]Trans Pivot'!K80</f>
        <v>12082032</v>
      </c>
      <c r="C58" s="188" t="s">
        <v>324</v>
      </c>
      <c r="D58" s="179">
        <v>2017</v>
      </c>
      <c r="E58" s="180">
        <f>-'[8]Trans Pivot'!N80</f>
        <v>484813.6</v>
      </c>
      <c r="F58" s="179">
        <f>VLOOKUP(H58,'[9]JUR 98-tie out'!$C$6:$AC$1506,26,0)</f>
        <v>200262</v>
      </c>
      <c r="G58" s="179">
        <f>VLOOKUP(H58,'[9]JUR 98-tie out'!$C$6:$AC$1506,27,0)</f>
        <v>30510</v>
      </c>
      <c r="H58" s="178">
        <f>'[8]Trans Pivot'!M80</f>
        <v>50637</v>
      </c>
    </row>
    <row r="59" spans="1:8">
      <c r="A59" s="181">
        <f t="shared" si="4"/>
        <v>50</v>
      </c>
      <c r="B59" s="177">
        <f>'[8]Trans Pivot'!K138</f>
        <v>12082040</v>
      </c>
      <c r="C59" s="188" t="s">
        <v>380</v>
      </c>
      <c r="D59" s="179">
        <v>2017</v>
      </c>
      <c r="E59" s="180">
        <f>-'[8]Trans Pivot'!N138</f>
        <v>131000</v>
      </c>
      <c r="F59" s="179">
        <f>VLOOKUP(H59,'[9]JUR 98-tie out'!$C$6:$AC$1506,26,0)</f>
        <v>200262</v>
      </c>
      <c r="G59" s="179">
        <f>VLOOKUP(H59,'[9]JUR 98-tie out'!$C$6:$AC$1506,27,0)</f>
        <v>30510</v>
      </c>
      <c r="H59" s="178">
        <f>'[8]Trans Pivot'!M138</f>
        <v>50637</v>
      </c>
    </row>
    <row r="60" spans="1:8">
      <c r="A60" s="181">
        <f t="shared" si="4"/>
        <v>51</v>
      </c>
      <c r="B60" s="177">
        <f>'[8]Trans Pivot'!K157</f>
        <v>12173064</v>
      </c>
      <c r="C60" s="188" t="s">
        <v>395</v>
      </c>
      <c r="D60" s="179">
        <v>2017</v>
      </c>
      <c r="E60" s="180">
        <f>-'[8]Trans Pivot'!N156</f>
        <v>52253.18</v>
      </c>
      <c r="F60" s="179">
        <f>VLOOKUP(H60,'[9]JUR 98-tie out'!$C$6:$AC$1506,26,0)</f>
        <v>200262</v>
      </c>
      <c r="G60" s="179">
        <f>VLOOKUP(H60,'[9]JUR 98-tie out'!$C$6:$AC$1506,27,0)</f>
        <v>30510</v>
      </c>
      <c r="H60" s="178">
        <f>'[8]Trans Pivot'!M164</f>
        <v>50637</v>
      </c>
    </row>
    <row r="61" spans="1:8">
      <c r="A61" s="181">
        <f t="shared" si="4"/>
        <v>52</v>
      </c>
      <c r="B61" s="177">
        <f>'[8]Trans Pivot'!K158</f>
        <v>34001584</v>
      </c>
      <c r="C61" s="188" t="s">
        <v>396</v>
      </c>
      <c r="D61" s="179">
        <v>2017</v>
      </c>
      <c r="E61" s="193">
        <f>-'[8]Trans Pivot'!N157</f>
        <v>51168.3</v>
      </c>
      <c r="F61" s="179">
        <f>VLOOKUP(H61,'[9]JUR 98-tie out'!$C$6:$AC$1506,26,0)</f>
        <v>200262</v>
      </c>
      <c r="G61" s="179">
        <f>VLOOKUP(H61,'[9]JUR 98-tie out'!$C$6:$AC$1506,27,0)</f>
        <v>30510</v>
      </c>
      <c r="H61" s="178">
        <f>'[8]Trans Pivot'!M165</f>
        <v>50637</v>
      </c>
    </row>
    <row r="62" spans="1:8">
      <c r="A62" s="181">
        <f t="shared" si="4"/>
        <v>53</v>
      </c>
      <c r="C62" s="188"/>
      <c r="D62" s="179"/>
      <c r="E62" s="180">
        <f>SUM(E53:E61)</f>
        <v>15606507.179999998</v>
      </c>
      <c r="G62" s="179"/>
    </row>
    <row r="63" spans="1:8">
      <c r="A63" s="181"/>
      <c r="C63" s="188"/>
      <c r="D63" s="179"/>
      <c r="G63" s="179"/>
    </row>
    <row r="64" spans="1:8">
      <c r="A64" s="181">
        <v>54</v>
      </c>
      <c r="B64" s="177">
        <f>'[8]Trans Pivot'!K9</f>
        <v>12015862</v>
      </c>
      <c r="C64" s="188" t="s">
        <v>259</v>
      </c>
      <c r="D64" s="179">
        <v>2017</v>
      </c>
      <c r="E64" s="180">
        <f>-'[8]Trans Pivot'!N9</f>
        <v>9751623.8499999996</v>
      </c>
      <c r="F64" s="179">
        <f>VLOOKUP(H64,'[9]JUR 98-tie out'!$C$6:$AC$1506,26,0)</f>
        <v>200282</v>
      </c>
      <c r="G64" s="179">
        <f>VLOOKUP(H64,'[9]JUR 98-tie out'!$C$6:$AC$1506,27,0)</f>
        <v>30825</v>
      </c>
      <c r="H64" s="178">
        <f>'[8]Trans Pivot'!M9</f>
        <v>50931</v>
      </c>
    </row>
    <row r="65" spans="1:8">
      <c r="A65" s="181">
        <f>A64+1</f>
        <v>55</v>
      </c>
      <c r="B65" s="177">
        <f>'[8]Trans Pivot'!K34</f>
        <v>12016005</v>
      </c>
      <c r="C65" s="188" t="s">
        <v>283</v>
      </c>
      <c r="D65" s="179">
        <v>2017</v>
      </c>
      <c r="E65" s="180">
        <f>-'[8]Trans Pivot'!N34</f>
        <v>2347259.88</v>
      </c>
      <c r="F65" s="179">
        <f>VLOOKUP(H65,'[9]JUR 98-tie out'!$C$6:$AC$1506,26,0)</f>
        <v>200282</v>
      </c>
      <c r="G65" s="179">
        <f>VLOOKUP(H65,'[9]JUR 98-tie out'!$C$6:$AC$1506,27,0)</f>
        <v>30825</v>
      </c>
      <c r="H65" s="178">
        <f>'[8]Trans Pivot'!M34</f>
        <v>50931</v>
      </c>
    </row>
    <row r="66" spans="1:8">
      <c r="A66" s="181">
        <f t="shared" ref="A66:A70" si="5">A65+1</f>
        <v>56</v>
      </c>
      <c r="B66" s="177">
        <f>'[8]Trans Pivot'!K49</f>
        <v>12015887</v>
      </c>
      <c r="C66" s="188" t="s">
        <v>296</v>
      </c>
      <c r="D66" s="179">
        <v>2017</v>
      </c>
      <c r="E66" s="180">
        <f>-'[8]Trans Pivot'!N49</f>
        <v>1167202.26</v>
      </c>
      <c r="F66" s="179">
        <f>VLOOKUP(H66,'[9]JUR 98-tie out'!$C$6:$AC$1506,26,0)</f>
        <v>200282</v>
      </c>
      <c r="G66" s="179">
        <f>VLOOKUP(H66,'[9]JUR 98-tie out'!$C$6:$AC$1506,27,0)</f>
        <v>30825</v>
      </c>
      <c r="H66" s="178">
        <f>'[8]Trans Pivot'!M49</f>
        <v>50931</v>
      </c>
    </row>
    <row r="67" spans="1:8">
      <c r="A67" s="181">
        <f t="shared" si="5"/>
        <v>57</v>
      </c>
      <c r="B67" s="177">
        <f>'[8]Trans Pivot'!K57</f>
        <v>12037796</v>
      </c>
      <c r="C67" s="188" t="s">
        <v>303</v>
      </c>
      <c r="D67" s="179">
        <v>2017</v>
      </c>
      <c r="E67" s="180">
        <f>-'[8]Trans Pivot'!N57</f>
        <v>878468.44</v>
      </c>
      <c r="F67" s="179">
        <f>VLOOKUP(H67,'[9]JUR 98-tie out'!$C$6:$AC$1506,26,0)</f>
        <v>200282</v>
      </c>
      <c r="G67" s="179">
        <f>VLOOKUP(H67,'[9]JUR 98-tie out'!$C$6:$AC$1506,27,0)</f>
        <v>30825</v>
      </c>
      <c r="H67" s="178">
        <f>'[8]Trans Pivot'!M57</f>
        <v>50931</v>
      </c>
    </row>
    <row r="68" spans="1:8">
      <c r="A68" s="181">
        <f t="shared" si="5"/>
        <v>58</v>
      </c>
      <c r="B68" s="177">
        <f>'[8]Trans Pivot'!K64</f>
        <v>12174396</v>
      </c>
      <c r="C68" s="188" t="s">
        <v>309</v>
      </c>
      <c r="D68" s="179">
        <v>2017</v>
      </c>
      <c r="E68" s="180">
        <f>-'[8]Trans Pivot'!N64</f>
        <v>636400.21</v>
      </c>
      <c r="F68" s="179">
        <f>VLOOKUP(H68,'[9]JUR 98-tie out'!$C$6:$AC$1506,26,0)</f>
        <v>200282</v>
      </c>
      <c r="G68" s="179">
        <f>VLOOKUP(H68,'[9]JUR 98-tie out'!$C$6:$AC$1506,27,0)</f>
        <v>30825</v>
      </c>
      <c r="H68" s="178">
        <f>'[8]Trans Pivot'!M64</f>
        <v>50931</v>
      </c>
    </row>
    <row r="69" spans="1:8">
      <c r="A69" s="181">
        <f t="shared" si="5"/>
        <v>59</v>
      </c>
      <c r="B69" s="177">
        <f>'[8]Trans Pivot'!K124</f>
        <v>12037800</v>
      </c>
      <c r="C69" s="188" t="s">
        <v>367</v>
      </c>
      <c r="D69" s="179">
        <v>2017</v>
      </c>
      <c r="E69" s="193">
        <f>-'[8]Trans Pivot'!N124</f>
        <v>229332.83</v>
      </c>
      <c r="F69" s="179">
        <f>VLOOKUP(H69,'[9]JUR 98-tie out'!$C$6:$AC$1506,26,0)</f>
        <v>200282</v>
      </c>
      <c r="G69" s="179">
        <f>VLOOKUP(H69,'[9]JUR 98-tie out'!$C$6:$AC$1506,27,0)</f>
        <v>30825</v>
      </c>
      <c r="H69" s="178">
        <f>'[8]Trans Pivot'!M124</f>
        <v>50931</v>
      </c>
    </row>
    <row r="70" spans="1:8">
      <c r="A70" s="181">
        <f t="shared" si="5"/>
        <v>60</v>
      </c>
      <c r="C70" s="188"/>
      <c r="D70" s="179"/>
      <c r="E70" s="180">
        <f>SUM(E64:E69)</f>
        <v>15010287.470000001</v>
      </c>
      <c r="G70" s="179"/>
    </row>
    <row r="71" spans="1:8">
      <c r="A71" s="181"/>
      <c r="C71" s="188"/>
      <c r="D71" s="179"/>
      <c r="G71" s="179"/>
    </row>
    <row r="72" spans="1:8">
      <c r="A72" s="181">
        <v>61</v>
      </c>
      <c r="B72" s="177">
        <f>'[8]Trans Pivot'!K10</f>
        <v>11495780</v>
      </c>
      <c r="C72" s="188" t="s">
        <v>260</v>
      </c>
      <c r="D72" s="179">
        <v>2017</v>
      </c>
      <c r="E72" s="180">
        <f>-'[8]Trans Pivot'!N10</f>
        <v>8205913.3499999996</v>
      </c>
      <c r="F72" s="179">
        <f>VLOOKUP(H72,'[9]JUR 98-tie out'!$C$6:$AC$1506,26,0)</f>
        <v>20130</v>
      </c>
      <c r="G72" s="179">
        <f>VLOOKUP(H72,'[9]JUR 98-tie out'!$C$6:$AC$1506,27,0)</f>
        <v>1001</v>
      </c>
      <c r="H72" s="178">
        <f>'[8]Trans Pivot'!M10</f>
        <v>11315</v>
      </c>
    </row>
    <row r="73" spans="1:8">
      <c r="A73" s="181">
        <f>A72+1</f>
        <v>62</v>
      </c>
      <c r="B73" s="177">
        <f>'[8]Trans Pivot'!K50</f>
        <v>11902968</v>
      </c>
      <c r="C73" s="188" t="s">
        <v>297</v>
      </c>
      <c r="D73" s="179">
        <v>2017</v>
      </c>
      <c r="E73" s="180">
        <f>-'[8]Trans Pivot'!N50</f>
        <v>1163995.98</v>
      </c>
      <c r="F73" s="179">
        <f>VLOOKUP(H73,'[9]JUR 98-tie out'!$C$6:$AC$1506,26,0)</f>
        <v>20130</v>
      </c>
      <c r="G73" s="179">
        <f>VLOOKUP(H73,'[9]JUR 98-tie out'!$C$6:$AC$1506,27,0)</f>
        <v>1001</v>
      </c>
      <c r="H73" s="178">
        <f>'[8]Trans Pivot'!M50</f>
        <v>11315</v>
      </c>
    </row>
    <row r="74" spans="1:8">
      <c r="A74" s="181">
        <f t="shared" ref="A74:A80" si="6">A73+1</f>
        <v>63</v>
      </c>
      <c r="B74" s="177">
        <f>'[8]Trans Pivot'!K82</f>
        <v>12076450</v>
      </c>
      <c r="C74" s="188" t="s">
        <v>326</v>
      </c>
      <c r="D74" s="179">
        <v>2017</v>
      </c>
      <c r="E74" s="180">
        <f>-'[8]Trans Pivot'!N82</f>
        <v>477422.37</v>
      </c>
      <c r="F74" s="179">
        <f>VLOOKUP(H74,'[9]JUR 98-tie out'!$C$6:$AC$1506,26,0)</f>
        <v>20130</v>
      </c>
      <c r="G74" s="179">
        <f>VLOOKUP(H74,'[9]JUR 98-tie out'!$C$6:$AC$1506,27,0)</f>
        <v>1001</v>
      </c>
      <c r="H74" s="178">
        <f>'[8]Trans Pivot'!M82</f>
        <v>11315</v>
      </c>
    </row>
    <row r="75" spans="1:8">
      <c r="A75" s="181">
        <f t="shared" si="6"/>
        <v>64</v>
      </c>
      <c r="B75" s="177">
        <f>'[8]Trans Pivot'!K87</f>
        <v>11781094</v>
      </c>
      <c r="C75" s="188" t="s">
        <v>331</v>
      </c>
      <c r="D75" s="179">
        <v>2017</v>
      </c>
      <c r="E75" s="180">
        <f>-'[8]Trans Pivot'!N87</f>
        <v>428755.42</v>
      </c>
      <c r="F75" s="179">
        <f>VLOOKUP(H75,'[9]JUR 98-tie out'!$C$6:$AC$1506,26,0)</f>
        <v>20130</v>
      </c>
      <c r="G75" s="179">
        <f>VLOOKUP(H75,'[9]JUR 98-tie out'!$C$6:$AC$1506,27,0)</f>
        <v>1001</v>
      </c>
      <c r="H75" s="178">
        <f>'[8]Trans Pivot'!M87</f>
        <v>11315</v>
      </c>
    </row>
    <row r="76" spans="1:8">
      <c r="A76" s="181">
        <f t="shared" si="6"/>
        <v>65</v>
      </c>
      <c r="B76" s="177">
        <f>'[8]Trans Pivot'!K92</f>
        <v>11495779</v>
      </c>
      <c r="C76" s="188" t="s">
        <v>336</v>
      </c>
      <c r="D76" s="179">
        <v>2017</v>
      </c>
      <c r="E76" s="180">
        <f>-'[8]Trans Pivot'!N92</f>
        <v>394506.88</v>
      </c>
      <c r="F76" s="179">
        <f>VLOOKUP(H76,'[9]JUR 98-tie out'!$C$6:$AC$1506,26,0)</f>
        <v>20130</v>
      </c>
      <c r="G76" s="179">
        <f>VLOOKUP(H76,'[9]JUR 98-tie out'!$C$6:$AC$1506,27,0)</f>
        <v>1001</v>
      </c>
      <c r="H76" s="178">
        <f>'[8]Trans Pivot'!M92</f>
        <v>11315</v>
      </c>
    </row>
    <row r="77" spans="1:8">
      <c r="A77" s="181">
        <f t="shared" si="6"/>
        <v>66</v>
      </c>
      <c r="B77" s="177">
        <f>'[8]Trans Pivot'!K129</f>
        <v>11983814</v>
      </c>
      <c r="C77" s="188" t="s">
        <v>248</v>
      </c>
      <c r="D77" s="179">
        <v>2017</v>
      </c>
      <c r="E77" s="180">
        <f>-'[8]Trans Pivot'!N129</f>
        <v>192426.58</v>
      </c>
      <c r="F77" s="179">
        <f>VLOOKUP(H77,'[9]JUR 98-tie out'!$C$6:$AC$1506,26,0)</f>
        <v>20130</v>
      </c>
      <c r="G77" s="179">
        <f>VLOOKUP(H77,'[9]JUR 98-tie out'!$C$6:$AC$1506,27,0)</f>
        <v>1001</v>
      </c>
      <c r="H77" s="178">
        <f>'[8]Trans Pivot'!M129</f>
        <v>11315</v>
      </c>
    </row>
    <row r="78" spans="1:8">
      <c r="A78" s="181">
        <f t="shared" si="6"/>
        <v>67</v>
      </c>
      <c r="B78" s="177">
        <f>'[8]Trans Pivot'!K131</f>
        <v>11983907</v>
      </c>
      <c r="C78" s="188" t="s">
        <v>373</v>
      </c>
      <c r="D78" s="179">
        <v>2017</v>
      </c>
      <c r="E78" s="180">
        <f>-'[8]Trans Pivot'!N131</f>
        <v>180596.8</v>
      </c>
      <c r="F78" s="179">
        <f>VLOOKUP(H78,'[9]JUR 98-tie out'!$C$6:$AC$1506,26,0)</f>
        <v>20130</v>
      </c>
      <c r="G78" s="179">
        <f>VLOOKUP(H78,'[9]JUR 98-tie out'!$C$6:$AC$1506,27,0)</f>
        <v>1001</v>
      </c>
      <c r="H78" s="178">
        <f>'[8]Trans Pivot'!M131</f>
        <v>11315</v>
      </c>
    </row>
    <row r="79" spans="1:8">
      <c r="A79" s="181">
        <f t="shared" si="6"/>
        <v>68</v>
      </c>
      <c r="B79" s="177">
        <f>'[8]Trans Pivot'!K135</f>
        <v>11983823</v>
      </c>
      <c r="C79" s="188" t="s">
        <v>377</v>
      </c>
      <c r="D79" s="179">
        <v>2017</v>
      </c>
      <c r="E79" s="193">
        <f>-'[8]Trans Pivot'!N135</f>
        <v>158951.74</v>
      </c>
      <c r="F79" s="179">
        <f>VLOOKUP(H79,'[9]JUR 98-tie out'!$C$6:$AC$1506,26,0)</f>
        <v>20130</v>
      </c>
      <c r="G79" s="179">
        <f>VLOOKUP(H79,'[9]JUR 98-tie out'!$C$6:$AC$1506,27,0)</f>
        <v>1001</v>
      </c>
      <c r="H79" s="178">
        <f>'[8]Trans Pivot'!M135</f>
        <v>11315</v>
      </c>
    </row>
    <row r="80" spans="1:8">
      <c r="A80" s="181">
        <f t="shared" si="6"/>
        <v>69</v>
      </c>
      <c r="C80" s="188"/>
      <c r="D80" s="179"/>
      <c r="E80" s="180">
        <f>SUM(E72:E79)</f>
        <v>11202569.120000001</v>
      </c>
      <c r="G80" s="179"/>
    </row>
    <row r="81" spans="1:8">
      <c r="A81" s="194" t="s">
        <v>84</v>
      </c>
      <c r="C81" s="188"/>
      <c r="D81" s="179"/>
      <c r="G81" s="179"/>
    </row>
    <row r="82" spans="1:8">
      <c r="A82" s="194" t="s">
        <v>484</v>
      </c>
      <c r="C82" s="188"/>
      <c r="D82" s="179"/>
      <c r="G82" s="179"/>
    </row>
    <row r="83" spans="1:8">
      <c r="A83" s="181"/>
      <c r="B83" s="186" t="s">
        <v>154</v>
      </c>
      <c r="C83" s="185" t="s">
        <v>155</v>
      </c>
      <c r="D83" s="185" t="s">
        <v>156</v>
      </c>
      <c r="E83" s="187" t="s">
        <v>157</v>
      </c>
      <c r="G83" s="179"/>
    </row>
    <row r="84" spans="1:8">
      <c r="A84" s="181">
        <v>70</v>
      </c>
      <c r="B84" s="177">
        <f>'[8]Trans Pivot'!K18</f>
        <v>12016052</v>
      </c>
      <c r="C84" s="188" t="s">
        <v>267</v>
      </c>
      <c r="D84" s="179">
        <v>2017</v>
      </c>
      <c r="E84" s="180">
        <f>-'[8]Trans Pivot'!N18</f>
        <v>5777328.54</v>
      </c>
      <c r="F84" s="179">
        <f>VLOOKUP(H84,'[9]JUR 98-tie out'!$C$6:$AC$1506,26,0)</f>
        <v>200282</v>
      </c>
      <c r="G84" s="179">
        <f>VLOOKUP(H84,'[9]JUR 98-tie out'!$C$6:$AC$1506,27,0)</f>
        <v>30694</v>
      </c>
      <c r="H84" s="178">
        <f>'[8]Trans Pivot'!M18</f>
        <v>50923</v>
      </c>
    </row>
    <row r="85" spans="1:8">
      <c r="A85" s="181">
        <f>A84+1</f>
        <v>71</v>
      </c>
      <c r="B85" s="177">
        <f>'[8]Trans Pivot'!K31</f>
        <v>12016100</v>
      </c>
      <c r="C85" s="188" t="s">
        <v>280</v>
      </c>
      <c r="D85" s="179">
        <v>2017</v>
      </c>
      <c r="E85" s="180">
        <f>-'[8]Trans Pivot'!N31</f>
        <v>3052405.85</v>
      </c>
      <c r="F85" s="179">
        <f>VLOOKUP(H85,'[9]JUR 98-tie out'!$C$6:$AC$1506,26,0)</f>
        <v>200282</v>
      </c>
      <c r="G85" s="179">
        <f>VLOOKUP(H85,'[9]JUR 98-tie out'!$C$6:$AC$1506,27,0)</f>
        <v>30694</v>
      </c>
      <c r="H85" s="178">
        <f>'[8]Trans Pivot'!M31</f>
        <v>50879</v>
      </c>
    </row>
    <row r="86" spans="1:8">
      <c r="A86" s="181">
        <f t="shared" ref="A86:A89" si="7">A85+1</f>
        <v>72</v>
      </c>
      <c r="B86" s="177">
        <f>'[8]Trans Pivot'!K69</f>
        <v>12016047</v>
      </c>
      <c r="C86" s="188" t="s">
        <v>314</v>
      </c>
      <c r="D86" s="179">
        <v>2017</v>
      </c>
      <c r="E86" s="180">
        <f>-'[8]Trans Pivot'!N69</f>
        <v>592992.68000000005</v>
      </c>
      <c r="F86" s="179">
        <f>VLOOKUP(H86,'[9]JUR 98-tie out'!$C$6:$AC$1506,26,0)</f>
        <v>200282</v>
      </c>
      <c r="G86" s="179">
        <f>VLOOKUP(H86,'[9]JUR 98-tie out'!$C$6:$AC$1506,27,0)</f>
        <v>30694</v>
      </c>
      <c r="H86" s="178">
        <f>'[8]Trans Pivot'!M69</f>
        <v>50879</v>
      </c>
    </row>
    <row r="87" spans="1:8" ht="13.5" customHeight="1">
      <c r="A87" s="181">
        <f t="shared" si="7"/>
        <v>73</v>
      </c>
      <c r="B87" s="177">
        <f>'[8]Trans Pivot'!K70</f>
        <v>12016040</v>
      </c>
      <c r="C87" s="188" t="s">
        <v>315</v>
      </c>
      <c r="D87" s="179">
        <v>2017</v>
      </c>
      <c r="E87" s="180">
        <f>-'[8]Trans Pivot'!N70</f>
        <v>592921.9</v>
      </c>
      <c r="F87" s="179">
        <f>VLOOKUP(H87,'[9]JUR 98-tie out'!$C$6:$AC$1506,26,0)</f>
        <v>200282</v>
      </c>
      <c r="G87" s="179">
        <f>VLOOKUP(H87,'[9]JUR 98-tie out'!$C$6:$AC$1506,27,0)</f>
        <v>30694</v>
      </c>
      <c r="H87" s="178">
        <f>'[8]Trans Pivot'!M70</f>
        <v>50879</v>
      </c>
    </row>
    <row r="88" spans="1:8">
      <c r="A88" s="181">
        <f t="shared" si="7"/>
        <v>74</v>
      </c>
      <c r="B88" s="177">
        <f>'[8]Trans Pivot'!K54</f>
        <v>12173964</v>
      </c>
      <c r="C88" s="188" t="s">
        <v>300</v>
      </c>
      <c r="D88" s="179">
        <v>2017</v>
      </c>
      <c r="E88" s="193">
        <f>-'[8]Trans Pivot'!N54</f>
        <v>964505.67</v>
      </c>
      <c r="F88" s="179">
        <f>VLOOKUP(H88,'[9]JUR 98-tie out'!$C$6:$AC$1506,26,0)</f>
        <v>200282</v>
      </c>
      <c r="G88" s="179">
        <f>VLOOKUP(H88,'[9]JUR 98-tie out'!$C$6:$AC$1506,27,0)</f>
        <v>30694</v>
      </c>
      <c r="H88" s="178">
        <f>'[8]Trans Pivot'!M54</f>
        <v>50877</v>
      </c>
    </row>
    <row r="89" spans="1:8" ht="13.5" customHeight="1">
      <c r="A89" s="181">
        <f t="shared" si="7"/>
        <v>75</v>
      </c>
      <c r="C89" s="188"/>
      <c r="D89" s="179"/>
      <c r="E89" s="180">
        <f>SUM(E84:E88)</f>
        <v>10980154.640000001</v>
      </c>
      <c r="G89" s="179"/>
    </row>
    <row r="90" spans="1:8" ht="13.5" customHeight="1">
      <c r="A90" s="181"/>
      <c r="C90" s="188"/>
      <c r="D90" s="179"/>
      <c r="G90" s="179"/>
    </row>
    <row r="91" spans="1:8">
      <c r="A91" s="181">
        <v>76</v>
      </c>
      <c r="B91" s="177">
        <f>'[8]Trans Pivot'!K25</f>
        <v>12173065</v>
      </c>
      <c r="C91" s="188" t="s">
        <v>274</v>
      </c>
      <c r="D91" s="179">
        <v>2017</v>
      </c>
      <c r="E91" s="180">
        <f>-'[8]Trans Pivot'!N25</f>
        <v>4527787.45</v>
      </c>
      <c r="F91" s="179">
        <f>VLOOKUP(H91,'[9]JUR 98-tie out'!$C$6:$AC$1506,26,0)</f>
        <v>200324</v>
      </c>
      <c r="G91" s="179">
        <f>VLOOKUP(H91,'[9]JUR 98-tie out'!$C$6:$AC$1506,27,0)</f>
        <v>30914</v>
      </c>
      <c r="H91" s="178">
        <f>'[8]Trans Pivot'!M25</f>
        <v>51245</v>
      </c>
    </row>
    <row r="92" spans="1:8">
      <c r="A92" s="181">
        <f>A91+1</f>
        <v>77</v>
      </c>
      <c r="B92" s="177">
        <f>'[8]Trans Pivot'!K30</f>
        <v>12172928</v>
      </c>
      <c r="C92" s="188" t="s">
        <v>279</v>
      </c>
      <c r="D92" s="179">
        <v>2017</v>
      </c>
      <c r="E92" s="180">
        <f>-'[8]Trans Pivot'!N30</f>
        <v>3242657.46</v>
      </c>
      <c r="F92" s="179">
        <f>VLOOKUP(H92,'[9]JUR 98-tie out'!$C$6:$AC$1506,26,0)</f>
        <v>200324</v>
      </c>
      <c r="G92" s="179">
        <f>VLOOKUP(H92,'[9]JUR 98-tie out'!$C$6:$AC$1506,27,0)</f>
        <v>30914</v>
      </c>
      <c r="H92" s="178">
        <f>'[8]Trans Pivot'!M30</f>
        <v>51194</v>
      </c>
    </row>
    <row r="93" spans="1:8">
      <c r="A93" s="181">
        <f t="shared" ref="A93:A95" si="8">A92+1</f>
        <v>78</v>
      </c>
      <c r="B93" s="177">
        <f>'[8]Trans Pivot'!K86</f>
        <v>12172876</v>
      </c>
      <c r="C93" s="188" t="s">
        <v>330</v>
      </c>
      <c r="D93" s="179">
        <v>2017</v>
      </c>
      <c r="E93" s="180">
        <f>-'[8]Trans Pivot'!N86</f>
        <v>434116</v>
      </c>
      <c r="F93" s="179">
        <f>VLOOKUP(H93,'[9]JUR 98-tie out'!$C$6:$AC$1506,26,0)</f>
        <v>200324</v>
      </c>
      <c r="G93" s="179">
        <f>VLOOKUP(H93,'[9]JUR 98-tie out'!$C$6:$AC$1506,27,0)</f>
        <v>30914</v>
      </c>
      <c r="H93" s="178">
        <f>'[8]Trans Pivot'!M86</f>
        <v>51250</v>
      </c>
    </row>
    <row r="94" spans="1:8">
      <c r="A94" s="181">
        <f t="shared" si="8"/>
        <v>79</v>
      </c>
      <c r="B94" s="177">
        <f>'[8]Trans Pivot'!K142</f>
        <v>12172918</v>
      </c>
      <c r="C94" s="188" t="s">
        <v>383</v>
      </c>
      <c r="D94" s="179">
        <v>2017</v>
      </c>
      <c r="E94" s="193">
        <f>-'[8]Trans Pivot'!N142</f>
        <v>117334</v>
      </c>
      <c r="F94" s="179">
        <f>VLOOKUP(H94,'[9]JUR 98-tie out'!$C$6:$AC$1506,26,0)</f>
        <v>200324</v>
      </c>
      <c r="G94" s="179">
        <f>VLOOKUP(H94,'[9]JUR 98-tie out'!$C$6:$AC$1506,27,0)</f>
        <v>30914</v>
      </c>
      <c r="H94" s="178">
        <f>'[8]Trans Pivot'!M142</f>
        <v>51131</v>
      </c>
    </row>
    <row r="95" spans="1:8">
      <c r="A95" s="181">
        <f t="shared" si="8"/>
        <v>80</v>
      </c>
      <c r="C95" s="188"/>
      <c r="D95" s="179"/>
      <c r="E95" s="180">
        <f>SUM(E91:E94)</f>
        <v>8321894.9100000001</v>
      </c>
      <c r="G95" s="179"/>
    </row>
    <row r="96" spans="1:8">
      <c r="A96" s="181"/>
      <c r="C96" s="188"/>
      <c r="D96" s="179"/>
      <c r="G96" s="179"/>
    </row>
    <row r="97" spans="1:8">
      <c r="A97" s="181">
        <v>81</v>
      </c>
      <c r="B97" s="177">
        <f>'[8]Trans Pivot'!K12</f>
        <v>11786346</v>
      </c>
      <c r="C97" s="188" t="s">
        <v>262</v>
      </c>
      <c r="D97" s="179">
        <v>2017</v>
      </c>
      <c r="E97" s="180">
        <f>-'[8]Trans Pivot'!N12</f>
        <v>7288117.5499999998</v>
      </c>
      <c r="G97" s="179"/>
    </row>
    <row r="98" spans="1:8">
      <c r="A98" s="181"/>
      <c r="C98" s="188"/>
      <c r="D98" s="179"/>
      <c r="G98" s="179"/>
    </row>
    <row r="99" spans="1:8">
      <c r="A99" s="181">
        <v>82</v>
      </c>
      <c r="B99" s="177">
        <f>'[8]Trans Pivot'!K14</f>
        <v>11987330</v>
      </c>
      <c r="C99" s="188" t="s">
        <v>264</v>
      </c>
      <c r="D99" s="179">
        <v>2017</v>
      </c>
      <c r="E99" s="180">
        <f>-'[8]Trans Pivot'!N14</f>
        <v>6537027.3700000001</v>
      </c>
      <c r="F99" s="179">
        <f>VLOOKUP(H99,'[9]JUR 98-tie out'!$C$6:$AC$1506,26,0)</f>
        <v>200326</v>
      </c>
      <c r="G99" s="179">
        <f>VLOOKUP(H99,'[9]JUR 98-tie out'!$C$6:$AC$1506,27,0)</f>
        <v>30875</v>
      </c>
      <c r="H99" s="178">
        <f>'[8]Trans Pivot'!M14</f>
        <v>51189</v>
      </c>
    </row>
    <row r="100" spans="1:8">
      <c r="A100" s="181">
        <f>A99+1</f>
        <v>83</v>
      </c>
      <c r="B100" s="177">
        <f>'[8]Trans Pivot'!K122</f>
        <v>11987329</v>
      </c>
      <c r="C100" s="188" t="s">
        <v>365</v>
      </c>
      <c r="D100" s="179">
        <v>2017</v>
      </c>
      <c r="E100" s="180">
        <f>-'[8]Trans Pivot'!N122</f>
        <v>238728.85</v>
      </c>
      <c r="F100" s="179">
        <f>VLOOKUP(H100,'[9]JUR 98-tie out'!$C$6:$AC$1506,26,0)</f>
        <v>200326</v>
      </c>
      <c r="G100" s="179">
        <f>VLOOKUP(H100,'[9]JUR 98-tie out'!$C$6:$AC$1506,27,0)</f>
        <v>30875</v>
      </c>
      <c r="H100" s="178">
        <f>'[8]Trans Pivot'!M122</f>
        <v>51189</v>
      </c>
    </row>
    <row r="101" spans="1:8">
      <c r="A101" s="181">
        <f t="shared" ref="A101:A102" si="9">A100+1</f>
        <v>84</v>
      </c>
      <c r="B101" s="177">
        <f>'[8]Trans Pivot'!K133</f>
        <v>11987326</v>
      </c>
      <c r="C101" s="188" t="s">
        <v>375</v>
      </c>
      <c r="D101" s="179">
        <v>2017</v>
      </c>
      <c r="E101" s="193">
        <f>-'[8]Trans Pivot'!N133</f>
        <v>172317.33</v>
      </c>
      <c r="F101" s="179">
        <f>VLOOKUP(H101,'[9]JUR 98-tie out'!$C$6:$AC$1506,26,0)</f>
        <v>200326</v>
      </c>
      <c r="G101" s="179">
        <f>VLOOKUP(H101,'[9]JUR 98-tie out'!$C$6:$AC$1506,27,0)</f>
        <v>30875</v>
      </c>
      <c r="H101" s="178">
        <f>'[8]Trans Pivot'!M133</f>
        <v>51189</v>
      </c>
    </row>
    <row r="102" spans="1:8">
      <c r="A102" s="181">
        <f t="shared" si="9"/>
        <v>85</v>
      </c>
      <c r="C102" s="188"/>
      <c r="D102" s="179"/>
      <c r="E102" s="180">
        <f>SUM(E99:E101)</f>
        <v>6948073.5499999998</v>
      </c>
      <c r="G102" s="179"/>
    </row>
    <row r="103" spans="1:8">
      <c r="A103" s="181"/>
      <c r="C103" s="188"/>
      <c r="D103" s="179"/>
      <c r="G103" s="179"/>
    </row>
    <row r="104" spans="1:8">
      <c r="A104" s="181">
        <v>86</v>
      </c>
      <c r="B104" s="177">
        <f>'[8]Trans Pivot'!K16</f>
        <v>12076309</v>
      </c>
      <c r="C104" s="188" t="s">
        <v>266</v>
      </c>
      <c r="D104" s="179">
        <v>2017</v>
      </c>
      <c r="E104" s="180">
        <f>-'[8]Trans Pivot'!N16</f>
        <v>6172849.5999999996</v>
      </c>
      <c r="G104" s="179"/>
    </row>
    <row r="105" spans="1:8">
      <c r="A105" s="181"/>
      <c r="C105" s="188"/>
      <c r="D105" s="179"/>
      <c r="G105" s="179"/>
    </row>
    <row r="106" spans="1:8">
      <c r="A106" s="181">
        <v>87</v>
      </c>
      <c r="B106" s="177">
        <f>'[8]Trans Pivot'!K21</f>
        <v>11958405</v>
      </c>
      <c r="C106" s="188" t="s">
        <v>270</v>
      </c>
      <c r="D106" s="179">
        <v>2017</v>
      </c>
      <c r="E106" s="180">
        <f>-'[8]Trans Pivot'!N21</f>
        <v>5308665.8</v>
      </c>
      <c r="F106" s="179">
        <f>VLOOKUP(H106,'[9]JUR 98-tie out'!$C$6:$AC$1506,26,0)</f>
        <v>200214</v>
      </c>
      <c r="G106" s="179">
        <f>VLOOKUP(H106,'[9]JUR 98-tie out'!$C$6:$AC$1506,27,0)</f>
        <v>841</v>
      </c>
      <c r="H106" s="178">
        <f>'[8]Trans Pivot'!M21</f>
        <v>11110</v>
      </c>
    </row>
    <row r="107" spans="1:8">
      <c r="A107" s="181">
        <f>A106+1</f>
        <v>88</v>
      </c>
      <c r="B107" s="177">
        <f>'[8]Trans Pivot'!K107</f>
        <v>12075722</v>
      </c>
      <c r="C107" s="188" t="s">
        <v>351</v>
      </c>
      <c r="D107" s="179">
        <v>2017</v>
      </c>
      <c r="E107" s="193">
        <f>-'[8]Trans Pivot'!N107</f>
        <v>320156.89</v>
      </c>
      <c r="F107" s="179">
        <f>VLOOKUP(H107,'[9]JUR 98-tie out'!$C$6:$AC$1506,26,0)</f>
        <v>200214</v>
      </c>
      <c r="G107" s="179">
        <f>VLOOKUP(H107,'[9]JUR 98-tie out'!$C$6:$AC$1506,27,0)</f>
        <v>841</v>
      </c>
      <c r="H107" s="178">
        <f>'[8]Trans Pivot'!M107</f>
        <v>11110</v>
      </c>
    </row>
    <row r="108" spans="1:8">
      <c r="A108" s="181">
        <f>A107+1</f>
        <v>89</v>
      </c>
      <c r="C108" s="188"/>
      <c r="D108" s="179"/>
      <c r="E108" s="180">
        <f>SUM(E106:E107)</f>
        <v>5628822.6899999995</v>
      </c>
      <c r="G108" s="179"/>
    </row>
    <row r="109" spans="1:8">
      <c r="A109" s="181"/>
      <c r="C109" s="188"/>
      <c r="D109" s="179"/>
      <c r="G109" s="179"/>
    </row>
    <row r="110" spans="1:8">
      <c r="A110" s="181">
        <v>90</v>
      </c>
      <c r="B110" s="177">
        <f>'[8]Trans Pivot'!K27</f>
        <v>11902959</v>
      </c>
      <c r="C110" s="188" t="s">
        <v>276</v>
      </c>
      <c r="D110" s="179">
        <v>2017</v>
      </c>
      <c r="E110" s="180">
        <f>-'[8]Trans Pivot'!N27</f>
        <v>4459764.24</v>
      </c>
      <c r="F110" s="179">
        <f>VLOOKUP(H110,'[9]JUR 98-tie out'!$C$6:$AC$1506,26,0)</f>
        <v>200166</v>
      </c>
      <c r="G110" s="179">
        <f>VLOOKUP(H110,'[9]JUR 98-tie out'!$C$6:$AC$1506,27,0)</f>
        <v>1033</v>
      </c>
      <c r="H110" s="178">
        <f>'[8]Trans Pivot'!M27</f>
        <v>11358</v>
      </c>
    </row>
    <row r="111" spans="1:8">
      <c r="A111" s="181">
        <f>A110+1</f>
        <v>91</v>
      </c>
      <c r="B111" s="177">
        <f>'[8]Trans Pivot'!K67</f>
        <v>11495785</v>
      </c>
      <c r="C111" s="188" t="s">
        <v>312</v>
      </c>
      <c r="D111" s="179">
        <v>2017</v>
      </c>
      <c r="E111" s="193">
        <f>-'[8]Trans Pivot'!N67</f>
        <v>609962.30000000005</v>
      </c>
      <c r="F111" s="179">
        <f>VLOOKUP(H111,'[9]JUR 98-tie out'!$C$6:$AC$1506,26,0)</f>
        <v>200166</v>
      </c>
      <c r="G111" s="179">
        <f>VLOOKUP(H111,'[9]JUR 98-tie out'!$C$6:$AC$1506,27,0)</f>
        <v>1033</v>
      </c>
      <c r="H111" s="178">
        <f>'[8]Trans Pivot'!M67</f>
        <v>11358</v>
      </c>
    </row>
    <row r="112" spans="1:8">
      <c r="A112" s="181">
        <f>A111+1</f>
        <v>92</v>
      </c>
      <c r="C112" s="188"/>
      <c r="D112" s="179"/>
      <c r="E112" s="180">
        <f>SUM(E110:E111)</f>
        <v>5069726.54</v>
      </c>
      <c r="G112" s="179"/>
    </row>
    <row r="113" spans="1:8">
      <c r="A113" s="181"/>
      <c r="C113" s="188"/>
      <c r="D113" s="179"/>
      <c r="G113" s="179"/>
    </row>
    <row r="114" spans="1:8">
      <c r="A114" s="181">
        <v>93</v>
      </c>
      <c r="B114" s="177">
        <f>'[8]Trans Pivot'!K23</f>
        <v>34001465</v>
      </c>
      <c r="C114" s="188" t="s">
        <v>272</v>
      </c>
      <c r="D114" s="179">
        <v>2017</v>
      </c>
      <c r="E114" s="180">
        <f>-'[8]Trans Pivot'!N23</f>
        <v>5049802.7300000004</v>
      </c>
      <c r="G114" s="179">
        <f>VLOOKUP(H114,'[9]JUR 98-tie out'!$C$6:$AC$1506,27,0)</f>
        <v>31001</v>
      </c>
      <c r="H114" s="178">
        <v>51438</v>
      </c>
    </row>
    <row r="115" spans="1:8">
      <c r="A115" s="181">
        <f>A114+1</f>
        <v>94</v>
      </c>
      <c r="B115" s="177">
        <f>'[8]Trans Pivot'!K24</f>
        <v>11987265</v>
      </c>
      <c r="C115" s="188" t="s">
        <v>273</v>
      </c>
      <c r="D115" s="179">
        <v>2017</v>
      </c>
      <c r="E115" s="180">
        <f>-'[8]Trans Pivot'!N24</f>
        <v>4791687.37</v>
      </c>
      <c r="G115" s="179"/>
    </row>
    <row r="116" spans="1:8">
      <c r="A116" s="181">
        <f t="shared" ref="A116:A118" si="10">A115+1</f>
        <v>95</v>
      </c>
      <c r="B116" s="177">
        <f>'[8]Trans Pivot'!K26</f>
        <v>11495908</v>
      </c>
      <c r="C116" s="188" t="s">
        <v>275</v>
      </c>
      <c r="D116" s="179">
        <v>2017</v>
      </c>
      <c r="E116" s="180">
        <f>-'[8]Trans Pivot'!N26</f>
        <v>4505729.7</v>
      </c>
      <c r="G116" s="179"/>
    </row>
    <row r="117" spans="1:8">
      <c r="A117" s="181">
        <f t="shared" si="10"/>
        <v>96</v>
      </c>
      <c r="B117" s="177">
        <f>'[8]Trans Pivot'!K28</f>
        <v>34000159</v>
      </c>
      <c r="C117" s="188" t="s">
        <v>277</v>
      </c>
      <c r="D117" s="179">
        <v>2017</v>
      </c>
      <c r="E117" s="180">
        <f>-'[8]Trans Pivot'!N28</f>
        <v>4113524.05</v>
      </c>
      <c r="G117" s="179"/>
      <c r="H117" s="178">
        <f>'[8]Trans Pivot'!M28</f>
        <v>11509</v>
      </c>
    </row>
    <row r="118" spans="1:8">
      <c r="A118" s="181">
        <f t="shared" si="10"/>
        <v>97</v>
      </c>
      <c r="B118" s="177">
        <f>'[8]Trans Pivot'!K29</f>
        <v>11764447</v>
      </c>
      <c r="C118" s="188" t="s">
        <v>278</v>
      </c>
      <c r="D118" s="179">
        <v>2017</v>
      </c>
      <c r="E118" s="180">
        <f>-'[8]Trans Pivot'!N29</f>
        <v>3776112.25</v>
      </c>
      <c r="F118" s="179">
        <f>VLOOKUP(H118,'[9]JUR 98-tie out'!$C$6:$AC$1506,26,0)</f>
        <v>200214</v>
      </c>
      <c r="G118" s="179">
        <f>VLOOKUP(H118,'[9]JUR 98-tie out'!$C$6:$AC$1506,27,0)</f>
        <v>802</v>
      </c>
      <c r="H118" s="178">
        <f>'[8]Trans Pivot'!M29</f>
        <v>11064</v>
      </c>
    </row>
    <row r="119" spans="1:8">
      <c r="A119" s="181"/>
      <c r="C119" s="188"/>
      <c r="D119" s="179"/>
      <c r="G119" s="179"/>
    </row>
    <row r="120" spans="1:8">
      <c r="A120" s="181">
        <v>98</v>
      </c>
      <c r="B120" s="177">
        <f>'[8]Trans Pivot'!K40</f>
        <v>12016046</v>
      </c>
      <c r="C120" s="188" t="s">
        <v>289</v>
      </c>
      <c r="D120" s="179">
        <v>2017</v>
      </c>
      <c r="E120" s="180">
        <f>-'[8]Trans Pivot'!N40</f>
        <v>1500000</v>
      </c>
      <c r="F120" s="179">
        <f>VLOOKUP(H120,'[9]JUR 98-tie out'!$C$6:$AC$1506,26,0)</f>
        <v>200309</v>
      </c>
      <c r="G120" s="179">
        <f>VLOOKUP(H120,'[9]JUR 98-tie out'!$C$6:$AC$1506,27,0)</f>
        <v>30376</v>
      </c>
      <c r="H120" s="178">
        <f>'[8]Trans Pivot'!M40</f>
        <v>50457</v>
      </c>
    </row>
    <row r="121" spans="1:8">
      <c r="A121" s="181">
        <f>A120+1</f>
        <v>99</v>
      </c>
      <c r="B121" s="177">
        <f>'[8]Trans Pivot'!K58</f>
        <v>12031115</v>
      </c>
      <c r="C121" s="188" t="s">
        <v>304</v>
      </c>
      <c r="D121" s="179">
        <v>2017</v>
      </c>
      <c r="E121" s="180">
        <f>-'[8]Trans Pivot'!N58</f>
        <v>865696.87</v>
      </c>
      <c r="F121" s="179">
        <f>VLOOKUP(H121,'[9]JUR 98-tie out'!$C$6:$AC$1506,26,0)</f>
        <v>200309</v>
      </c>
      <c r="G121" s="179">
        <f>VLOOKUP(H121,'[9]JUR 98-tie out'!$C$6:$AC$1506,27,0)</f>
        <v>30376</v>
      </c>
      <c r="H121" s="178">
        <f>'[8]Trans Pivot'!M58</f>
        <v>50447</v>
      </c>
    </row>
    <row r="122" spans="1:8">
      <c r="A122" s="181">
        <f t="shared" ref="A122:A123" si="11">A121+1</f>
        <v>100</v>
      </c>
      <c r="B122" s="177">
        <f>'[8]Trans Pivot'!K71</f>
        <v>12016028</v>
      </c>
      <c r="C122" s="188" t="s">
        <v>316</v>
      </c>
      <c r="D122" s="179">
        <v>2017</v>
      </c>
      <c r="E122" s="193">
        <f>-'[8]Trans Pivot'!N71</f>
        <v>575000</v>
      </c>
      <c r="F122" s="179">
        <f>VLOOKUP(H122,'[9]JUR 98-tie out'!$C$6:$AC$1506,26,0)</f>
        <v>200309</v>
      </c>
      <c r="G122" s="179">
        <f>VLOOKUP(H122,'[9]JUR 98-tie out'!$C$6:$AC$1506,27,0)</f>
        <v>30376</v>
      </c>
      <c r="H122" s="178">
        <f>'[8]Trans Pivot'!M71</f>
        <v>50447</v>
      </c>
    </row>
    <row r="123" spans="1:8">
      <c r="A123" s="181">
        <f t="shared" si="11"/>
        <v>101</v>
      </c>
      <c r="C123" s="188"/>
      <c r="D123" s="179"/>
      <c r="E123" s="180">
        <f>SUM(E120:E122)</f>
        <v>2940696.87</v>
      </c>
      <c r="G123" s="179"/>
    </row>
    <row r="124" spans="1:8">
      <c r="A124" s="181"/>
      <c r="C124" s="188"/>
      <c r="D124" s="179"/>
      <c r="G124" s="179"/>
    </row>
    <row r="125" spans="1:8">
      <c r="A125" s="181">
        <v>102</v>
      </c>
      <c r="B125" s="177">
        <f>'[8]Trans Pivot'!K32</f>
        <v>12172796</v>
      </c>
      <c r="C125" s="188" t="s">
        <v>281</v>
      </c>
      <c r="D125" s="179">
        <v>2017</v>
      </c>
      <c r="E125" s="180">
        <f>-'[8]Trans Pivot'!N32</f>
        <v>2803565.1199999996</v>
      </c>
      <c r="G125" s="179"/>
    </row>
    <row r="126" spans="1:8">
      <c r="A126" s="181"/>
      <c r="C126" s="188"/>
      <c r="D126" s="179"/>
      <c r="G126" s="179"/>
    </row>
    <row r="127" spans="1:8">
      <c r="A127" s="181">
        <v>103</v>
      </c>
      <c r="B127" s="177">
        <f>'[8]Trans Pivot'!K39</f>
        <v>12174290</v>
      </c>
      <c r="C127" s="188" t="s">
        <v>288</v>
      </c>
      <c r="D127" s="179">
        <v>2017</v>
      </c>
      <c r="E127" s="180">
        <f>-'[8]Trans Pivot'!N39</f>
        <v>1698361.37</v>
      </c>
      <c r="F127" s="179">
        <f>VLOOKUP(H127,'[9]JUR 98-tie out'!$C$6:$AC$1506,26,0)</f>
        <v>200309</v>
      </c>
      <c r="G127" s="179">
        <f>VLOOKUP(H127,'[9]JUR 98-tie out'!$C$6:$AC$1506,27,0)</f>
        <v>30638</v>
      </c>
      <c r="H127" s="178">
        <f>'[8]Trans Pivot'!M39</f>
        <v>50854</v>
      </c>
    </row>
    <row r="128" spans="1:8">
      <c r="A128" s="181">
        <f>A127+1</f>
        <v>104</v>
      </c>
      <c r="B128" s="177">
        <f>'[8]Trans Pivot'!K66</f>
        <v>12015865</v>
      </c>
      <c r="C128" s="188" t="s">
        <v>311</v>
      </c>
      <c r="D128" s="179">
        <v>2017</v>
      </c>
      <c r="E128" s="180">
        <f>-'[8]Trans Pivot'!N66</f>
        <v>610000</v>
      </c>
      <c r="F128" s="179">
        <f>VLOOKUP(H128,'[9]JUR 98-tie out'!$C$6:$AC$1506,26,0)</f>
        <v>200309</v>
      </c>
      <c r="G128" s="179">
        <f>VLOOKUP(H128,'[9]JUR 98-tie out'!$C$6:$AC$1506,27,0)</f>
        <v>30638</v>
      </c>
      <c r="H128" s="178">
        <f>'[8]Trans Pivot'!M66</f>
        <v>50819</v>
      </c>
    </row>
    <row r="129" spans="1:8">
      <c r="A129" s="181">
        <f t="shared" ref="A129:A130" si="12">A128+1</f>
        <v>105</v>
      </c>
      <c r="B129" s="177">
        <f>'[8]Trans Pivot'!K96</f>
        <v>12015853</v>
      </c>
      <c r="C129" s="188" t="s">
        <v>340</v>
      </c>
      <c r="D129" s="179">
        <v>2017</v>
      </c>
      <c r="E129" s="193">
        <f>-'[8]Trans Pivot'!N96</f>
        <v>380000</v>
      </c>
      <c r="F129" s="179">
        <f>VLOOKUP(H129,'[9]JUR 98-tie out'!$C$6:$AC$1506,26,0)</f>
        <v>200309</v>
      </c>
      <c r="G129" s="179">
        <f>VLOOKUP(H129,'[9]JUR 98-tie out'!$C$6:$AC$1506,27,0)</f>
        <v>30638</v>
      </c>
      <c r="H129" s="178">
        <f>'[8]Trans Pivot'!M96</f>
        <v>50820</v>
      </c>
    </row>
    <row r="130" spans="1:8">
      <c r="A130" s="181">
        <f t="shared" si="12"/>
        <v>106</v>
      </c>
      <c r="C130" s="188"/>
      <c r="D130" s="179"/>
      <c r="E130" s="180">
        <f>SUM(E127:E129)</f>
        <v>2688361.37</v>
      </c>
      <c r="G130" s="179"/>
    </row>
    <row r="131" spans="1:8">
      <c r="A131" s="181"/>
      <c r="C131" s="188"/>
      <c r="D131" s="179"/>
      <c r="G131" s="179"/>
    </row>
    <row r="132" spans="1:8">
      <c r="A132" s="181">
        <v>107</v>
      </c>
      <c r="B132" s="177">
        <f>'[8]Trans Pivot'!K33</f>
        <v>12172912</v>
      </c>
      <c r="C132" s="188" t="s">
        <v>282</v>
      </c>
      <c r="D132" s="179">
        <v>2017</v>
      </c>
      <c r="E132" s="180">
        <f>-'[8]Trans Pivot'!N33</f>
        <v>2400951.66</v>
      </c>
      <c r="G132" s="179"/>
      <c r="H132" s="178">
        <f>'[8]Trans Pivot'!M33</f>
        <v>50955</v>
      </c>
    </row>
    <row r="133" spans="1:8">
      <c r="A133" s="181"/>
      <c r="C133" s="188"/>
      <c r="D133" s="179"/>
      <c r="G133" s="179"/>
    </row>
    <row r="134" spans="1:8">
      <c r="A134" s="181">
        <v>108</v>
      </c>
      <c r="B134" s="177">
        <f>'[8]Trans Pivot'!K48</f>
        <v>11779461</v>
      </c>
      <c r="C134" s="188" t="s">
        <v>295</v>
      </c>
      <c r="D134" s="179">
        <v>2017</v>
      </c>
      <c r="E134" s="180">
        <f>-'[8]Trans Pivot'!N48</f>
        <v>1278623.1399999999</v>
      </c>
      <c r="F134" s="179">
        <f>VLOOKUP(H134,'[9]JUR 98-tie out'!$C$6:$AC$1506,26,0)</f>
        <v>20130</v>
      </c>
      <c r="G134" s="179">
        <f>VLOOKUP(H134,'[9]JUR 98-tie out'!$C$6:$AC$1506,27,0)</f>
        <v>1036</v>
      </c>
      <c r="H134" s="178">
        <f>'[8]Trans Pivot'!M48</f>
        <v>11372</v>
      </c>
    </row>
    <row r="135" spans="1:8">
      <c r="A135" s="181">
        <f>A134+1</f>
        <v>109</v>
      </c>
      <c r="B135" s="177">
        <f>'[8]Trans Pivot'!K62</f>
        <v>11495945</v>
      </c>
      <c r="C135" s="188" t="s">
        <v>307</v>
      </c>
      <c r="D135" s="179">
        <v>2017</v>
      </c>
      <c r="E135" s="180">
        <f>-'[8]Trans Pivot'!N62</f>
        <v>686271.85</v>
      </c>
      <c r="F135" s="179">
        <f>VLOOKUP(H135,'[9]JUR 98-tie out'!$C$6:$AC$1506,26,0)</f>
        <v>20130</v>
      </c>
      <c r="G135" s="179">
        <f>VLOOKUP(H135,'[9]JUR 98-tie out'!$C$6:$AC$1506,27,0)</f>
        <v>1036</v>
      </c>
      <c r="H135" s="178">
        <f>'[8]Trans Pivot'!M62</f>
        <v>11372</v>
      </c>
    </row>
    <row r="136" spans="1:8">
      <c r="A136" s="181">
        <f t="shared" ref="A136:A137" si="13">A135+1</f>
        <v>110</v>
      </c>
      <c r="B136" s="177">
        <f>'[8]Trans Pivot'!K102</f>
        <v>11837599</v>
      </c>
      <c r="C136" s="188" t="s">
        <v>346</v>
      </c>
      <c r="D136" s="179">
        <v>2017</v>
      </c>
      <c r="E136" s="193">
        <f>-'[8]Trans Pivot'!N102</f>
        <v>343572.41</v>
      </c>
      <c r="F136" s="179">
        <f>VLOOKUP(H136,'[9]JUR 98-tie out'!$C$6:$AC$1506,26,0)</f>
        <v>20130</v>
      </c>
      <c r="G136" s="179">
        <f>VLOOKUP(H136,'[9]JUR 98-tie out'!$C$6:$AC$1506,27,0)</f>
        <v>1036</v>
      </c>
      <c r="H136" s="178">
        <f>'[8]Trans Pivot'!M102</f>
        <v>11372</v>
      </c>
    </row>
    <row r="137" spans="1:8">
      <c r="A137" s="181">
        <f t="shared" si="13"/>
        <v>111</v>
      </c>
      <c r="C137" s="188"/>
      <c r="D137" s="179"/>
      <c r="E137" s="180">
        <f>SUM(E134:E136)</f>
        <v>2308467.4</v>
      </c>
      <c r="G137" s="179"/>
    </row>
    <row r="138" spans="1:8">
      <c r="A138" s="181"/>
      <c r="C138" s="188"/>
      <c r="D138" s="179"/>
      <c r="G138" s="179"/>
    </row>
    <row r="139" spans="1:8">
      <c r="A139" s="181">
        <v>112</v>
      </c>
      <c r="B139" s="177">
        <f>'[8]Trans Pivot'!K35</f>
        <v>11627860</v>
      </c>
      <c r="C139" s="188" t="s">
        <v>284</v>
      </c>
      <c r="D139" s="179">
        <v>2017</v>
      </c>
      <c r="E139" s="180">
        <f>-'[8]Trans Pivot'!N35</f>
        <v>2249833.91</v>
      </c>
      <c r="G139" s="179"/>
    </row>
    <row r="140" spans="1:8">
      <c r="A140" s="181">
        <f>A139+1</f>
        <v>113</v>
      </c>
      <c r="B140" s="177">
        <f>'[8]Trans Pivot'!K37</f>
        <v>34004060</v>
      </c>
      <c r="C140" s="188" t="s">
        <v>286</v>
      </c>
      <c r="D140" s="179">
        <v>2017</v>
      </c>
      <c r="E140" s="180">
        <f>-'[8]Trans Pivot'!N37</f>
        <v>2000000</v>
      </c>
      <c r="G140" s="179"/>
    </row>
    <row r="141" spans="1:8">
      <c r="A141" s="181">
        <f t="shared" ref="A141:A143" si="14">A140+1</f>
        <v>114</v>
      </c>
      <c r="B141" s="177">
        <f>'[8]Trans Pivot'!K38</f>
        <v>34001485</v>
      </c>
      <c r="C141" s="188" t="s">
        <v>287</v>
      </c>
      <c r="D141" s="179">
        <v>2017</v>
      </c>
      <c r="E141" s="180">
        <f>-'[8]Trans Pivot'!N38</f>
        <v>1806914.78</v>
      </c>
      <c r="G141" s="179"/>
    </row>
    <row r="142" spans="1:8">
      <c r="A142" s="181">
        <f t="shared" si="14"/>
        <v>115</v>
      </c>
      <c r="B142" s="177">
        <f>'[8]Trans Pivot'!K44</f>
        <v>11765316</v>
      </c>
      <c r="C142" s="188" t="s">
        <v>292</v>
      </c>
      <c r="D142" s="179">
        <v>2017</v>
      </c>
      <c r="E142" s="180">
        <f>-'[8]Trans Pivot'!N44</f>
        <v>1396776.1900000002</v>
      </c>
      <c r="G142" s="179"/>
    </row>
    <row r="143" spans="1:8">
      <c r="A143" s="181">
        <f t="shared" si="14"/>
        <v>116</v>
      </c>
      <c r="B143" s="177">
        <f>'[8]Trans Pivot'!K47</f>
        <v>12172868</v>
      </c>
      <c r="C143" s="188" t="s">
        <v>294</v>
      </c>
      <c r="D143" s="179">
        <v>2017</v>
      </c>
      <c r="E143" s="180">
        <f>-'[8]Trans Pivot'!N47</f>
        <v>1306191.47</v>
      </c>
      <c r="F143" s="179">
        <f>VLOOKUP(H143,'[9]JUR 98-tie out'!$C$6:$AC$1506,26,0)</f>
        <v>200336</v>
      </c>
      <c r="G143" s="179">
        <f>VLOOKUP(H143,'[9]JUR 98-tie out'!$C$6:$AC$1506,27,0)</f>
        <v>30859</v>
      </c>
      <c r="H143" s="178">
        <f>'[8]Trans Pivot'!M47</f>
        <v>51163</v>
      </c>
    </row>
    <row r="144" spans="1:8">
      <c r="A144" s="181"/>
      <c r="C144" s="188"/>
      <c r="D144" s="179"/>
      <c r="G144" s="179"/>
    </row>
    <row r="145" spans="1:8">
      <c r="A145" s="181">
        <v>117</v>
      </c>
      <c r="B145" s="177">
        <f>'[8]Trans Pivot'!K51</f>
        <v>11645466</v>
      </c>
      <c r="C145" s="188" t="s">
        <v>298</v>
      </c>
      <c r="D145" s="179">
        <v>2017</v>
      </c>
      <c r="E145" s="180">
        <f>-'[8]Trans Pivot'!N51</f>
        <v>1070855.72</v>
      </c>
      <c r="G145" s="179"/>
    </row>
    <row r="146" spans="1:8">
      <c r="A146" s="181"/>
      <c r="C146" s="188"/>
      <c r="D146" s="179"/>
      <c r="G146" s="179"/>
    </row>
    <row r="147" spans="1:8">
      <c r="A147" s="181">
        <v>118</v>
      </c>
      <c r="B147" s="177">
        <f>'[8]Trans Pivot'!K73</f>
        <v>12019718</v>
      </c>
      <c r="C147" s="188" t="s">
        <v>318</v>
      </c>
      <c r="D147" s="179">
        <v>2017</v>
      </c>
      <c r="E147" s="180">
        <f>-'[8]Trans Pivot'!N73</f>
        <v>550000</v>
      </c>
      <c r="F147" s="179">
        <f>VLOOKUP(H147,'[9]JUR 98-tie out'!$C$6:$AC$1506,26,0)</f>
        <v>200257</v>
      </c>
      <c r="G147" s="179">
        <f>VLOOKUP(H147,'[9]JUR 98-tie out'!$C$6:$AC$1506,27,0)</f>
        <v>30578</v>
      </c>
      <c r="H147" s="178">
        <f>'[8]Trans Pivot'!M73</f>
        <v>50735</v>
      </c>
    </row>
    <row r="148" spans="1:8">
      <c r="A148" s="181">
        <f>A147+1</f>
        <v>119</v>
      </c>
      <c r="B148" s="177">
        <f>'[8]Trans Pivot'!K91</f>
        <v>11987494</v>
      </c>
      <c r="C148" s="188" t="s">
        <v>335</v>
      </c>
      <c r="D148" s="179">
        <v>2017</v>
      </c>
      <c r="E148" s="180">
        <f>-'[8]Trans Pivot'!N91</f>
        <v>400000</v>
      </c>
      <c r="F148" s="179">
        <f>VLOOKUP(H148,'[9]JUR 98-tie out'!$C$6:$AC$1506,26,0)</f>
        <v>200257</v>
      </c>
      <c r="G148" s="179">
        <f>VLOOKUP(H148,'[9]JUR 98-tie out'!$C$6:$AC$1506,27,0)</f>
        <v>30578</v>
      </c>
      <c r="H148" s="178">
        <f>'[8]Trans Pivot'!M91</f>
        <v>50725</v>
      </c>
    </row>
    <row r="149" spans="1:8">
      <c r="A149" s="181">
        <f t="shared" ref="A149:A150" si="15">A148+1</f>
        <v>120</v>
      </c>
      <c r="B149" s="177">
        <f>'[8]Trans Pivot'!K155</f>
        <v>11987332</v>
      </c>
      <c r="C149" s="188" t="s">
        <v>393</v>
      </c>
      <c r="D149" s="179">
        <v>2017</v>
      </c>
      <c r="E149" s="193">
        <f>-'[8]Trans Pivot'!N154</f>
        <v>60000</v>
      </c>
      <c r="F149" s="179">
        <f>VLOOKUP(H149,'[9]JUR 98-tie out'!$C$6:$AC$1506,26,0)</f>
        <v>200257</v>
      </c>
      <c r="G149" s="179">
        <f>VLOOKUP(H149,'[9]JUR 98-tie out'!$C$6:$AC$1506,27,0)</f>
        <v>30578</v>
      </c>
      <c r="H149" s="178">
        <f>'[8]Trans Pivot'!M154</f>
        <v>50736</v>
      </c>
    </row>
    <row r="150" spans="1:8">
      <c r="A150" s="181">
        <f t="shared" si="15"/>
        <v>121</v>
      </c>
      <c r="C150" s="188"/>
      <c r="D150" s="179"/>
      <c r="E150" s="180">
        <f>SUM(E147:E149)</f>
        <v>1010000</v>
      </c>
      <c r="G150" s="179"/>
    </row>
    <row r="151" spans="1:8">
      <c r="A151" s="181"/>
      <c r="C151" s="188"/>
      <c r="D151" s="179"/>
      <c r="G151" s="179"/>
    </row>
    <row r="152" spans="1:8">
      <c r="A152" s="181">
        <v>122</v>
      </c>
      <c r="B152" s="177">
        <f>'[8]Trans Pivot'!K52</f>
        <v>10615259</v>
      </c>
      <c r="C152" s="188" t="s">
        <v>245</v>
      </c>
      <c r="D152" s="179">
        <v>2017</v>
      </c>
      <c r="E152" s="180">
        <f>-'[8]Trans Pivot'!N52</f>
        <v>1001273.31</v>
      </c>
      <c r="G152" s="179"/>
    </row>
    <row r="153" spans="1:8">
      <c r="A153" s="181">
        <f>A152+1</f>
        <v>123</v>
      </c>
      <c r="B153" s="177">
        <f>'[8]Trans Pivot'!K56</f>
        <v>12015707</v>
      </c>
      <c r="C153" s="188" t="s">
        <v>302</v>
      </c>
      <c r="D153" s="179">
        <v>2017</v>
      </c>
      <c r="E153" s="180">
        <f>-'[8]Trans Pivot'!N56</f>
        <v>900000</v>
      </c>
      <c r="F153" s="179">
        <f>VLOOKUP(H153,'[9]JUR 98-tie out'!$C$6:$AC$1506,26,0)</f>
        <v>200309</v>
      </c>
      <c r="G153" s="179">
        <f>VLOOKUP(H153,'[9]JUR 98-tie out'!$C$6:$AC$1506,27,0)</f>
        <v>30637</v>
      </c>
      <c r="H153" s="178">
        <f>'[8]Trans Pivot'!M56</f>
        <v>50875</v>
      </c>
    </row>
    <row r="154" spans="1:8">
      <c r="A154" s="181">
        <f t="shared" ref="A154:A164" si="16">A153+1</f>
        <v>124</v>
      </c>
      <c r="B154" s="177">
        <f>'[8]Trans Pivot'!K60</f>
        <v>11495918</v>
      </c>
      <c r="C154" s="188" t="s">
        <v>246</v>
      </c>
      <c r="D154" s="179">
        <v>2017</v>
      </c>
      <c r="E154" s="180">
        <f>-'[8]Trans Pivot'!N60</f>
        <v>698388.12</v>
      </c>
      <c r="G154" s="179"/>
    </row>
    <row r="155" spans="1:8">
      <c r="A155" s="181">
        <f t="shared" si="16"/>
        <v>125</v>
      </c>
      <c r="B155" s="177">
        <f>'[8]Trans Pivot'!K61</f>
        <v>11219936</v>
      </c>
      <c r="C155" s="188" t="s">
        <v>306</v>
      </c>
      <c r="D155" s="179">
        <v>2017</v>
      </c>
      <c r="E155" s="180">
        <f>-'[8]Trans Pivot'!N61</f>
        <v>698388.1</v>
      </c>
      <c r="G155" s="179"/>
    </row>
    <row r="156" spans="1:8">
      <c r="A156" s="181">
        <f t="shared" si="16"/>
        <v>126</v>
      </c>
      <c r="B156" s="177">
        <f>'[8]Trans Pivot'!K65</f>
        <v>11219739</v>
      </c>
      <c r="C156" s="188" t="s">
        <v>310</v>
      </c>
      <c r="D156" s="179">
        <v>2017</v>
      </c>
      <c r="E156" s="180">
        <f>-'[8]Trans Pivot'!N65</f>
        <v>614581.44000000006</v>
      </c>
      <c r="G156" s="179"/>
    </row>
    <row r="157" spans="1:8">
      <c r="A157" s="181">
        <f t="shared" si="16"/>
        <v>127</v>
      </c>
      <c r="B157" s="177">
        <f>'[8]Trans Pivot'!K68</f>
        <v>34000091</v>
      </c>
      <c r="C157" s="188" t="s">
        <v>313</v>
      </c>
      <c r="D157" s="179">
        <v>2017</v>
      </c>
      <c r="E157" s="180">
        <f>-'[8]Trans Pivot'!N68</f>
        <v>593766.82999999996</v>
      </c>
      <c r="G157" s="179"/>
    </row>
    <row r="158" spans="1:8">
      <c r="A158" s="181">
        <f t="shared" si="16"/>
        <v>128</v>
      </c>
      <c r="B158" s="177">
        <f>'[8]Trans Pivot'!K72</f>
        <v>12075848</v>
      </c>
      <c r="C158" s="188" t="s">
        <v>317</v>
      </c>
      <c r="D158" s="179">
        <v>2017</v>
      </c>
      <c r="E158" s="180">
        <f>-'[8]Trans Pivot'!N72</f>
        <v>559547.42000000004</v>
      </c>
      <c r="G158" s="179"/>
    </row>
    <row r="159" spans="1:8">
      <c r="A159" s="181">
        <f t="shared" si="16"/>
        <v>129</v>
      </c>
      <c r="B159" s="177">
        <f>'[8]Trans Pivot'!K74</f>
        <v>34000182</v>
      </c>
      <c r="C159" s="188" t="s">
        <v>319</v>
      </c>
      <c r="D159" s="179">
        <v>2017</v>
      </c>
      <c r="E159" s="180">
        <f>-'[8]Trans Pivot'!N74</f>
        <v>544653.30000000005</v>
      </c>
      <c r="G159" s="179"/>
    </row>
    <row r="160" spans="1:8">
      <c r="A160" s="181">
        <f t="shared" si="16"/>
        <v>130</v>
      </c>
      <c r="B160" s="177">
        <f>'[8]Trans Pivot'!K75</f>
        <v>11987361</v>
      </c>
      <c r="C160" s="188" t="s">
        <v>320</v>
      </c>
      <c r="D160" s="179">
        <v>2017</v>
      </c>
      <c r="E160" s="180">
        <f>-'[8]Trans Pivot'!N75</f>
        <v>500000</v>
      </c>
      <c r="F160" s="179">
        <f>VLOOKUP(H160,'[9]JUR 98-tie out'!$C$6:$AC$1506,26,0)</f>
        <v>200256</v>
      </c>
      <c r="G160" s="179">
        <f>VLOOKUP(H160,'[9]JUR 98-tie out'!$C$6:$AC$1506,27,0)</f>
        <v>856</v>
      </c>
      <c r="H160" s="178">
        <f>'[8]Trans Pivot'!M75</f>
        <v>11127</v>
      </c>
    </row>
    <row r="161" spans="1:8">
      <c r="A161" s="181">
        <f t="shared" si="16"/>
        <v>131</v>
      </c>
      <c r="B161" s="177">
        <f>'[8]Trans Pivot'!K76</f>
        <v>11987270</v>
      </c>
      <c r="C161" s="188" t="s">
        <v>321</v>
      </c>
      <c r="D161" s="179">
        <v>2017</v>
      </c>
      <c r="E161" s="180">
        <f>-'[8]Trans Pivot'!N76</f>
        <v>492723.68</v>
      </c>
      <c r="G161" s="179"/>
    </row>
    <row r="162" spans="1:8">
      <c r="A162" s="181">
        <f t="shared" si="16"/>
        <v>132</v>
      </c>
      <c r="B162" s="177">
        <f>'[8]Trans Pivot'!K83</f>
        <v>11808136</v>
      </c>
      <c r="C162" s="188" t="s">
        <v>327</v>
      </c>
      <c r="D162" s="179">
        <v>2017</v>
      </c>
      <c r="E162" s="180">
        <f>-'[8]Trans Pivot'!N83</f>
        <v>465592.05000000005</v>
      </c>
      <c r="G162" s="179"/>
    </row>
    <row r="163" spans="1:8">
      <c r="A163" s="181">
        <f t="shared" si="16"/>
        <v>133</v>
      </c>
      <c r="B163" s="177">
        <f>'[8]Trans Pivot'!K84</f>
        <v>11987275</v>
      </c>
      <c r="C163" s="188" t="s">
        <v>328</v>
      </c>
      <c r="D163" s="179">
        <v>2017</v>
      </c>
      <c r="E163" s="180">
        <f>-'[8]Trans Pivot'!N84</f>
        <v>461406.87</v>
      </c>
      <c r="F163" s="179">
        <f>VLOOKUP(H163,'[9]JUR 98-tie out'!$C$6:$AC$1506,26,0)</f>
        <v>200166</v>
      </c>
      <c r="G163" s="179">
        <f>VLOOKUP(H163,'[9]JUR 98-tie out'!$C$6:$AC$1506,27,0)</f>
        <v>151</v>
      </c>
      <c r="H163" s="178">
        <f>'[8]Trans Pivot'!M84</f>
        <v>10195</v>
      </c>
    </row>
    <row r="164" spans="1:8">
      <c r="A164" s="181">
        <f t="shared" si="16"/>
        <v>134</v>
      </c>
      <c r="B164" s="177">
        <f>'[8]Trans Pivot'!K90</f>
        <v>12046133</v>
      </c>
      <c r="C164" s="188" t="s">
        <v>334</v>
      </c>
      <c r="D164" s="179">
        <v>2017</v>
      </c>
      <c r="E164" s="180">
        <f>-'[8]Trans Pivot'!N90</f>
        <v>401127.82</v>
      </c>
      <c r="F164" s="179">
        <f>VLOOKUP(H164,'[9]JUR 98-tie out'!$C$6:$AC$1506,26,0)</f>
        <v>20084</v>
      </c>
      <c r="G164" s="179">
        <f>VLOOKUP(H164,'[9]JUR 98-tie out'!$C$6:$AC$1506,27,0)</f>
        <v>774</v>
      </c>
      <c r="H164" s="178">
        <f>'[8]Trans Pivot'!M90</f>
        <v>11019</v>
      </c>
    </row>
    <row r="165" spans="1:8">
      <c r="A165" s="181"/>
      <c r="C165" s="188"/>
      <c r="D165" s="179"/>
      <c r="G165" s="179"/>
    </row>
    <row r="166" spans="1:8">
      <c r="A166" s="181">
        <v>135</v>
      </c>
      <c r="B166" s="177">
        <f>'[8]Trans Pivot'!K125</f>
        <v>12173780</v>
      </c>
      <c r="C166" s="188" t="s">
        <v>368</v>
      </c>
      <c r="D166" s="179">
        <v>2017</v>
      </c>
      <c r="E166" s="180">
        <f>-'[8]Trans Pivot'!N125</f>
        <v>213245.59</v>
      </c>
      <c r="G166" s="179">
        <f>VLOOKUP(H166,'[9]JUR 98-tie out'!$C$6:$AC$1506,27,0)</f>
        <v>30933</v>
      </c>
      <c r="H166" s="178">
        <f>'[8]Trans Pivot'!M125</f>
        <v>51291</v>
      </c>
    </row>
    <row r="167" spans="1:8">
      <c r="A167" s="181">
        <f>A166+1</f>
        <v>136</v>
      </c>
      <c r="B167" s="177">
        <f>'[8]Trans Pivot'!K130</f>
        <v>11987491</v>
      </c>
      <c r="C167" s="188" t="s">
        <v>372</v>
      </c>
      <c r="D167" s="179">
        <v>2017</v>
      </c>
      <c r="E167" s="193">
        <f>-'[8]Trans Pivot'!N130</f>
        <v>186836.19</v>
      </c>
      <c r="G167" s="179">
        <f>VLOOKUP(H167,'[9]JUR 98-tie out'!$C$6:$AC$1506,27,0)</f>
        <v>30933</v>
      </c>
      <c r="H167" s="178">
        <f>'[8]Trans Pivot'!M130</f>
        <v>51291</v>
      </c>
    </row>
    <row r="168" spans="1:8">
      <c r="A168" s="181">
        <f>A167+1</f>
        <v>137</v>
      </c>
      <c r="C168" s="188"/>
      <c r="D168" s="179"/>
      <c r="E168" s="180">
        <f>SUM(E166:E167)</f>
        <v>400081.78</v>
      </c>
      <c r="G168" s="179"/>
    </row>
    <row r="169" spans="1:8">
      <c r="A169" s="194" t="s">
        <v>84</v>
      </c>
      <c r="C169" s="188"/>
      <c r="D169" s="179"/>
      <c r="G169" s="179"/>
    </row>
    <row r="170" spans="1:8">
      <c r="A170" s="194" t="s">
        <v>484</v>
      </c>
      <c r="C170" s="188"/>
      <c r="D170" s="179"/>
      <c r="G170" s="179"/>
    </row>
    <row r="171" spans="1:8">
      <c r="A171" s="181"/>
      <c r="B171" s="186" t="s">
        <v>154</v>
      </c>
      <c r="C171" s="185" t="s">
        <v>155</v>
      </c>
      <c r="D171" s="185" t="s">
        <v>156</v>
      </c>
      <c r="E171" s="187" t="s">
        <v>157</v>
      </c>
      <c r="G171" s="179"/>
    </row>
    <row r="172" spans="1:8">
      <c r="A172" s="181">
        <v>138</v>
      </c>
      <c r="B172" s="177">
        <f>'[8]Trans Pivot'!K99</f>
        <v>11987271</v>
      </c>
      <c r="C172" s="188" t="s">
        <v>343</v>
      </c>
      <c r="D172" s="179">
        <v>2017</v>
      </c>
      <c r="E172" s="180">
        <f>-'[8]Trans Pivot'!N99</f>
        <v>365595.89</v>
      </c>
      <c r="G172" s="179"/>
    </row>
    <row r="173" spans="1:8">
      <c r="A173" s="181">
        <f>A172+1</f>
        <v>139</v>
      </c>
      <c r="B173" s="177">
        <f>'[8]Trans Pivot'!K104</f>
        <v>11987308</v>
      </c>
      <c r="C173" s="188" t="s">
        <v>348</v>
      </c>
      <c r="D173" s="179">
        <v>2017</v>
      </c>
      <c r="E173" s="180">
        <f>-'[8]Trans Pivot'!N104</f>
        <v>340578.29</v>
      </c>
      <c r="G173" s="179"/>
    </row>
    <row r="174" spans="1:8">
      <c r="A174" s="181">
        <f t="shared" ref="A174:A203" si="17">A173+1</f>
        <v>140</v>
      </c>
      <c r="B174" s="177">
        <f>'[8]Trans Pivot'!K106</f>
        <v>11987488</v>
      </c>
      <c r="C174" s="188" t="s">
        <v>350</v>
      </c>
      <c r="D174" s="179">
        <v>2017</v>
      </c>
      <c r="E174" s="180">
        <f>-'[8]Trans Pivot'!N106</f>
        <v>327747.65000000002</v>
      </c>
      <c r="G174" s="179">
        <v>30996</v>
      </c>
      <c r="H174" s="178">
        <f>'[8]Trans Pivot'!M106</f>
        <v>51291</v>
      </c>
    </row>
    <row r="175" spans="1:8">
      <c r="A175" s="181">
        <f t="shared" si="17"/>
        <v>141</v>
      </c>
      <c r="B175" s="177">
        <f>'[8]Trans Pivot'!K108</f>
        <v>11987281</v>
      </c>
      <c r="C175" s="188" t="s">
        <v>352</v>
      </c>
      <c r="D175" s="179">
        <v>2017</v>
      </c>
      <c r="E175" s="180">
        <f>-'[8]Trans Pivot'!N108</f>
        <v>316299.95</v>
      </c>
      <c r="G175" s="179"/>
    </row>
    <row r="176" spans="1:8">
      <c r="A176" s="181">
        <f t="shared" si="17"/>
        <v>142</v>
      </c>
      <c r="B176" s="177">
        <f>'[8]Trans Pivot'!K109</f>
        <v>12173280</v>
      </c>
      <c r="C176" s="188" t="s">
        <v>353</v>
      </c>
      <c r="D176" s="179">
        <v>2017</v>
      </c>
      <c r="E176" s="180">
        <f>-'[8]Trans Pivot'!N109</f>
        <v>315491.08</v>
      </c>
      <c r="F176" s="179">
        <f>VLOOKUP(H176,'[9]JUR 98-tie out'!$C$6:$AC$1506,26,0)</f>
        <v>200166</v>
      </c>
      <c r="G176" s="179">
        <f>VLOOKUP(H176,'[9]JUR 98-tie out'!$C$6:$AC$1506,27,0)</f>
        <v>461</v>
      </c>
      <c r="H176" s="178">
        <f>'[8]Trans Pivot'!M109</f>
        <v>10597</v>
      </c>
    </row>
    <row r="177" spans="1:8">
      <c r="A177" s="181">
        <f t="shared" si="17"/>
        <v>143</v>
      </c>
      <c r="B177" s="177">
        <f>'[8]Trans Pivot'!K111</f>
        <v>34001489</v>
      </c>
      <c r="C177" s="188" t="s">
        <v>355</v>
      </c>
      <c r="D177" s="179">
        <v>2017</v>
      </c>
      <c r="E177" s="180">
        <f>-'[8]Trans Pivot'!N111</f>
        <v>300819.46999999997</v>
      </c>
      <c r="G177" s="179"/>
    </row>
    <row r="178" spans="1:8">
      <c r="A178" s="181">
        <f t="shared" si="17"/>
        <v>144</v>
      </c>
      <c r="B178" s="177">
        <f>'[8]Trans Pivot'!K112</f>
        <v>34001516</v>
      </c>
      <c r="C178" s="188" t="s">
        <v>356</v>
      </c>
      <c r="D178" s="179">
        <v>2017</v>
      </c>
      <c r="E178" s="180">
        <f>-'[8]Trans Pivot'!N112</f>
        <v>300716.79999999999</v>
      </c>
      <c r="G178" s="179"/>
    </row>
    <row r="179" spans="1:8">
      <c r="A179" s="181">
        <f t="shared" si="17"/>
        <v>145</v>
      </c>
      <c r="B179" s="177">
        <f>'[8]Trans Pivot'!K113</f>
        <v>11808899</v>
      </c>
      <c r="C179" s="188" t="s">
        <v>357</v>
      </c>
      <c r="D179" s="179">
        <v>2017</v>
      </c>
      <c r="E179" s="180">
        <f>-'[8]Trans Pivot'!N113</f>
        <v>300000</v>
      </c>
      <c r="F179" s="179">
        <f>VLOOKUP(H179,'[9]JUR 98-tie out'!$C$6:$AC$1506,26,0)</f>
        <v>200262</v>
      </c>
      <c r="G179" s="179">
        <f>VLOOKUP(H179,'[9]JUR 98-tie out'!$C$6:$AC$1506,27,0)</f>
        <v>1144</v>
      </c>
      <c r="H179" s="178">
        <f>'[8]Trans Pivot'!M113</f>
        <v>11508</v>
      </c>
    </row>
    <row r="180" spans="1:8">
      <c r="A180" s="181">
        <f t="shared" si="17"/>
        <v>146</v>
      </c>
      <c r="B180" s="177">
        <f>'[8]Trans Pivot'!K115</f>
        <v>12173779</v>
      </c>
      <c r="C180" s="188" t="s">
        <v>359</v>
      </c>
      <c r="D180" s="179">
        <v>2017</v>
      </c>
      <c r="E180" s="180">
        <f>-'[8]Trans Pivot'!N115</f>
        <v>281245.71000000002</v>
      </c>
      <c r="G180" s="179"/>
      <c r="H180" s="178">
        <f>'[8]Trans Pivot'!M115</f>
        <v>51291</v>
      </c>
    </row>
    <row r="181" spans="1:8">
      <c r="A181" s="181">
        <f t="shared" si="17"/>
        <v>147</v>
      </c>
      <c r="B181" s="177">
        <f>'[8]Trans Pivot'!K116</f>
        <v>12172787</v>
      </c>
      <c r="C181" s="188" t="s">
        <v>360</v>
      </c>
      <c r="D181" s="179">
        <v>2017</v>
      </c>
      <c r="E181" s="180">
        <f>-'[8]Trans Pivot'!N116</f>
        <v>274062.93</v>
      </c>
      <c r="F181" s="179">
        <f>VLOOKUP(H181,'[9]JUR 98-tie out'!$C$6:$AC$1506,26,0)</f>
        <v>200166</v>
      </c>
      <c r="G181" s="179">
        <f>VLOOKUP(H181,'[9]JUR 98-tie out'!$C$6:$AC$1506,27,0)</f>
        <v>30087</v>
      </c>
      <c r="H181" s="178">
        <f>'[8]Trans Pivot'!M116</f>
        <v>50093</v>
      </c>
    </row>
    <row r="182" spans="1:8">
      <c r="A182" s="181">
        <f t="shared" si="17"/>
        <v>148</v>
      </c>
      <c r="B182" s="177">
        <f>'[8]Trans Pivot'!K117</f>
        <v>12172802</v>
      </c>
      <c r="C182" s="188" t="s">
        <v>361</v>
      </c>
      <c r="D182" s="179">
        <v>2017</v>
      </c>
      <c r="E182" s="180">
        <f>-'[8]Trans Pivot'!N117</f>
        <v>272720.32</v>
      </c>
      <c r="G182" s="179"/>
      <c r="H182" s="178">
        <f>'[8]Trans Pivot'!M117</f>
        <v>51436</v>
      </c>
    </row>
    <row r="183" spans="1:8">
      <c r="A183" s="181">
        <f t="shared" si="17"/>
        <v>149</v>
      </c>
      <c r="B183" s="177">
        <f>'[8]Trans Pivot'!K120</f>
        <v>12172959</v>
      </c>
      <c r="C183" s="188" t="s">
        <v>247</v>
      </c>
      <c r="D183" s="179">
        <v>2017</v>
      </c>
      <c r="E183" s="180">
        <f>-'[8]Trans Pivot'!N120</f>
        <v>250318.34999999998</v>
      </c>
      <c r="G183" s="179"/>
    </row>
    <row r="184" spans="1:8">
      <c r="A184" s="181">
        <f t="shared" si="17"/>
        <v>150</v>
      </c>
      <c r="B184" s="177">
        <f>'[8]Trans Pivot'!K123</f>
        <v>11652118</v>
      </c>
      <c r="C184" s="188" t="s">
        <v>366</v>
      </c>
      <c r="D184" s="179">
        <v>2017</v>
      </c>
      <c r="E184" s="180">
        <f>-'[8]Trans Pivot'!N123</f>
        <v>232796.00999999998</v>
      </c>
      <c r="G184" s="179"/>
    </row>
    <row r="185" spans="1:8">
      <c r="A185" s="181">
        <f t="shared" si="17"/>
        <v>151</v>
      </c>
      <c r="B185" s="177">
        <f>'[8]Trans Pivot'!K126</f>
        <v>12172967</v>
      </c>
      <c r="C185" s="188" t="s">
        <v>369</v>
      </c>
      <c r="D185" s="179">
        <v>2017</v>
      </c>
      <c r="E185" s="180">
        <f>-'[8]Trans Pivot'!N126</f>
        <v>204829.2</v>
      </c>
      <c r="F185" s="179">
        <f>VLOOKUP(H185,'[9]JUR 98-tie out'!$C$6:$AC$1506,26,0)</f>
        <v>200343</v>
      </c>
      <c r="G185" s="179">
        <f>VLOOKUP(H185,'[9]JUR 98-tie out'!$C$6:$AC$1506,27,0)</f>
        <v>30913</v>
      </c>
      <c r="H185" s="178">
        <f>'[8]Trans Pivot'!M126</f>
        <v>51237</v>
      </c>
    </row>
    <row r="186" spans="1:8">
      <c r="A186" s="181">
        <f t="shared" si="17"/>
        <v>152</v>
      </c>
      <c r="B186" s="177">
        <f>'[8]Trans Pivot'!K127</f>
        <v>11986770</v>
      </c>
      <c r="C186" s="188" t="s">
        <v>370</v>
      </c>
      <c r="D186" s="179">
        <v>2017</v>
      </c>
      <c r="E186" s="180">
        <f>-'[8]Trans Pivot'!N127</f>
        <v>198092.4</v>
      </c>
      <c r="F186" s="179">
        <f>VLOOKUP(H186,'[9]JUR 98-tie out'!$C$6:$AC$1506,26,0)</f>
        <v>200262</v>
      </c>
      <c r="G186" s="179">
        <f>VLOOKUP(H186,'[9]JUR 98-tie out'!$C$6:$AC$1506,27,0)</f>
        <v>30509</v>
      </c>
      <c r="H186" s="178">
        <f>'[8]Trans Pivot'!M127</f>
        <v>50636</v>
      </c>
    </row>
    <row r="187" spans="1:8">
      <c r="A187" s="181">
        <f t="shared" si="17"/>
        <v>153</v>
      </c>
      <c r="B187" s="177">
        <f>'[8]Trans Pivot'!K128</f>
        <v>11791971</v>
      </c>
      <c r="C187" s="188" t="s">
        <v>371</v>
      </c>
      <c r="D187" s="179">
        <v>2017</v>
      </c>
      <c r="E187" s="180">
        <f>-'[8]Trans Pivot'!N128</f>
        <v>197454.13</v>
      </c>
      <c r="G187" s="179"/>
    </row>
    <row r="188" spans="1:8">
      <c r="A188" s="181">
        <f t="shared" si="17"/>
        <v>154</v>
      </c>
      <c r="B188" s="177">
        <f>'[8]Trans Pivot'!K132</f>
        <v>34001587</v>
      </c>
      <c r="C188" s="188" t="s">
        <v>374</v>
      </c>
      <c r="D188" s="179">
        <v>2017</v>
      </c>
      <c r="E188" s="180">
        <f>-'[8]Trans Pivot'!N132</f>
        <v>175341</v>
      </c>
      <c r="G188" s="179"/>
    </row>
    <row r="189" spans="1:8">
      <c r="A189" s="181">
        <f t="shared" si="17"/>
        <v>155</v>
      </c>
      <c r="B189" s="177">
        <f>'[8]Trans Pivot'!K134</f>
        <v>34001589</v>
      </c>
      <c r="C189" s="188" t="s">
        <v>376</v>
      </c>
      <c r="D189" s="179">
        <v>2017</v>
      </c>
      <c r="E189" s="180">
        <f>-'[8]Trans Pivot'!N134</f>
        <v>159000</v>
      </c>
      <c r="G189" s="179"/>
    </row>
    <row r="190" spans="1:8">
      <c r="A190" s="181">
        <f t="shared" si="17"/>
        <v>156</v>
      </c>
      <c r="B190" s="177">
        <f>'[8]Trans Pivot'!K136</f>
        <v>11628921</v>
      </c>
      <c r="C190" s="188" t="s">
        <v>378</v>
      </c>
      <c r="D190" s="179">
        <v>2017</v>
      </c>
      <c r="E190" s="180">
        <f>-'[8]Trans Pivot'!N136</f>
        <v>147383.85</v>
      </c>
      <c r="F190" s="179">
        <f>VLOOKUP(H190,'[9]JUR 98-tie out'!$C$6:$AC$1506,26,0)</f>
        <v>200184</v>
      </c>
      <c r="G190" s="179">
        <f>VLOOKUP(H190,'[9]JUR 98-tie out'!$C$6:$AC$1506,27,0)</f>
        <v>30355</v>
      </c>
      <c r="H190" s="178">
        <f>'[8]Trans Pivot'!M136</f>
        <v>50404</v>
      </c>
    </row>
    <row r="191" spans="1:8">
      <c r="A191" s="181">
        <f t="shared" si="17"/>
        <v>157</v>
      </c>
      <c r="B191" s="177">
        <f>'[8]Trans Pivot'!K137</f>
        <v>34001586</v>
      </c>
      <c r="C191" s="188" t="s">
        <v>379</v>
      </c>
      <c r="D191" s="179">
        <v>2017</v>
      </c>
      <c r="E191" s="180">
        <f>-'[8]Trans Pivot'!N137</f>
        <v>131170</v>
      </c>
      <c r="G191" s="179"/>
    </row>
    <row r="192" spans="1:8">
      <c r="A192" s="181">
        <f t="shared" si="17"/>
        <v>158</v>
      </c>
      <c r="B192" s="177">
        <f>'[8]Trans Pivot'!K139</f>
        <v>34001583</v>
      </c>
      <c r="C192" s="188" t="s">
        <v>381</v>
      </c>
      <c r="D192" s="179">
        <v>2017</v>
      </c>
      <c r="E192" s="180">
        <f>-'[8]Trans Pivot'!N139</f>
        <v>129011</v>
      </c>
      <c r="G192" s="179"/>
    </row>
    <row r="193" spans="1:8">
      <c r="A193" s="181">
        <f t="shared" si="17"/>
        <v>159</v>
      </c>
      <c r="B193" s="177">
        <f>'[8]Trans Pivot'!K141</f>
        <v>11500191</v>
      </c>
      <c r="C193" s="188" t="s">
        <v>382</v>
      </c>
      <c r="D193" s="179">
        <v>2017</v>
      </c>
      <c r="E193" s="180">
        <f>-'[8]Trans Pivot'!N141</f>
        <v>117728.63</v>
      </c>
      <c r="F193" s="179">
        <f>VLOOKUP(H193,'[9]JUR 98-tie out'!$C$6:$AC$1506,26,0)</f>
        <v>20084</v>
      </c>
      <c r="G193" s="179">
        <f>VLOOKUP(H193,'[9]JUR 98-tie out'!$C$6:$AC$1506,27,0)</f>
        <v>782</v>
      </c>
      <c r="H193" s="178">
        <f>'[8]Trans Pivot'!M141</f>
        <v>11032</v>
      </c>
    </row>
    <row r="194" spans="1:8">
      <c r="A194" s="181">
        <f t="shared" si="17"/>
        <v>160</v>
      </c>
      <c r="B194" s="177">
        <f>'[8]Trans Pivot'!K144</f>
        <v>11986997</v>
      </c>
      <c r="C194" s="188" t="s">
        <v>384</v>
      </c>
      <c r="D194" s="179">
        <v>2017</v>
      </c>
      <c r="E194" s="180">
        <f>-'[8]Trans Pivot'!N143</f>
        <v>110463</v>
      </c>
      <c r="G194" s="179"/>
    </row>
    <row r="195" spans="1:8">
      <c r="A195" s="181">
        <f t="shared" si="17"/>
        <v>161</v>
      </c>
      <c r="B195" s="177">
        <f>'[8]Trans Pivot'!K145</f>
        <v>34001482</v>
      </c>
      <c r="C195" s="188" t="s">
        <v>385</v>
      </c>
      <c r="D195" s="179">
        <v>2017</v>
      </c>
      <c r="E195" s="180">
        <f>-'[8]Trans Pivot'!N144</f>
        <v>106844.4</v>
      </c>
      <c r="G195" s="179"/>
    </row>
    <row r="196" spans="1:8">
      <c r="A196" s="181">
        <f t="shared" si="17"/>
        <v>162</v>
      </c>
      <c r="B196" s="177">
        <f>'[8]Trans Pivot'!K146</f>
        <v>12173042</v>
      </c>
      <c r="C196" s="188" t="s">
        <v>386</v>
      </c>
      <c r="D196" s="179">
        <v>2017</v>
      </c>
      <c r="E196" s="180">
        <f>-'[8]Trans Pivot'!N145</f>
        <v>105000</v>
      </c>
      <c r="F196" s="179">
        <f>VLOOKUP(H196,'[9]JUR 98-tie out'!$C$6:$AC$1506,26,0)</f>
        <v>200366</v>
      </c>
      <c r="G196" s="179">
        <f>VLOOKUP(H196,'[9]JUR 98-tie out'!$C$6:$AC$1506,27,0)</f>
        <v>30988</v>
      </c>
      <c r="H196" s="178">
        <f>'[8]Trans Pivot'!M145</f>
        <v>51408</v>
      </c>
    </row>
    <row r="197" spans="1:8">
      <c r="A197" s="181">
        <f t="shared" si="17"/>
        <v>163</v>
      </c>
      <c r="B197" s="177">
        <f>'[8]Trans Pivot'!K147</f>
        <v>12172911</v>
      </c>
      <c r="C197" s="188" t="s">
        <v>282</v>
      </c>
      <c r="D197" s="179">
        <v>2017</v>
      </c>
      <c r="E197" s="180">
        <f>-'[8]Trans Pivot'!N146</f>
        <v>104000</v>
      </c>
      <c r="F197" s="179">
        <f>VLOOKUP(H197,'[9]JUR 98-tie out'!$C$6:$AC$1506,26,0)</f>
        <v>200343</v>
      </c>
      <c r="G197" s="179">
        <f>VLOOKUP(H197,'[9]JUR 98-tie out'!$C$6:$AC$1506,27,0)</f>
        <v>30912</v>
      </c>
      <c r="H197" s="178">
        <f>'[8]Trans Pivot'!M146</f>
        <v>51235</v>
      </c>
    </row>
    <row r="198" spans="1:8">
      <c r="A198" s="181">
        <f t="shared" si="17"/>
        <v>164</v>
      </c>
      <c r="B198" s="177">
        <f>'[8]Trans Pivot'!K148</f>
        <v>12016134</v>
      </c>
      <c r="C198" s="188" t="s">
        <v>257</v>
      </c>
      <c r="D198" s="179">
        <v>2017</v>
      </c>
      <c r="E198" s="180">
        <f>-'[8]Trans Pivot'!N147</f>
        <v>102516.6</v>
      </c>
      <c r="G198" s="179"/>
      <c r="H198" s="178">
        <f>'[8]Trans Pivot'!M147</f>
        <v>50955</v>
      </c>
    </row>
    <row r="199" spans="1:8">
      <c r="A199" s="181">
        <f t="shared" si="17"/>
        <v>165</v>
      </c>
      <c r="B199" s="177">
        <f>'[8]Trans Pivot'!K150</f>
        <v>12172758</v>
      </c>
      <c r="C199" s="188" t="s">
        <v>388</v>
      </c>
      <c r="D199" s="179">
        <v>2017</v>
      </c>
      <c r="E199" s="180">
        <f>-'[8]Trans Pivot'!N149</f>
        <v>95456.35</v>
      </c>
      <c r="G199" s="179"/>
      <c r="H199" s="178">
        <f>'[8]Trans Pivot'!M149</f>
        <v>50955</v>
      </c>
    </row>
    <row r="200" spans="1:8">
      <c r="A200" s="181">
        <f t="shared" si="17"/>
        <v>166</v>
      </c>
      <c r="B200" s="177">
        <f>'[8]Trans Pivot'!K151</f>
        <v>34001455</v>
      </c>
      <c r="C200" s="188" t="s">
        <v>389</v>
      </c>
      <c r="D200" s="179">
        <v>2017</v>
      </c>
      <c r="E200" s="180">
        <f>-'[8]Trans Pivot'!N150</f>
        <v>81655.34</v>
      </c>
      <c r="G200" s="179"/>
    </row>
    <row r="201" spans="1:8" ht="12" customHeight="1">
      <c r="A201" s="181">
        <f t="shared" si="17"/>
        <v>167</v>
      </c>
      <c r="B201" s="177">
        <f>'[8]Trans Pivot'!K152</f>
        <v>34001588</v>
      </c>
      <c r="C201" s="188" t="s">
        <v>390</v>
      </c>
      <c r="D201" s="179">
        <v>2017</v>
      </c>
      <c r="E201" s="180">
        <f>-'[8]Trans Pivot'!N151</f>
        <v>75000</v>
      </c>
      <c r="G201" s="179"/>
    </row>
    <row r="202" spans="1:8" ht="12" customHeight="1">
      <c r="A202" s="181">
        <f t="shared" si="17"/>
        <v>168</v>
      </c>
      <c r="B202" s="177">
        <f>'[8]Trans Pivot'!K153</f>
        <v>12015808</v>
      </c>
      <c r="C202" s="188" t="s">
        <v>391</v>
      </c>
      <c r="D202" s="179">
        <v>2017</v>
      </c>
      <c r="E202" s="180">
        <f>-'[8]Trans Pivot'!N152</f>
        <v>74011</v>
      </c>
      <c r="G202" s="179"/>
    </row>
    <row r="203" spans="1:8">
      <c r="A203" s="181">
        <f t="shared" si="17"/>
        <v>169</v>
      </c>
      <c r="B203" s="177">
        <f>'[8]Trans Pivot'!K154</f>
        <v>12173698</v>
      </c>
      <c r="C203" s="188" t="s">
        <v>392</v>
      </c>
      <c r="D203" s="179">
        <v>2017</v>
      </c>
      <c r="E203" s="180">
        <f>-'[8]Trans Pivot'!N153</f>
        <v>74000</v>
      </c>
      <c r="F203" s="179">
        <f>VLOOKUP(H203,'[9]JUR 98-tie out'!$C$6:$AC$1506,26,0)</f>
        <v>200282</v>
      </c>
      <c r="G203" s="179">
        <f>VLOOKUP(H203,'[9]JUR 98-tie out'!$C$6:$AC$1506,27,0)</f>
        <v>30675</v>
      </c>
      <c r="H203" s="178">
        <f>'[8]Trans Pivot'!M153</f>
        <v>50869</v>
      </c>
    </row>
    <row r="204" spans="1:8">
      <c r="A204" s="181"/>
      <c r="C204" s="188"/>
      <c r="D204" s="179"/>
      <c r="G204" s="179"/>
    </row>
    <row r="205" spans="1:8" ht="13.5" thickBot="1">
      <c r="A205" s="181">
        <v>170</v>
      </c>
      <c r="B205" s="177" t="s">
        <v>0</v>
      </c>
      <c r="D205" s="179"/>
      <c r="E205" s="191">
        <f>SUM(E172:E203,E168,E152:E164,E150,E145,E139:E143,E137,E132,E130,E125,E123,E114:E118,E112,E108,E104,E102,E97,E95,E89,E80,E70,E62,E51,E44,E35,E18)</f>
        <v>235692145.02000001</v>
      </c>
    </row>
    <row r="206" spans="1:8" ht="13.5" thickTop="1">
      <c r="A206" s="181"/>
      <c r="D206" s="179"/>
    </row>
    <row r="207" spans="1:8">
      <c r="A207" s="176" t="s">
        <v>84</v>
      </c>
      <c r="D207" s="179"/>
    </row>
    <row r="208" spans="1:8">
      <c r="A208" s="176" t="s">
        <v>485</v>
      </c>
      <c r="D208" s="179"/>
    </row>
    <row r="209" spans="1:5">
      <c r="A209" s="181" t="s">
        <v>2</v>
      </c>
      <c r="B209" s="177" t="s">
        <v>0</v>
      </c>
      <c r="D209" s="179"/>
    </row>
    <row r="210" spans="1:5">
      <c r="A210" s="185" t="s">
        <v>4</v>
      </c>
      <c r="B210" s="186" t="s">
        <v>154</v>
      </c>
      <c r="C210" s="185" t="s">
        <v>155</v>
      </c>
      <c r="D210" s="185" t="s">
        <v>156</v>
      </c>
      <c r="E210" s="187" t="s">
        <v>157</v>
      </c>
    </row>
    <row r="211" spans="1:5">
      <c r="A211" s="181">
        <v>171</v>
      </c>
      <c r="B211" s="177" t="str">
        <f>'[8]Gen and Int Pivot'!F5</f>
        <v>158567898</v>
      </c>
      <c r="C211" s="188" t="s">
        <v>397</v>
      </c>
      <c r="D211" s="179">
        <v>2017</v>
      </c>
      <c r="E211" s="180">
        <f>-'[8]Gen and Int Pivot'!H5</f>
        <v>59736774.560000002</v>
      </c>
    </row>
    <row r="212" spans="1:5">
      <c r="A212" s="181">
        <f>A211+1</f>
        <v>172</v>
      </c>
      <c r="B212" s="177" t="str">
        <f>'[8]Gen and Int Pivot'!F6</f>
        <v>599351958</v>
      </c>
      <c r="C212" s="188" t="s">
        <v>398</v>
      </c>
      <c r="D212" s="179">
        <v>2017</v>
      </c>
      <c r="E212" s="180">
        <f>-'[8]Gen and Int Pivot'!H6</f>
        <v>8624159.7799999993</v>
      </c>
    </row>
    <row r="213" spans="1:5">
      <c r="A213" s="181">
        <f t="shared" ref="A213:A279" si="18">A212+1</f>
        <v>173</v>
      </c>
      <c r="B213" s="177" t="str">
        <f>'[8]Gen and Int Pivot'!F7</f>
        <v>599352096</v>
      </c>
      <c r="C213" s="188" t="s">
        <v>399</v>
      </c>
      <c r="D213" s="179">
        <v>2017</v>
      </c>
      <c r="E213" s="180">
        <f>-'[8]Gen and Int Pivot'!H7</f>
        <v>2559312.87</v>
      </c>
    </row>
    <row r="214" spans="1:5">
      <c r="A214" s="181">
        <f t="shared" si="18"/>
        <v>174</v>
      </c>
      <c r="B214" s="177" t="str">
        <f>'[8]Gen and Int Pivot'!F8</f>
        <v>841569916</v>
      </c>
      <c r="C214" s="188" t="s">
        <v>400</v>
      </c>
      <c r="D214" s="179">
        <v>2017</v>
      </c>
      <c r="E214" s="180">
        <f>-'[8]Gen and Int Pivot'!H8</f>
        <v>2045001.14</v>
      </c>
    </row>
    <row r="215" spans="1:5">
      <c r="A215" s="181">
        <f t="shared" si="18"/>
        <v>175</v>
      </c>
      <c r="B215" s="177" t="str">
        <f>'[8]Gen and Int Pivot'!F9</f>
        <v>158777968</v>
      </c>
      <c r="C215" s="188" t="s">
        <v>401</v>
      </c>
      <c r="D215" s="179">
        <v>2017</v>
      </c>
      <c r="E215" s="180">
        <f>-'[8]Gen and Int Pivot'!H9</f>
        <v>2009486</v>
      </c>
    </row>
    <row r="216" spans="1:5">
      <c r="A216" s="181">
        <f t="shared" si="18"/>
        <v>176</v>
      </c>
      <c r="B216" s="177" t="str">
        <f>'[8]Gen and Int Pivot'!F10</f>
        <v>785363950</v>
      </c>
      <c r="C216" s="188" t="s">
        <v>402</v>
      </c>
      <c r="D216" s="179">
        <v>2017</v>
      </c>
      <c r="E216" s="180">
        <f>-'[8]Gen and Int Pivot'!H10</f>
        <v>1577406.12</v>
      </c>
    </row>
    <row r="217" spans="1:5">
      <c r="A217" s="181">
        <f t="shared" si="18"/>
        <v>177</v>
      </c>
      <c r="B217" s="177" t="str">
        <f>'[8]Gen and Int Pivot'!F11</f>
        <v>479764281</v>
      </c>
      <c r="C217" s="188" t="s">
        <v>403</v>
      </c>
      <c r="D217" s="179">
        <v>2017</v>
      </c>
      <c r="E217" s="180">
        <f>-'[8]Gen and Int Pivot'!H11</f>
        <v>1562751.77</v>
      </c>
    </row>
    <row r="218" spans="1:5">
      <c r="A218" s="181">
        <f t="shared" si="18"/>
        <v>178</v>
      </c>
      <c r="B218" s="177" t="str">
        <f>'[8]Gen and Int Pivot'!F12</f>
        <v>56530537</v>
      </c>
      <c r="C218" s="188" t="s">
        <v>249</v>
      </c>
      <c r="D218" s="179">
        <v>2017</v>
      </c>
      <c r="E218" s="180">
        <f>-'[8]Gen and Int Pivot'!H12</f>
        <v>1531435.44</v>
      </c>
    </row>
    <row r="219" spans="1:5">
      <c r="A219" s="181">
        <f t="shared" si="18"/>
        <v>179</v>
      </c>
      <c r="B219" s="177" t="str">
        <f>'[8]Gen and Int Pivot'!F13</f>
        <v>806438744</v>
      </c>
      <c r="C219" s="188" t="s">
        <v>404</v>
      </c>
      <c r="D219" s="179">
        <v>2017</v>
      </c>
      <c r="E219" s="180">
        <f>-'[8]Gen and Int Pivot'!H13</f>
        <v>1508325.63</v>
      </c>
    </row>
    <row r="220" spans="1:5">
      <c r="A220" s="181">
        <f t="shared" si="18"/>
        <v>180</v>
      </c>
      <c r="B220" s="177" t="str">
        <f>'[8]Gen and Int Pivot'!F14</f>
        <v>785363952</v>
      </c>
      <c r="C220" s="188" t="s">
        <v>402</v>
      </c>
      <c r="D220" s="179">
        <v>2017</v>
      </c>
      <c r="E220" s="180">
        <f>-'[8]Gen and Int Pivot'!H14</f>
        <v>1297653.22</v>
      </c>
    </row>
    <row r="221" spans="1:5">
      <c r="A221" s="181">
        <f t="shared" si="18"/>
        <v>181</v>
      </c>
      <c r="B221" s="177" t="str">
        <f>'[8]Gen and Int Pivot'!F15</f>
        <v>425849459</v>
      </c>
      <c r="C221" s="188" t="s">
        <v>405</v>
      </c>
      <c r="D221" s="179">
        <v>2017</v>
      </c>
      <c r="E221" s="180">
        <f>-'[8]Gen and Int Pivot'!H15</f>
        <v>1266973.1599999999</v>
      </c>
    </row>
    <row r="222" spans="1:5">
      <c r="A222" s="181">
        <f t="shared" si="18"/>
        <v>182</v>
      </c>
      <c r="B222" s="177" t="str">
        <f>'[8]Gen and Int Pivot'!F16</f>
        <v>569528172</v>
      </c>
      <c r="C222" s="188" t="s">
        <v>406</v>
      </c>
      <c r="D222" s="179">
        <v>2017</v>
      </c>
      <c r="E222" s="180">
        <f>-'[8]Gen and Int Pivot'!H16</f>
        <v>1221987.52</v>
      </c>
    </row>
    <row r="223" spans="1:5">
      <c r="A223" s="181">
        <f t="shared" si="18"/>
        <v>183</v>
      </c>
      <c r="B223" s="177" t="str">
        <f>'[8]Gen and Int Pivot'!F17</f>
        <v>696574453</v>
      </c>
      <c r="C223" s="188" t="s">
        <v>407</v>
      </c>
      <c r="D223" s="179">
        <v>2017</v>
      </c>
      <c r="E223" s="180">
        <f>-'[8]Gen and Int Pivot'!H17</f>
        <v>1200000</v>
      </c>
    </row>
    <row r="224" spans="1:5">
      <c r="A224" s="181">
        <f t="shared" si="18"/>
        <v>184</v>
      </c>
      <c r="B224" s="177" t="str">
        <f>'[8]Gen and Int Pivot'!F18</f>
        <v>569529202</v>
      </c>
      <c r="C224" s="188" t="s">
        <v>408</v>
      </c>
      <c r="D224" s="179">
        <v>2017</v>
      </c>
      <c r="E224" s="180">
        <f>-'[8]Gen and Int Pivot'!H18</f>
        <v>1082803.98</v>
      </c>
    </row>
    <row r="225" spans="1:5">
      <c r="A225" s="181">
        <f t="shared" si="18"/>
        <v>185</v>
      </c>
      <c r="B225" s="177" t="str">
        <f>'[8]Gen and Int Pivot'!F19</f>
        <v>780065298</v>
      </c>
      <c r="C225" s="188" t="s">
        <v>409</v>
      </c>
      <c r="D225" s="179">
        <v>2017</v>
      </c>
      <c r="E225" s="180">
        <f>-'[8]Gen and Int Pivot'!H19</f>
        <v>1024297.57</v>
      </c>
    </row>
    <row r="226" spans="1:5">
      <c r="A226" s="181">
        <f t="shared" si="18"/>
        <v>186</v>
      </c>
      <c r="B226" s="177" t="str">
        <f>'[8]Gen and Int Pivot'!F20</f>
        <v>841570143</v>
      </c>
      <c r="C226" s="188" t="s">
        <v>410</v>
      </c>
      <c r="D226" s="179">
        <v>2017</v>
      </c>
      <c r="E226" s="180">
        <f>-'[8]Gen and Int Pivot'!H20</f>
        <v>849730</v>
      </c>
    </row>
    <row r="227" spans="1:5">
      <c r="A227" s="181">
        <f t="shared" si="18"/>
        <v>187</v>
      </c>
      <c r="B227" s="177" t="str">
        <f>'[8]Gen and Int Pivot'!F21</f>
        <v>738688101</v>
      </c>
      <c r="C227" s="188" t="s">
        <v>411</v>
      </c>
      <c r="D227" s="179">
        <v>2017</v>
      </c>
      <c r="E227" s="180">
        <f>-'[8]Gen and Int Pivot'!H21</f>
        <v>764011.29</v>
      </c>
    </row>
    <row r="228" spans="1:5">
      <c r="A228" s="181">
        <f t="shared" si="18"/>
        <v>188</v>
      </c>
      <c r="B228" s="177" t="str">
        <f>'[8]Gen and Int Pivot'!F22</f>
        <v>733537305</v>
      </c>
      <c r="C228" s="188" t="s">
        <v>412</v>
      </c>
      <c r="D228" s="179">
        <v>2017</v>
      </c>
      <c r="E228" s="180">
        <f>-'[8]Gen and Int Pivot'!H22</f>
        <v>719185.13</v>
      </c>
    </row>
    <row r="229" spans="1:5">
      <c r="A229" s="181">
        <f t="shared" si="18"/>
        <v>189</v>
      </c>
      <c r="B229" s="177" t="str">
        <f>'[8]Gen and Int Pivot'!F23</f>
        <v>569529103</v>
      </c>
      <c r="C229" s="188" t="s">
        <v>413</v>
      </c>
      <c r="D229" s="179">
        <v>2017</v>
      </c>
      <c r="E229" s="180">
        <f>-'[8]Gen and Int Pivot'!H23</f>
        <v>668593.04</v>
      </c>
    </row>
    <row r="230" spans="1:5">
      <c r="A230" s="181">
        <f t="shared" si="18"/>
        <v>190</v>
      </c>
      <c r="B230" s="177" t="str">
        <f>'[8]Gen and Int Pivot'!F24</f>
        <v>425844289</v>
      </c>
      <c r="C230" s="188" t="s">
        <v>414</v>
      </c>
      <c r="D230" s="179">
        <v>2017</v>
      </c>
      <c r="E230" s="180">
        <f>-'[8]Gen and Int Pivot'!H24</f>
        <v>662846.88</v>
      </c>
    </row>
    <row r="231" spans="1:5">
      <c r="A231" s="181">
        <f t="shared" si="18"/>
        <v>191</v>
      </c>
      <c r="B231" s="177" t="str">
        <f>'[8]Gen and Int Pivot'!F25</f>
        <v>484361556</v>
      </c>
      <c r="C231" s="188" t="s">
        <v>415</v>
      </c>
      <c r="D231" s="179">
        <v>2017</v>
      </c>
      <c r="E231" s="180">
        <f>-'[8]Gen and Int Pivot'!H25</f>
        <v>656795.63</v>
      </c>
    </row>
    <row r="232" spans="1:5">
      <c r="A232" s="181">
        <f t="shared" si="18"/>
        <v>192</v>
      </c>
      <c r="B232" s="177" t="str">
        <f>'[8]Gen and Int Pivot'!F26</f>
        <v>841570412</v>
      </c>
      <c r="C232" s="188" t="s">
        <v>416</v>
      </c>
      <c r="D232" s="179">
        <v>2017</v>
      </c>
      <c r="E232" s="180">
        <f>-'[8]Gen and Int Pivot'!H26</f>
        <v>627437.77</v>
      </c>
    </row>
    <row r="233" spans="1:5">
      <c r="A233" s="181">
        <f t="shared" si="18"/>
        <v>193</v>
      </c>
      <c r="B233" s="177" t="str">
        <f>'[8]Gen and Int Pivot'!F27</f>
        <v>849020640</v>
      </c>
      <c r="C233" s="188" t="s">
        <v>417</v>
      </c>
      <c r="D233" s="179">
        <v>2017</v>
      </c>
      <c r="E233" s="180">
        <f>-'[8]Gen and Int Pivot'!H27</f>
        <v>571537.66</v>
      </c>
    </row>
    <row r="234" spans="1:5">
      <c r="A234" s="181">
        <f t="shared" si="18"/>
        <v>194</v>
      </c>
      <c r="B234" s="177" t="str">
        <f>'[8]Gen and Int Pivot'!F28</f>
        <v>330464791</v>
      </c>
      <c r="C234" s="188" t="s">
        <v>418</v>
      </c>
      <c r="D234" s="179">
        <v>2017</v>
      </c>
      <c r="E234" s="180">
        <f>-'[8]Gen and Int Pivot'!H28</f>
        <v>540100</v>
      </c>
    </row>
    <row r="235" spans="1:5">
      <c r="A235" s="181">
        <f t="shared" si="18"/>
        <v>195</v>
      </c>
      <c r="B235" s="177" t="str">
        <f>'[8]Gen and Int Pivot'!F29</f>
        <v>795645363</v>
      </c>
      <c r="C235" s="188" t="s">
        <v>419</v>
      </c>
      <c r="D235" s="179">
        <v>2017</v>
      </c>
      <c r="E235" s="180">
        <f>-'[8]Gen and Int Pivot'!H29</f>
        <v>416688.34</v>
      </c>
    </row>
    <row r="236" spans="1:5">
      <c r="A236" s="181">
        <f t="shared" si="18"/>
        <v>196</v>
      </c>
      <c r="B236" s="177" t="str">
        <f>'[8]Gen and Int Pivot'!F30</f>
        <v>728222788</v>
      </c>
      <c r="C236" s="188" t="s">
        <v>420</v>
      </c>
      <c r="D236" s="179">
        <v>2017</v>
      </c>
      <c r="E236" s="180">
        <f>-'[8]Gen and Int Pivot'!H30</f>
        <v>415627.39</v>
      </c>
    </row>
    <row r="237" spans="1:5">
      <c r="A237" s="181">
        <f t="shared" si="18"/>
        <v>197</v>
      </c>
      <c r="B237" s="177" t="str">
        <f>'[8]Gen and Int Pivot'!F31</f>
        <v>158777189</v>
      </c>
      <c r="C237" s="188" t="s">
        <v>421</v>
      </c>
      <c r="D237" s="179">
        <v>2017</v>
      </c>
      <c r="E237" s="180">
        <f>-'[8]Gen and Int Pivot'!H31</f>
        <v>402500</v>
      </c>
    </row>
    <row r="238" spans="1:5">
      <c r="A238" s="181">
        <f t="shared" si="18"/>
        <v>198</v>
      </c>
      <c r="B238" s="177" t="str">
        <f>'[8]Gen and Int Pivot'!F32</f>
        <v>569672243</v>
      </c>
      <c r="C238" s="188" t="s">
        <v>422</v>
      </c>
      <c r="D238" s="179">
        <v>2017</v>
      </c>
      <c r="E238" s="180">
        <f>-'[8]Gen and Int Pivot'!H32</f>
        <v>392470</v>
      </c>
    </row>
    <row r="239" spans="1:5">
      <c r="A239" s="181">
        <f t="shared" si="18"/>
        <v>199</v>
      </c>
      <c r="B239" s="177" t="str">
        <f>'[8]Gen and Int Pivot'!F33</f>
        <v>330464833</v>
      </c>
      <c r="C239" s="188" t="s">
        <v>423</v>
      </c>
      <c r="D239" s="179">
        <v>2017</v>
      </c>
      <c r="E239" s="180">
        <f>-'[8]Gen and Int Pivot'!H33</f>
        <v>385000</v>
      </c>
    </row>
    <row r="240" spans="1:5">
      <c r="A240" s="181">
        <f t="shared" si="18"/>
        <v>200</v>
      </c>
      <c r="B240" s="177" t="str">
        <f>'[8]Gen and Int Pivot'!F34</f>
        <v>795645371</v>
      </c>
      <c r="C240" s="188" t="s">
        <v>424</v>
      </c>
      <c r="D240" s="179">
        <v>2017</v>
      </c>
      <c r="E240" s="180">
        <f>-'[8]Gen and Int Pivot'!H34</f>
        <v>356879.49</v>
      </c>
    </row>
    <row r="241" spans="1:5">
      <c r="A241" s="181">
        <f t="shared" si="18"/>
        <v>201</v>
      </c>
      <c r="B241" s="177" t="str">
        <f>'[8]Gen and Int Pivot'!F35</f>
        <v>639884200</v>
      </c>
      <c r="C241" s="188" t="s">
        <v>280</v>
      </c>
      <c r="D241" s="179">
        <v>2017</v>
      </c>
      <c r="E241" s="180">
        <f>-'[8]Gen and Int Pivot'!H35</f>
        <v>351923.78</v>
      </c>
    </row>
    <row r="242" spans="1:5">
      <c r="A242" s="181">
        <f t="shared" si="18"/>
        <v>202</v>
      </c>
      <c r="B242" s="177" t="str">
        <f>'[8]Gen and Int Pivot'!F36</f>
        <v>639884572</v>
      </c>
      <c r="C242" s="188" t="s">
        <v>425</v>
      </c>
      <c r="D242" s="179">
        <v>2017</v>
      </c>
      <c r="E242" s="180">
        <f>-'[8]Gen and Int Pivot'!H36</f>
        <v>340134.12</v>
      </c>
    </row>
    <row r="243" spans="1:5">
      <c r="A243" s="181">
        <f t="shared" si="18"/>
        <v>203</v>
      </c>
      <c r="B243" s="177" t="str">
        <f>'[8]Gen and Int Pivot'!F37</f>
        <v>590794805</v>
      </c>
      <c r="C243" s="188" t="s">
        <v>426</v>
      </c>
      <c r="D243" s="179">
        <v>2017</v>
      </c>
      <c r="E243" s="180">
        <f>-'[8]Gen and Int Pivot'!H37</f>
        <v>328940.21000000002</v>
      </c>
    </row>
    <row r="244" spans="1:5">
      <c r="A244" s="181">
        <f t="shared" si="18"/>
        <v>204</v>
      </c>
      <c r="B244" s="177" t="str">
        <f>'[8]Gen and Int Pivot'!F38</f>
        <v>608294088</v>
      </c>
      <c r="C244" s="188" t="s">
        <v>427</v>
      </c>
      <c r="D244" s="179">
        <v>2017</v>
      </c>
      <c r="E244" s="180">
        <f>-'[8]Gen and Int Pivot'!H38</f>
        <v>323461.34000000003</v>
      </c>
    </row>
    <row r="245" spans="1:5">
      <c r="A245" s="181">
        <f t="shared" si="18"/>
        <v>205</v>
      </c>
      <c r="B245" s="177" t="str">
        <f>'[8]Gen and Int Pivot'!F39</f>
        <v>667783868</v>
      </c>
      <c r="C245" s="188" t="s">
        <v>428</v>
      </c>
      <c r="D245" s="179">
        <v>2017</v>
      </c>
      <c r="E245" s="180">
        <f>-'[8]Gen and Int Pivot'!H39</f>
        <v>323248.2</v>
      </c>
    </row>
    <row r="246" spans="1:5">
      <c r="A246" s="181">
        <f t="shared" si="18"/>
        <v>206</v>
      </c>
      <c r="B246" s="177" t="str">
        <f>'[8]Gen and Int Pivot'!F40</f>
        <v>841570375</v>
      </c>
      <c r="C246" s="188" t="s">
        <v>429</v>
      </c>
      <c r="D246" s="179">
        <v>2017</v>
      </c>
      <c r="E246" s="180">
        <f>-'[8]Gen and Int Pivot'!H40</f>
        <v>312116</v>
      </c>
    </row>
    <row r="247" spans="1:5">
      <c r="A247" s="181">
        <f t="shared" si="18"/>
        <v>207</v>
      </c>
      <c r="B247" s="177" t="str">
        <f>'[8]Gen and Int Pivot'!F41</f>
        <v>790475051</v>
      </c>
      <c r="C247" s="188" t="s">
        <v>261</v>
      </c>
      <c r="D247" s="179">
        <v>2017</v>
      </c>
      <c r="E247" s="180">
        <f>-'[8]Gen and Int Pivot'!H41</f>
        <v>309149.46000000002</v>
      </c>
    </row>
    <row r="248" spans="1:5">
      <c r="A248" s="181">
        <f t="shared" si="18"/>
        <v>208</v>
      </c>
      <c r="B248" s="177" t="str">
        <f>'[8]Gen and Int Pivot'!F42</f>
        <v>639883878</v>
      </c>
      <c r="C248" s="188" t="s">
        <v>430</v>
      </c>
      <c r="D248" s="179">
        <v>2017</v>
      </c>
      <c r="E248" s="180">
        <f>-'[8]Gen and Int Pivot'!H42</f>
        <v>304421.7</v>
      </c>
    </row>
    <row r="249" spans="1:5">
      <c r="A249" s="181">
        <f t="shared" si="18"/>
        <v>209</v>
      </c>
      <c r="B249" s="177" t="str">
        <f>'[8]Gen and Int Pivot'!F43</f>
        <v>856722344</v>
      </c>
      <c r="C249" s="188" t="s">
        <v>431</v>
      </c>
      <c r="D249" s="179">
        <v>2017</v>
      </c>
      <c r="E249" s="180">
        <f>-'[8]Gen and Int Pivot'!H43</f>
        <v>298657.18</v>
      </c>
    </row>
    <row r="250" spans="1:5">
      <c r="A250" s="181">
        <f t="shared" si="18"/>
        <v>210</v>
      </c>
      <c r="B250" s="177" t="str">
        <f>'[8]Gen and Int Pivot'!F44</f>
        <v>780315125</v>
      </c>
      <c r="C250" s="188" t="s">
        <v>432</v>
      </c>
      <c r="D250" s="179">
        <v>2017</v>
      </c>
      <c r="E250" s="180">
        <f>-'[8]Gen and Int Pivot'!H44</f>
        <v>267991.48</v>
      </c>
    </row>
    <row r="251" spans="1:5">
      <c r="A251" s="181">
        <f t="shared" si="18"/>
        <v>211</v>
      </c>
      <c r="B251" s="177" t="str">
        <f>'[8]Gen and Int Pivot'!F45</f>
        <v>733797655</v>
      </c>
      <c r="C251" s="188" t="s">
        <v>433</v>
      </c>
      <c r="D251" s="179">
        <v>2017</v>
      </c>
      <c r="E251" s="180">
        <f>-'[8]Gen and Int Pivot'!H45</f>
        <v>262432.53000000003</v>
      </c>
    </row>
    <row r="252" spans="1:5">
      <c r="A252" s="181">
        <f t="shared" si="18"/>
        <v>212</v>
      </c>
      <c r="B252" s="177" t="str">
        <f>'[8]Gen and Int Pivot'!F46</f>
        <v>534341848</v>
      </c>
      <c r="C252" s="188" t="s">
        <v>434</v>
      </c>
      <c r="D252" s="179">
        <v>2017</v>
      </c>
      <c r="E252" s="180">
        <f>-'[8]Gen and Int Pivot'!H46</f>
        <v>250436.39</v>
      </c>
    </row>
    <row r="253" spans="1:5">
      <c r="A253" s="181">
        <f t="shared" si="18"/>
        <v>213</v>
      </c>
      <c r="B253" s="177" t="str">
        <f>'[8]Gen and Int Pivot'!F47</f>
        <v>534341846</v>
      </c>
      <c r="C253" s="188" t="s">
        <v>435</v>
      </c>
      <c r="D253" s="179">
        <v>2017</v>
      </c>
      <c r="E253" s="180">
        <f>-'[8]Gen and Int Pivot'!H47</f>
        <v>246948.07</v>
      </c>
    </row>
    <row r="254" spans="1:5">
      <c r="A254" s="181">
        <f t="shared" si="18"/>
        <v>214</v>
      </c>
      <c r="B254" s="177" t="str">
        <f>'[8]Gen and Int Pivot'!F48</f>
        <v>569528174</v>
      </c>
      <c r="C254" s="188" t="s">
        <v>436</v>
      </c>
      <c r="D254" s="179">
        <v>2017</v>
      </c>
      <c r="E254" s="180">
        <f>-'[8]Gen and Int Pivot'!H48</f>
        <v>210586.31</v>
      </c>
    </row>
    <row r="255" spans="1:5">
      <c r="A255" s="181">
        <f t="shared" si="18"/>
        <v>215</v>
      </c>
      <c r="B255" s="177" t="str">
        <f>'[8]Gen and Int Pivot'!F49</f>
        <v>856722347</v>
      </c>
      <c r="C255" s="188" t="s">
        <v>437</v>
      </c>
      <c r="D255" s="179">
        <v>2017</v>
      </c>
      <c r="E255" s="180">
        <f>-'[8]Gen and Int Pivot'!H49</f>
        <v>205579.48</v>
      </c>
    </row>
    <row r="256" spans="1:5">
      <c r="A256" s="181">
        <f t="shared" si="18"/>
        <v>216</v>
      </c>
      <c r="B256" s="177" t="str">
        <f>'[8]Gen and Int Pivot'!F50</f>
        <v>479486800</v>
      </c>
      <c r="C256" s="188" t="s">
        <v>438</v>
      </c>
      <c r="D256" s="179">
        <v>2017</v>
      </c>
      <c r="E256" s="180">
        <f>-'[8]Gen and Int Pivot'!H50</f>
        <v>200000</v>
      </c>
    </row>
    <row r="257" spans="1:5">
      <c r="A257" s="181">
        <f t="shared" si="18"/>
        <v>217</v>
      </c>
      <c r="B257" s="177" t="str">
        <f>'[8]Gen and Int Pivot'!F51</f>
        <v>569528178</v>
      </c>
      <c r="C257" s="188" t="s">
        <v>439</v>
      </c>
      <c r="D257" s="179">
        <v>2017</v>
      </c>
      <c r="E257" s="180">
        <f>-'[8]Gen and Int Pivot'!H51</f>
        <v>189914.89</v>
      </c>
    </row>
    <row r="258" spans="1:5">
      <c r="A258" s="176" t="s">
        <v>84</v>
      </c>
      <c r="C258" s="188"/>
      <c r="D258" s="179"/>
    </row>
    <row r="259" spans="1:5">
      <c r="A259" s="176" t="s">
        <v>485</v>
      </c>
      <c r="C259" s="188"/>
      <c r="D259" s="179"/>
    </row>
    <row r="260" spans="1:5">
      <c r="A260" s="185"/>
      <c r="B260" s="186" t="s">
        <v>154</v>
      </c>
      <c r="C260" s="185" t="s">
        <v>155</v>
      </c>
      <c r="D260" s="185" t="s">
        <v>156</v>
      </c>
      <c r="E260" s="187" t="s">
        <v>157</v>
      </c>
    </row>
    <row r="261" spans="1:5">
      <c r="A261" s="181">
        <f>A257+1</f>
        <v>218</v>
      </c>
      <c r="B261" s="177" t="str">
        <f>'[8]Gen and Int Pivot'!F52</f>
        <v>330464901</v>
      </c>
      <c r="C261" s="188" t="s">
        <v>440</v>
      </c>
      <c r="D261" s="179">
        <v>2017</v>
      </c>
      <c r="E261" s="180">
        <f>-'[8]Gen and Int Pivot'!H52</f>
        <v>187000</v>
      </c>
    </row>
    <row r="262" spans="1:5">
      <c r="A262" s="181">
        <f t="shared" si="18"/>
        <v>219</v>
      </c>
      <c r="B262" s="177" t="str">
        <f>'[8]Gen and Int Pivot'!F53</f>
        <v>667496887</v>
      </c>
      <c r="C262" s="188" t="s">
        <v>441</v>
      </c>
      <c r="D262" s="179">
        <v>2017</v>
      </c>
      <c r="E262" s="180">
        <f>-'[8]Gen and Int Pivot'!H53</f>
        <v>168876.5</v>
      </c>
    </row>
    <row r="263" spans="1:5">
      <c r="A263" s="181">
        <f t="shared" si="18"/>
        <v>220</v>
      </c>
      <c r="B263" s="177" t="str">
        <f>'[8]Gen and Int Pivot'!F54</f>
        <v>856722391</v>
      </c>
      <c r="C263" s="188" t="s">
        <v>442</v>
      </c>
      <c r="D263" s="179">
        <v>2017</v>
      </c>
      <c r="E263" s="180">
        <f>-'[8]Gen and Int Pivot'!H54</f>
        <v>165968.32000000001</v>
      </c>
    </row>
    <row r="264" spans="1:5">
      <c r="A264" s="181">
        <f t="shared" si="18"/>
        <v>221</v>
      </c>
      <c r="B264" s="177" t="str">
        <f>'[8]Gen and Int Pivot'!F55</f>
        <v>841569977</v>
      </c>
      <c r="C264" s="188" t="s">
        <v>443</v>
      </c>
      <c r="D264" s="179">
        <v>2017</v>
      </c>
      <c r="E264" s="180">
        <f>-'[8]Gen and Int Pivot'!H55</f>
        <v>164175</v>
      </c>
    </row>
    <row r="265" spans="1:5">
      <c r="A265" s="181">
        <f t="shared" si="18"/>
        <v>222</v>
      </c>
      <c r="B265" s="177" t="str">
        <f>'[8]Gen and Int Pivot'!F56</f>
        <v>479764335</v>
      </c>
      <c r="C265" s="188" t="s">
        <v>444</v>
      </c>
      <c r="D265" s="179">
        <v>2017</v>
      </c>
      <c r="E265" s="180">
        <f>-'[8]Gen and Int Pivot'!H56</f>
        <v>163522.71</v>
      </c>
    </row>
    <row r="266" spans="1:5">
      <c r="A266" s="181">
        <f t="shared" si="18"/>
        <v>223</v>
      </c>
      <c r="B266" s="177" t="str">
        <f>'[8]Gen and Int Pivot'!F57</f>
        <v>330465104</v>
      </c>
      <c r="C266" s="188" t="s">
        <v>445</v>
      </c>
      <c r="D266" s="179">
        <v>2017</v>
      </c>
      <c r="E266" s="180">
        <f>-'[8]Gen and Int Pivot'!H57</f>
        <v>161150</v>
      </c>
    </row>
    <row r="267" spans="1:5">
      <c r="A267" s="181">
        <f t="shared" si="18"/>
        <v>224</v>
      </c>
      <c r="B267" s="177" t="str">
        <f>'[8]Gen and Int Pivot'!F58</f>
        <v>686242018</v>
      </c>
      <c r="C267" s="188" t="s">
        <v>446</v>
      </c>
      <c r="D267" s="179">
        <v>2017</v>
      </c>
      <c r="E267" s="180">
        <f>-'[8]Gen and Int Pivot'!H58</f>
        <v>160418.1</v>
      </c>
    </row>
    <row r="268" spans="1:5">
      <c r="A268" s="181">
        <f t="shared" si="18"/>
        <v>225</v>
      </c>
      <c r="B268" s="177" t="str">
        <f>'[8]Gen and Int Pivot'!F59</f>
        <v>686443195</v>
      </c>
      <c r="C268" s="188" t="s">
        <v>447</v>
      </c>
      <c r="D268" s="179">
        <v>2017</v>
      </c>
      <c r="E268" s="180">
        <f>-'[8]Gen and Int Pivot'!H59</f>
        <v>158589.76000000001</v>
      </c>
    </row>
    <row r="269" spans="1:5">
      <c r="A269" s="181">
        <f t="shared" si="18"/>
        <v>226</v>
      </c>
      <c r="B269" s="177" t="str">
        <f>'[8]Gen and Int Pivot'!F60</f>
        <v>680694696</v>
      </c>
      <c r="C269" s="188" t="s">
        <v>448</v>
      </c>
      <c r="D269" s="179">
        <v>2017</v>
      </c>
      <c r="E269" s="180">
        <f>-'[8]Gen and Int Pivot'!H60</f>
        <v>150000</v>
      </c>
    </row>
    <row r="270" spans="1:5">
      <c r="A270" s="181">
        <f t="shared" si="18"/>
        <v>227</v>
      </c>
      <c r="B270" s="177" t="str">
        <f>'[8]Gen and Int Pivot'!F61</f>
        <v>841570456</v>
      </c>
      <c r="C270" s="188" t="s">
        <v>449</v>
      </c>
      <c r="D270" s="179">
        <v>2017</v>
      </c>
      <c r="E270" s="180">
        <f>-'[8]Gen and Int Pivot'!H61</f>
        <v>145000</v>
      </c>
    </row>
    <row r="271" spans="1:5">
      <c r="A271" s="181">
        <f t="shared" si="18"/>
        <v>228</v>
      </c>
      <c r="B271" s="177" t="str">
        <f>'[8]Gen and Int Pivot'!F62</f>
        <v>634507671</v>
      </c>
      <c r="C271" s="188" t="s">
        <v>450</v>
      </c>
      <c r="D271" s="179">
        <v>2017</v>
      </c>
      <c r="E271" s="180">
        <f>-'[8]Gen and Int Pivot'!H62</f>
        <v>134033.1</v>
      </c>
    </row>
    <row r="272" spans="1:5">
      <c r="A272" s="181">
        <f t="shared" si="18"/>
        <v>229</v>
      </c>
      <c r="B272" s="177" t="str">
        <f>'[8]Gen and Int Pivot'!F63</f>
        <v>529327545</v>
      </c>
      <c r="C272" s="188" t="s">
        <v>451</v>
      </c>
      <c r="D272" s="179">
        <v>2017</v>
      </c>
      <c r="E272" s="180">
        <f>-'[8]Gen and Int Pivot'!H63</f>
        <v>133000</v>
      </c>
    </row>
    <row r="273" spans="1:5">
      <c r="A273" s="181">
        <f t="shared" si="18"/>
        <v>230</v>
      </c>
      <c r="B273" s="177" t="str">
        <f>'[8]Gen and Int Pivot'!F64</f>
        <v>635239750</v>
      </c>
      <c r="C273" s="188" t="s">
        <v>452</v>
      </c>
      <c r="D273" s="179">
        <v>2017</v>
      </c>
      <c r="E273" s="180">
        <f>-'[8]Gen and Int Pivot'!H64</f>
        <v>128820.95</v>
      </c>
    </row>
    <row r="274" spans="1:5">
      <c r="A274" s="181">
        <f t="shared" si="18"/>
        <v>231</v>
      </c>
      <c r="B274" s="177" t="str">
        <f>'[8]Gen and Int Pivot'!F65</f>
        <v>667782882</v>
      </c>
      <c r="C274" s="188" t="s">
        <v>453</v>
      </c>
      <c r="D274" s="179">
        <v>2017</v>
      </c>
      <c r="E274" s="180">
        <f>-'[8]Gen and Int Pivot'!H65</f>
        <v>125653.94</v>
      </c>
    </row>
    <row r="275" spans="1:5">
      <c r="A275" s="181">
        <f t="shared" si="18"/>
        <v>232</v>
      </c>
      <c r="B275" s="177" t="str">
        <f>'[8]Gen and Int Pivot'!F66</f>
        <v>56629333</v>
      </c>
      <c r="C275" s="188" t="s">
        <v>442</v>
      </c>
      <c r="D275" s="179">
        <v>2017</v>
      </c>
      <c r="E275" s="180">
        <f>-'[8]Gen and Int Pivot'!H66</f>
        <v>125531.81</v>
      </c>
    </row>
    <row r="276" spans="1:5">
      <c r="A276" s="181">
        <f t="shared" si="18"/>
        <v>233</v>
      </c>
      <c r="B276" s="177" t="str">
        <f>'[8]Gen and Int Pivot'!F67</f>
        <v>569529593</v>
      </c>
      <c r="C276" s="188" t="s">
        <v>454</v>
      </c>
      <c r="D276" s="179">
        <v>2017</v>
      </c>
      <c r="E276" s="180">
        <f>-'[8]Gen and Int Pivot'!H67</f>
        <v>122803.91</v>
      </c>
    </row>
    <row r="277" spans="1:5">
      <c r="A277" s="181">
        <f t="shared" si="18"/>
        <v>234</v>
      </c>
      <c r="B277" s="177" t="str">
        <f>'[8]Gen and Int Pivot'!F68</f>
        <v>594637791</v>
      </c>
      <c r="C277" s="188" t="s">
        <v>455</v>
      </c>
      <c r="D277" s="179">
        <v>2017</v>
      </c>
      <c r="E277" s="180">
        <f>-'[8]Gen and Int Pivot'!H68</f>
        <v>114000</v>
      </c>
    </row>
    <row r="278" spans="1:5">
      <c r="A278" s="181">
        <f t="shared" si="18"/>
        <v>235</v>
      </c>
      <c r="B278" s="177" t="str">
        <f>'[8]Gen and Int Pivot'!F69</f>
        <v>46757842</v>
      </c>
      <c r="C278" s="188" t="s">
        <v>250</v>
      </c>
      <c r="D278" s="179">
        <v>2017</v>
      </c>
      <c r="E278" s="180">
        <f>-'[8]Gen and Int Pivot'!H69</f>
        <v>98606.16</v>
      </c>
    </row>
    <row r="279" spans="1:5">
      <c r="A279" s="181">
        <f t="shared" si="18"/>
        <v>236</v>
      </c>
      <c r="B279" s="177" t="str">
        <f>'[8]Gen and Int Pivot'!F70</f>
        <v>18438644</v>
      </c>
      <c r="C279" s="188" t="s">
        <v>400</v>
      </c>
      <c r="D279" s="179">
        <v>2017</v>
      </c>
      <c r="E279" s="180">
        <f>-'[8]Gen and Int Pivot'!H70</f>
        <v>90573.52</v>
      </c>
    </row>
    <row r="280" spans="1:5">
      <c r="A280" s="181">
        <f t="shared" ref="A280:A288" si="19">A279+1</f>
        <v>237</v>
      </c>
      <c r="B280" s="177" t="str">
        <f>'[8]Gen and Int Pivot'!F71</f>
        <v>635258353</v>
      </c>
      <c r="C280" s="188" t="s">
        <v>456</v>
      </c>
      <c r="D280" s="179">
        <v>2017</v>
      </c>
      <c r="E280" s="180">
        <f>-'[8]Gen and Int Pivot'!H71</f>
        <v>87580.08</v>
      </c>
    </row>
    <row r="281" spans="1:5">
      <c r="A281" s="181">
        <f t="shared" si="19"/>
        <v>238</v>
      </c>
      <c r="B281" s="177" t="str">
        <f>'[8]Gen and Int Pivot'!F72</f>
        <v>330465010</v>
      </c>
      <c r="C281" s="188" t="s">
        <v>457</v>
      </c>
      <c r="D281" s="179">
        <v>2017</v>
      </c>
      <c r="E281" s="180">
        <f>-'[8]Gen and Int Pivot'!H72</f>
        <v>83586.820000000007</v>
      </c>
    </row>
    <row r="282" spans="1:5">
      <c r="A282" s="181">
        <f t="shared" si="19"/>
        <v>239</v>
      </c>
      <c r="B282" s="177" t="str">
        <f>'[8]Gen and Int Pivot'!F73</f>
        <v>330465062</v>
      </c>
      <c r="C282" s="188" t="s">
        <v>458</v>
      </c>
      <c r="D282" s="179">
        <v>2017</v>
      </c>
      <c r="E282" s="180">
        <f>-'[8]Gen and Int Pivot'!H73</f>
        <v>80000</v>
      </c>
    </row>
    <row r="283" spans="1:5">
      <c r="A283" s="181">
        <f t="shared" si="19"/>
        <v>240</v>
      </c>
      <c r="B283" s="177" t="str">
        <f>'[8]Gen and Int Pivot'!F74</f>
        <v>841570139</v>
      </c>
      <c r="C283" s="188" t="s">
        <v>459</v>
      </c>
      <c r="D283" s="179">
        <v>2017</v>
      </c>
      <c r="E283" s="180">
        <f>-'[8]Gen and Int Pivot'!H74</f>
        <v>80000</v>
      </c>
    </row>
    <row r="284" spans="1:5">
      <c r="A284" s="181">
        <f t="shared" si="19"/>
        <v>241</v>
      </c>
      <c r="B284" s="177" t="str">
        <f>'[8]Gen and Int Pivot'!F75</f>
        <v>856722433</v>
      </c>
      <c r="C284" s="188" t="s">
        <v>460</v>
      </c>
      <c r="D284" s="179">
        <v>2017</v>
      </c>
      <c r="E284" s="180">
        <f>-'[8]Gen and Int Pivot'!H75</f>
        <v>73525.149999999994</v>
      </c>
    </row>
    <row r="285" spans="1:5">
      <c r="A285" s="181">
        <f t="shared" si="19"/>
        <v>242</v>
      </c>
      <c r="B285" s="177" t="str">
        <f>'[8]Gen and Int Pivot'!F76</f>
        <v>158777966</v>
      </c>
      <c r="C285" s="188" t="s">
        <v>401</v>
      </c>
      <c r="D285" s="179">
        <v>2017</v>
      </c>
      <c r="E285" s="180">
        <f>-'[8]Gen and Int Pivot'!H76</f>
        <v>71740</v>
      </c>
    </row>
    <row r="286" spans="1:5">
      <c r="A286" s="181">
        <f t="shared" si="19"/>
        <v>243</v>
      </c>
      <c r="B286" s="177" t="str">
        <f>'[8]Gen and Int Pivot'!F77</f>
        <v>667496878</v>
      </c>
      <c r="C286" s="188" t="s">
        <v>461</v>
      </c>
      <c r="D286" s="179">
        <v>2017</v>
      </c>
      <c r="E286" s="180">
        <f>-'[8]Gen and Int Pivot'!H77</f>
        <v>68447.88</v>
      </c>
    </row>
    <row r="287" spans="1:5">
      <c r="A287" s="181">
        <f t="shared" si="19"/>
        <v>244</v>
      </c>
      <c r="B287" s="177" t="str">
        <f>'[8]Gen and Int Pivot'!F78</f>
        <v>635239660</v>
      </c>
      <c r="C287" s="188" t="s">
        <v>462</v>
      </c>
      <c r="D287" s="179">
        <v>2017</v>
      </c>
      <c r="E287" s="180">
        <f>-'[8]Gen and Int Pivot'!H78</f>
        <v>68042.16</v>
      </c>
    </row>
    <row r="288" spans="1:5">
      <c r="A288" s="181">
        <f t="shared" si="19"/>
        <v>245</v>
      </c>
      <c r="B288" s="177" t="str">
        <f>'[8]Gen and Int Pivot'!F79</f>
        <v>30780002</v>
      </c>
      <c r="C288" s="188" t="s">
        <v>416</v>
      </c>
      <c r="D288" s="179">
        <v>2017</v>
      </c>
      <c r="E288" s="180">
        <f>-'[8]Gen and Int Pivot'!H79</f>
        <v>64804.31</v>
      </c>
    </row>
    <row r="289" spans="1:5">
      <c r="A289" s="181">
        <v>246</v>
      </c>
      <c r="B289" s="177" t="str">
        <f>'[8]Gen and Int Pivot'!F80</f>
        <v>645090705</v>
      </c>
      <c r="C289" s="188" t="s">
        <v>463</v>
      </c>
      <c r="D289" s="179">
        <v>2016</v>
      </c>
      <c r="E289" s="180">
        <f>-'[8]Gen and Int Pivot'!H80</f>
        <v>64320.19</v>
      </c>
    </row>
    <row r="290" spans="1:5">
      <c r="A290" s="181">
        <f>A289+1</f>
        <v>247</v>
      </c>
      <c r="B290" s="177" t="str">
        <f>'[8]Gen and Int Pivot'!F81</f>
        <v>639884160</v>
      </c>
      <c r="C290" s="188" t="s">
        <v>300</v>
      </c>
      <c r="D290" s="179">
        <v>2016</v>
      </c>
      <c r="E290" s="180">
        <f>-'[8]Gen and Int Pivot'!H81</f>
        <v>63601.25</v>
      </c>
    </row>
    <row r="291" spans="1:5">
      <c r="A291" s="181">
        <f t="shared" ref="A291:A311" si="20">A290+1</f>
        <v>248</v>
      </c>
      <c r="B291" s="177" t="str">
        <f>'[8]Gen and Int Pivot'!F82</f>
        <v>856722343</v>
      </c>
      <c r="C291" s="188" t="s">
        <v>464</v>
      </c>
      <c r="D291" s="179">
        <v>2016</v>
      </c>
      <c r="E291" s="180">
        <f>-'[8]Gen and Int Pivot'!H82</f>
        <v>60655.38</v>
      </c>
    </row>
    <row r="292" spans="1:5">
      <c r="A292" s="181">
        <f t="shared" si="20"/>
        <v>249</v>
      </c>
      <c r="B292" s="177" t="str">
        <f>'[8]Gen and Int Pivot'!F83</f>
        <v>667496816</v>
      </c>
      <c r="C292" s="188" t="s">
        <v>465</v>
      </c>
      <c r="D292" s="179">
        <v>2016</v>
      </c>
      <c r="E292" s="180">
        <f>-'[8]Gen and Int Pivot'!H83</f>
        <v>54557.97</v>
      </c>
    </row>
    <row r="293" spans="1:5">
      <c r="A293" s="181">
        <f t="shared" si="20"/>
        <v>250</v>
      </c>
      <c r="B293" s="177" t="str">
        <f>'[8]Gen and Int Pivot'!F84</f>
        <v>667496750</v>
      </c>
      <c r="C293" s="188" t="s">
        <v>466</v>
      </c>
      <c r="D293" s="179">
        <v>2016</v>
      </c>
      <c r="E293" s="180">
        <f>-'[8]Gen and Int Pivot'!H84</f>
        <v>51516.18</v>
      </c>
    </row>
    <row r="294" spans="1:5">
      <c r="A294" s="181">
        <f t="shared" si="20"/>
        <v>251</v>
      </c>
      <c r="B294" s="177" t="str">
        <f>'[8]Gen and Int Pivot'!F85</f>
        <v>34559582</v>
      </c>
      <c r="C294" s="188" t="s">
        <v>467</v>
      </c>
      <c r="D294" s="179">
        <v>2016</v>
      </c>
      <c r="E294" s="180">
        <f>-'[8]Gen and Int Pivot'!H85</f>
        <v>50401.59</v>
      </c>
    </row>
    <row r="295" spans="1:5">
      <c r="A295" s="181">
        <f t="shared" si="20"/>
        <v>252</v>
      </c>
      <c r="B295" s="177" t="str">
        <f>'[8]Gen and Int Pivot'!F86</f>
        <v>635258298</v>
      </c>
      <c r="C295" s="188" t="s">
        <v>468</v>
      </c>
      <c r="D295" s="179">
        <v>2016</v>
      </c>
      <c r="E295" s="180">
        <f>-'[8]Gen and Int Pivot'!H86</f>
        <v>44215.93</v>
      </c>
    </row>
    <row r="296" spans="1:5">
      <c r="A296" s="181">
        <f t="shared" si="20"/>
        <v>253</v>
      </c>
      <c r="B296" s="177" t="str">
        <f>'[8]Gen and Int Pivot'!F87</f>
        <v>158620978</v>
      </c>
      <c r="C296" s="188" t="s">
        <v>469</v>
      </c>
      <c r="D296" s="179">
        <v>2016</v>
      </c>
      <c r="E296" s="180">
        <f>-'[8]Gen and Int Pivot'!H87</f>
        <v>40175.74</v>
      </c>
    </row>
    <row r="297" spans="1:5">
      <c r="A297" s="181">
        <f t="shared" si="20"/>
        <v>254</v>
      </c>
      <c r="B297" s="177" t="str">
        <f>'[8]Gen and Int Pivot'!F88</f>
        <v>330464844</v>
      </c>
      <c r="C297" s="188" t="s">
        <v>470</v>
      </c>
      <c r="D297" s="179">
        <v>2016</v>
      </c>
      <c r="E297" s="180">
        <f>-'[8]Gen and Int Pivot'!H88</f>
        <v>37000</v>
      </c>
    </row>
    <row r="298" spans="1:5">
      <c r="A298" s="181">
        <f t="shared" si="20"/>
        <v>255</v>
      </c>
      <c r="B298" s="177" t="str">
        <f>'[8]Gen and Int Pivot'!F89</f>
        <v>743467315</v>
      </c>
      <c r="C298" s="188" t="s">
        <v>471</v>
      </c>
      <c r="D298" s="179">
        <v>2016</v>
      </c>
      <c r="E298" s="180">
        <f>-'[8]Gen and Int Pivot'!H89</f>
        <v>34397.5</v>
      </c>
    </row>
    <row r="299" spans="1:5">
      <c r="A299" s="181">
        <f t="shared" si="20"/>
        <v>256</v>
      </c>
      <c r="B299" s="177" t="str">
        <f>'[8]Gen and Int Pivot'!F90</f>
        <v>56629329</v>
      </c>
      <c r="C299" s="188" t="s">
        <v>251</v>
      </c>
      <c r="D299" s="179">
        <v>2016</v>
      </c>
      <c r="E299" s="180">
        <f>-'[8]Gen and Int Pivot'!H90</f>
        <v>33592.089999999997</v>
      </c>
    </row>
    <row r="300" spans="1:5">
      <c r="A300" s="181">
        <f t="shared" si="20"/>
        <v>257</v>
      </c>
      <c r="B300" s="177" t="str">
        <f>'[8]Gen and Int Pivot'!F91</f>
        <v>474136817</v>
      </c>
      <c r="C300" s="188" t="s">
        <v>472</v>
      </c>
      <c r="D300" s="179">
        <v>2016</v>
      </c>
      <c r="E300" s="180">
        <f>-'[8]Gen and Int Pivot'!H91</f>
        <v>30000</v>
      </c>
    </row>
    <row r="301" spans="1:5">
      <c r="A301" s="181">
        <f t="shared" si="20"/>
        <v>258</v>
      </c>
      <c r="B301" s="177" t="str">
        <f>'[8]Gen and Int Pivot'!F92</f>
        <v>35059607</v>
      </c>
      <c r="C301" s="188" t="s">
        <v>473</v>
      </c>
      <c r="D301" s="179">
        <v>2016</v>
      </c>
      <c r="E301" s="180">
        <f>-'[8]Gen and Int Pivot'!H92</f>
        <v>28996.82</v>
      </c>
    </row>
    <row r="302" spans="1:5">
      <c r="A302" s="181">
        <f t="shared" si="20"/>
        <v>259</v>
      </c>
      <c r="B302" s="177" t="str">
        <f>'[8]Gen and Int Pivot'!F93</f>
        <v>728716154</v>
      </c>
      <c r="C302" s="188" t="s">
        <v>474</v>
      </c>
      <c r="D302" s="179">
        <v>2016</v>
      </c>
      <c r="E302" s="180">
        <f>-'[8]Gen and Int Pivot'!H93</f>
        <v>25262.46</v>
      </c>
    </row>
    <row r="303" spans="1:5">
      <c r="A303" s="181">
        <f t="shared" si="20"/>
        <v>260</v>
      </c>
      <c r="B303" s="177" t="str">
        <f>'[8]Gen and Int Pivot'!F94</f>
        <v>728716084</v>
      </c>
      <c r="C303" s="188" t="s">
        <v>475</v>
      </c>
      <c r="D303" s="179">
        <v>2016</v>
      </c>
      <c r="E303" s="180">
        <f>-'[8]Gen and Int Pivot'!H94</f>
        <v>23612.15</v>
      </c>
    </row>
    <row r="304" spans="1:5">
      <c r="A304" s="181">
        <f t="shared" si="20"/>
        <v>261</v>
      </c>
      <c r="B304" s="177" t="str">
        <f>'[8]Gen and Int Pivot'!F95</f>
        <v>474116163</v>
      </c>
      <c r="C304" s="188" t="s">
        <v>476</v>
      </c>
      <c r="D304" s="179">
        <v>2016</v>
      </c>
      <c r="E304" s="180">
        <f>-'[8]Gen and Int Pivot'!H95</f>
        <v>22320</v>
      </c>
    </row>
    <row r="305" spans="1:8">
      <c r="A305" s="181">
        <f t="shared" si="20"/>
        <v>262</v>
      </c>
      <c r="B305" s="177" t="str">
        <f>'[8]Gen and Int Pivot'!F96</f>
        <v>330464982</v>
      </c>
      <c r="C305" s="188" t="s">
        <v>477</v>
      </c>
      <c r="D305" s="179">
        <v>2016</v>
      </c>
      <c r="E305" s="180">
        <f>-'[8]Gen and Int Pivot'!H96</f>
        <v>20000</v>
      </c>
    </row>
    <row r="306" spans="1:8">
      <c r="A306" s="181">
        <f t="shared" si="20"/>
        <v>263</v>
      </c>
      <c r="B306" s="177" t="str">
        <f>'[8]Gen and Int Pivot'!F97</f>
        <v>352010902</v>
      </c>
      <c r="C306" s="188" t="s">
        <v>478</v>
      </c>
      <c r="D306" s="179">
        <v>2016</v>
      </c>
      <c r="E306" s="180">
        <f>-'[8]Gen and Int Pivot'!H97</f>
        <v>18250</v>
      </c>
    </row>
    <row r="307" spans="1:8">
      <c r="A307" s="181">
        <f t="shared" si="20"/>
        <v>264</v>
      </c>
      <c r="B307" s="177" t="str">
        <f>'[8]Gen and Int Pivot'!F98</f>
        <v>56629150</v>
      </c>
      <c r="C307" s="188" t="s">
        <v>252</v>
      </c>
      <c r="D307" s="179">
        <v>2016</v>
      </c>
      <c r="E307" s="180">
        <f>-'[8]Gen and Int Pivot'!H98</f>
        <v>16769.64</v>
      </c>
    </row>
    <row r="308" spans="1:8">
      <c r="A308" s="181">
        <f t="shared" si="20"/>
        <v>265</v>
      </c>
      <c r="B308" s="177" t="str">
        <f>'[8]Gen and Int Pivot'!F99</f>
        <v>728716146</v>
      </c>
      <c r="C308" s="188" t="s">
        <v>479</v>
      </c>
      <c r="D308" s="179">
        <v>2016</v>
      </c>
      <c r="E308" s="180">
        <f>-'[8]Gen and Int Pivot'!H99</f>
        <v>15019.12</v>
      </c>
    </row>
    <row r="309" spans="1:8">
      <c r="A309" s="181">
        <f t="shared" si="20"/>
        <v>266</v>
      </c>
      <c r="B309" s="177" t="str">
        <f>'[8]Gen and Int Pivot'!F100</f>
        <v>12603750</v>
      </c>
      <c r="C309" s="188" t="s">
        <v>480</v>
      </c>
      <c r="D309" s="179">
        <v>2016</v>
      </c>
      <c r="E309" s="180">
        <f>-'[8]Gen and Int Pivot'!H100</f>
        <v>15000</v>
      </c>
    </row>
    <row r="310" spans="1:8">
      <c r="A310" s="181">
        <f t="shared" si="20"/>
        <v>267</v>
      </c>
      <c r="B310" s="177" t="str">
        <f>'[8]Gen and Int Pivot'!F101</f>
        <v>330465064</v>
      </c>
      <c r="C310" s="188" t="s">
        <v>481</v>
      </c>
      <c r="D310" s="179">
        <v>2016</v>
      </c>
      <c r="E310" s="180">
        <f>-'[8]Gen and Int Pivot'!H101</f>
        <v>12650</v>
      </c>
    </row>
    <row r="311" spans="1:8">
      <c r="A311" s="181">
        <f t="shared" si="20"/>
        <v>268</v>
      </c>
      <c r="B311" s="177" t="str">
        <f>'[8]Gen and Int Pivot'!F102</f>
        <v>869403957</v>
      </c>
      <c r="C311" s="188" t="s">
        <v>482</v>
      </c>
      <c r="D311" s="179">
        <v>2016</v>
      </c>
      <c r="E311" s="180">
        <f>-'[8]Gen and Int Pivot'!H102</f>
        <v>12000</v>
      </c>
    </row>
    <row r="312" spans="1:8" s="179" customFormat="1" ht="13.5" thickBot="1">
      <c r="A312" s="181">
        <f>A311+1</f>
        <v>269</v>
      </c>
      <c r="B312" s="177"/>
      <c r="C312" s="178"/>
      <c r="D312" s="178"/>
      <c r="E312" s="191">
        <f>SUM(E211:E311)</f>
        <v>105553476.70999996</v>
      </c>
      <c r="G312" s="178"/>
      <c r="H312" s="178"/>
    </row>
    <row r="313" spans="1:8" s="179" customFormat="1" ht="13.5" thickTop="1">
      <c r="A313" s="181"/>
      <c r="B313" s="177"/>
      <c r="C313" s="178"/>
      <c r="D313" s="178"/>
      <c r="E313" s="180"/>
      <c r="G313" s="178"/>
      <c r="H313" s="178"/>
    </row>
    <row r="314" spans="1:8" s="179" customFormat="1">
      <c r="A314" s="181"/>
      <c r="B314" s="177"/>
      <c r="C314" s="178"/>
      <c r="D314" s="178"/>
      <c r="E314" s="180"/>
      <c r="G314" s="178"/>
      <c r="H314" s="178"/>
    </row>
    <row r="315" spans="1:8" s="179" customFormat="1">
      <c r="A315" s="181"/>
      <c r="B315" s="177"/>
      <c r="C315" s="178"/>
      <c r="D315" s="178"/>
      <c r="E315" s="180"/>
      <c r="G315" s="178"/>
      <c r="H315" s="178"/>
    </row>
    <row r="316" spans="1:8" s="179" customFormat="1">
      <c r="A316" s="181"/>
      <c r="B316" s="177"/>
      <c r="C316" s="178"/>
      <c r="D316" s="178"/>
      <c r="E316" s="180"/>
      <c r="G316" s="178"/>
      <c r="H316" s="178"/>
    </row>
    <row r="317" spans="1:8" s="179" customFormat="1">
      <c r="A317" s="181"/>
      <c r="B317" s="177"/>
      <c r="C317" s="178"/>
      <c r="D317" s="178"/>
      <c r="E317" s="180"/>
      <c r="G317" s="178"/>
      <c r="H317" s="178"/>
    </row>
    <row r="318" spans="1:8" s="179" customFormat="1">
      <c r="A318" s="181"/>
      <c r="B318" s="177"/>
      <c r="C318" s="178"/>
      <c r="D318" s="178"/>
      <c r="E318" s="180"/>
      <c r="G318" s="178"/>
      <c r="H318" s="178"/>
    </row>
    <row r="319" spans="1:8" s="179" customFormat="1">
      <c r="A319" s="181"/>
      <c r="B319" s="177"/>
      <c r="C319" s="178"/>
      <c r="D319" s="178"/>
      <c r="E319" s="180"/>
      <c r="G319" s="178"/>
      <c r="H319" s="178"/>
    </row>
    <row r="320" spans="1:8" s="179" customFormat="1">
      <c r="A320" s="181"/>
      <c r="B320" s="177"/>
      <c r="C320" s="178"/>
      <c r="D320" s="178"/>
      <c r="E320" s="180"/>
      <c r="G320" s="178"/>
      <c r="H320" s="178"/>
    </row>
    <row r="321" spans="1:8" s="179" customFormat="1">
      <c r="A321" s="181"/>
      <c r="B321" s="177"/>
      <c r="C321" s="178"/>
      <c r="D321" s="178"/>
      <c r="E321" s="180"/>
      <c r="G321" s="178"/>
      <c r="H321" s="178"/>
    </row>
    <row r="322" spans="1:8" s="179" customFormat="1">
      <c r="A322" s="181"/>
      <c r="B322" s="177"/>
      <c r="C322" s="178"/>
      <c r="D322" s="178"/>
      <c r="E322" s="180"/>
      <c r="G322" s="178"/>
      <c r="H322" s="178"/>
    </row>
    <row r="323" spans="1:8" s="179" customFormat="1">
      <c r="A323" s="178"/>
      <c r="B323" s="177"/>
      <c r="C323" s="178"/>
      <c r="D323" s="178"/>
      <c r="E323" s="178"/>
      <c r="G323" s="178"/>
      <c r="H323" s="178"/>
    </row>
  </sheetData>
  <autoFilter ref="A5:H5">
    <sortState ref="A6:H160">
      <sortCondition ref="G5"/>
    </sortState>
  </autoFilter>
  <printOptions horizontalCentered="1"/>
  <pageMargins left="0.75" right="0.5" top="0.5" bottom="0.25" header="0.5" footer="0.5"/>
  <pageSetup scale="65" orientation="portrait" r:id="rId1"/>
  <headerFooter alignWithMargins="0">
    <oddHeader>&amp;C&amp;"Arial,Bold"***VARIANCE ANALYSIS***</oddHeader>
    <oddFooter>&amp;C
Page &amp;P of &amp;N</oddFooter>
  </headerFooter>
  <rowBreaks count="2" manualBreakCount="2">
    <brk id="80" max="7" man="1"/>
    <brk id="168"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Variance Analysis</vt:lpstr>
      <vt:lpstr>Detailed Variance Analysis</vt:lpstr>
      <vt:lpstr>Closings</vt:lpstr>
      <vt:lpstr>Closings Grouped</vt:lpstr>
      <vt:lpstr>Closings!Print_Area</vt:lpstr>
      <vt:lpstr>'Closings Grouped'!Print_Area</vt:lpstr>
    </vt:vector>
  </TitlesOfParts>
  <Company>Xcel Energy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Authorized User</dc:creator>
  <cp:lastModifiedBy>Xcel Energy</cp:lastModifiedBy>
  <cp:lastPrinted>2016-10-17T21:27:25Z</cp:lastPrinted>
  <dcterms:created xsi:type="dcterms:W3CDTF">2005-05-17T15:37:36Z</dcterms:created>
  <dcterms:modified xsi:type="dcterms:W3CDTF">2016-10-17T21:48:27Z</dcterms:modified>
</cp:coreProperties>
</file>