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0" yWindow="510" windowWidth="20370" windowHeight="11745"/>
  </bookViews>
  <sheets>
    <sheet name="Divisor-MB" sheetId="19" r:id="rId1"/>
    <sheet name="Divisor-CE" sheetId="16" r:id="rId2"/>
    <sheet name="Divisor-EMI" sheetId="15" r:id="rId3"/>
    <sheet name="Divisor" sheetId="1" r:id="rId4"/>
    <sheet name="Land for future use" sheetId="2" r:id="rId5"/>
    <sheet name="Materials and Supplies" sheetId="14" r:id="rId6"/>
    <sheet name="FERC Fees" sheetId="11" r:id="rId7"/>
    <sheet name="Attach O page 3 line 5A" sheetId="22" r:id="rId8"/>
    <sheet name="pg3 ln 5A GDS Entergy Invoices" sheetId="23" r:id="rId9"/>
    <sheet name="Taxes other than inc tax" sheetId="5" r:id="rId10"/>
    <sheet name="Trans Plt Excl from ISO Rates" sheetId="12" r:id="rId11"/>
    <sheet name="Trans &amp; Gen Assets Reclass" sheetId="20" r:id="rId12"/>
    <sheet name="Trans Plt Incl in Ancil Serv" sheetId="13" r:id="rId13"/>
    <sheet name="Wages &amp; Salaries" sheetId="6" r:id="rId14"/>
    <sheet name="Page 3, Line 5 NERC Fees" sheetId="24" r:id="rId15"/>
    <sheet name="Trans Rev" sheetId="9" r:id="rId16"/>
    <sheet name="ARO Adj" sheetId="7" r:id="rId17"/>
    <sheet name="Schedule 1" sheetId="25" r:id="rId18"/>
    <sheet name="Depreciation and Amortization" sheetId="21" r:id="rId19"/>
    <sheet name="Sheet1" sheetId="26" r:id="rId20"/>
  </sheets>
  <calcPr calcId="145621"/>
</workbook>
</file>

<file path=xl/calcChain.xml><?xml version="1.0" encoding="utf-8"?>
<calcChain xmlns="http://schemas.openxmlformats.org/spreadsheetml/2006/main">
  <c r="H9" i="9" l="1"/>
  <c r="B19" i="1" l="1"/>
  <c r="B18" i="1"/>
  <c r="B17" i="1"/>
  <c r="B16" i="1"/>
  <c r="B15" i="1"/>
  <c r="B14" i="1"/>
  <c r="B13" i="1"/>
  <c r="B12" i="1"/>
  <c r="B11" i="1"/>
  <c r="B10" i="1"/>
  <c r="B9" i="1"/>
  <c r="B8" i="1"/>
  <c r="D20" i="15"/>
  <c r="D22" i="15" s="1"/>
  <c r="A19" i="21" l="1"/>
  <c r="A20" i="21" s="1"/>
  <c r="A22" i="21" s="1"/>
  <c r="A11" i="21"/>
  <c r="A12" i="21" s="1"/>
  <c r="A14" i="21" s="1"/>
  <c r="A24" i="21" l="1"/>
  <c r="C40" i="20"/>
  <c r="C41" i="20" s="1"/>
  <c r="C43" i="20" s="1"/>
  <c r="C33" i="20"/>
  <c r="C34" i="20" s="1"/>
  <c r="C36" i="20" s="1"/>
  <c r="C45" i="20" l="1"/>
  <c r="C27" i="20" s="1"/>
  <c r="C38" i="23" l="1"/>
  <c r="C37" i="23"/>
  <c r="C36" i="23"/>
  <c r="B13" i="22" l="1"/>
  <c r="B27" i="22" s="1"/>
  <c r="G9" i="9" l="1"/>
  <c r="G8" i="9"/>
  <c r="F19" i="25" l="1"/>
  <c r="F23" i="25" s="1"/>
  <c r="F29" i="25" s="1"/>
  <c r="A8" i="25"/>
  <c r="A9" i="25" s="1"/>
  <c r="A10" i="25" s="1"/>
  <c r="A11" i="25" s="1"/>
  <c r="A12" i="25" s="1"/>
  <c r="A13" i="25" s="1"/>
  <c r="A14" i="25" s="1"/>
  <c r="A15" i="25" s="1"/>
  <c r="A16" i="25" s="1"/>
  <c r="A17" i="25" l="1"/>
  <c r="A18" i="25" s="1"/>
  <c r="A19" i="25" s="1"/>
  <c r="D19" i="25" l="1"/>
  <c r="A20" i="25"/>
  <c r="A21" i="25" s="1"/>
  <c r="A22" i="25" s="1"/>
  <c r="A23" i="25" s="1"/>
  <c r="A24" i="25" l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A35" i="25" s="1"/>
  <c r="A36" i="25" s="1"/>
  <c r="A37" i="25" s="1"/>
  <c r="A38" i="25" s="1"/>
  <c r="A39" i="25" s="1"/>
  <c r="D23" i="25"/>
  <c r="D29" i="25" l="1"/>
  <c r="E15" i="24" l="1"/>
  <c r="A9" i="24"/>
  <c r="A10" i="24" s="1"/>
  <c r="A2" i="24"/>
  <c r="A1" i="24"/>
  <c r="A11" i="24" l="1"/>
  <c r="A12" i="24" s="1"/>
  <c r="A13" i="24" s="1"/>
  <c r="A14" i="24" s="1"/>
  <c r="A2" i="20" l="1"/>
  <c r="C25" i="20"/>
  <c r="C28" i="20" s="1"/>
  <c r="C17" i="20"/>
  <c r="B22" i="22" l="1"/>
  <c r="B15" i="22"/>
  <c r="A2" i="22"/>
  <c r="A1" i="22"/>
  <c r="B25" i="22" l="1"/>
  <c r="N43" i="19" l="1"/>
  <c r="O43" i="19" s="1"/>
  <c r="N42" i="19"/>
  <c r="O42" i="19" s="1"/>
  <c r="N39" i="19"/>
  <c r="O39" i="19" s="1"/>
  <c r="N38" i="19"/>
  <c r="O38" i="19" s="1"/>
  <c r="N35" i="19"/>
  <c r="O35" i="19" s="1"/>
  <c r="N34" i="19"/>
  <c r="O34" i="19" s="1"/>
  <c r="B20" i="19"/>
  <c r="B22" i="19" s="1"/>
  <c r="N43" i="15" l="1"/>
  <c r="O43" i="15" s="1"/>
  <c r="N42" i="15"/>
  <c r="O42" i="15" s="1"/>
  <c r="N39" i="15"/>
  <c r="O39" i="15" s="1"/>
  <c r="N38" i="15"/>
  <c r="O38" i="15" s="1"/>
  <c r="N35" i="15"/>
  <c r="O35" i="15" s="1"/>
  <c r="N34" i="15"/>
  <c r="O34" i="15" s="1"/>
  <c r="B20" i="15"/>
  <c r="B22" i="15" s="1"/>
  <c r="N43" i="16"/>
  <c r="O43" i="16" s="1"/>
  <c r="N42" i="16"/>
  <c r="O42" i="16" s="1"/>
  <c r="N39" i="16"/>
  <c r="O39" i="16" s="1"/>
  <c r="N38" i="16"/>
  <c r="O38" i="16" s="1"/>
  <c r="N35" i="16"/>
  <c r="O35" i="16" s="1"/>
  <c r="N34" i="16"/>
  <c r="O34" i="16" s="1"/>
  <c r="B20" i="16"/>
  <c r="B22" i="16" s="1"/>
  <c r="D11" i="14" l="1"/>
  <c r="D10" i="14"/>
  <c r="C12" i="14"/>
  <c r="B12" i="14"/>
  <c r="A2" i="14"/>
  <c r="A1" i="14"/>
  <c r="D12" i="14" l="1"/>
  <c r="A2" i="9"/>
  <c r="A2" i="11"/>
  <c r="A1" i="11"/>
  <c r="C13" i="13"/>
  <c r="A2" i="13"/>
  <c r="A1" i="13"/>
  <c r="A2" i="12"/>
  <c r="A2" i="5"/>
  <c r="C13" i="12"/>
  <c r="A1" i="12"/>
  <c r="A2" i="2"/>
  <c r="A1" i="2"/>
  <c r="C11" i="11" l="1"/>
  <c r="A1" i="9" l="1"/>
  <c r="A1" i="6"/>
  <c r="A1" i="5"/>
  <c r="E16" i="9"/>
  <c r="F16" i="9"/>
  <c r="A9" i="9"/>
  <c r="A10" i="9" s="1"/>
  <c r="A11" i="9" s="1"/>
  <c r="A14" i="9" s="1"/>
  <c r="G16" i="9" l="1"/>
  <c r="H16" i="9"/>
  <c r="A12" i="9"/>
  <c r="A13" i="9"/>
  <c r="A15" i="9" s="1"/>
  <c r="A16" i="9" s="1"/>
  <c r="E12" i="5" l="1"/>
  <c r="B11" i="6"/>
  <c r="B13" i="6" s="1"/>
  <c r="B13" i="2"/>
  <c r="N43" i="1"/>
  <c r="O43" i="1" s="1"/>
  <c r="N42" i="1"/>
  <c r="O42" i="1" s="1"/>
  <c r="N39" i="1"/>
  <c r="O39" i="1" s="1"/>
  <c r="N38" i="1"/>
  <c r="O38" i="1" s="1"/>
  <c r="N35" i="1"/>
  <c r="O35" i="1" s="1"/>
  <c r="N34" i="1"/>
  <c r="O34" i="1" s="1"/>
  <c r="B20" i="1"/>
  <c r="B22" i="1" s="1"/>
</calcChain>
</file>

<file path=xl/sharedStrings.xml><?xml version="1.0" encoding="utf-8"?>
<sst xmlns="http://schemas.openxmlformats.org/spreadsheetml/2006/main" count="564" uniqueCount="322">
  <si>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</si>
  <si>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</si>
  <si>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</si>
  <si>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</si>
  <si>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</si>
  <si>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</si>
  <si>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</si>
  <si>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</si>
  <si>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</si>
  <si>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</si>
  <si>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</si>
  <si>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</si>
  <si>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Average</t>
  </si>
  <si>
    <t>GFA #</t>
  </si>
  <si>
    <t>Do the above numbers include any GFA related load?  If yes, provide the following</t>
  </si>
  <si>
    <t xml:space="preserve">By month for each GFA, provide the GFA #, the GFA load, and the GFA transmission revenues </t>
  </si>
  <si>
    <t>June</t>
  </si>
  <si>
    <t>Total</t>
  </si>
  <si>
    <t>GFA Load</t>
  </si>
  <si>
    <t>GFA Trans Rev</t>
  </si>
  <si>
    <t>Sub total</t>
  </si>
  <si>
    <t>Land Held For Future Use</t>
  </si>
  <si>
    <t>Production</t>
  </si>
  <si>
    <t>Transmission</t>
  </si>
  <si>
    <t xml:space="preserve">Distribution </t>
  </si>
  <si>
    <t>Other</t>
  </si>
  <si>
    <t>Attachment O, page 3, line 4</t>
  </si>
  <si>
    <t xml:space="preserve">Attachment O, page 2, line 25 </t>
  </si>
  <si>
    <t>should be reported on Attachment O, page 2, line 25</t>
  </si>
  <si>
    <t>Attachment O divisor</t>
  </si>
  <si>
    <t>Transmisssion</t>
  </si>
  <si>
    <t>Distribution</t>
  </si>
  <si>
    <t>Report on Attachment O, page 4, line 12</t>
  </si>
  <si>
    <t>Report on Attachment O, page 4, line 13</t>
  </si>
  <si>
    <t>Report on Attachment O, page 4, line 14</t>
  </si>
  <si>
    <t>Report on Attachment O, page 4, line 15</t>
  </si>
  <si>
    <t>Fuel adjustment clause docket XX</t>
  </si>
  <si>
    <t>Non Safety Advertising (provide a brief but descriptive list of charges</t>
  </si>
  <si>
    <t>Taxes Other Than Income Taxes</t>
  </si>
  <si>
    <t>Payroll</t>
  </si>
  <si>
    <t>Highway &amp; Vehicle</t>
  </si>
  <si>
    <t>Property</t>
  </si>
  <si>
    <t>Gross</t>
  </si>
  <si>
    <t>Other - please explain</t>
  </si>
  <si>
    <t>Attachment O, page 3, line 13</t>
  </si>
  <si>
    <t>Attachment O, page 3, line 14</t>
  </si>
  <si>
    <t>Attachment O, page 3, line 16</t>
  </si>
  <si>
    <t>Fed &amp; State income Tax</t>
  </si>
  <si>
    <t>Not reported on Attach O</t>
  </si>
  <si>
    <t>Attachment O, page 3, line 17</t>
  </si>
  <si>
    <t>Attachment O, page 3, line 18</t>
  </si>
  <si>
    <t>EPRI Costs</t>
  </si>
  <si>
    <t>Attachment O, page 3, lines 5 and 5a</t>
  </si>
  <si>
    <t xml:space="preserve">should be reported on Attachment O, page 1, line 8, </t>
  </si>
  <si>
    <t>Average _1/, _2/</t>
  </si>
  <si>
    <r>
      <rPr>
        <b/>
        <sz val="11"/>
        <color theme="1"/>
        <rFont val="Calibri"/>
        <family val="2"/>
        <scheme val="minor"/>
      </rPr>
      <t>Below -</t>
    </r>
    <r>
      <rPr>
        <sz val="11"/>
        <color theme="1"/>
        <rFont val="Calibri"/>
        <family val="2"/>
        <scheme val="minor"/>
      </rPr>
      <t xml:space="preserve"> Provide a brief but descriptive list of the Transmission land held for future use</t>
    </r>
  </si>
  <si>
    <t>and the amounts related to each item of Transmission land held for future use</t>
  </si>
  <si>
    <r>
      <rPr>
        <b/>
        <u val="double"/>
        <sz val="14"/>
        <color theme="1"/>
        <rFont val="Calibri"/>
        <family val="2"/>
        <scheme val="minor"/>
      </rPr>
      <t xml:space="preserve">Note: </t>
    </r>
    <r>
      <rPr>
        <sz val="11"/>
        <color theme="1"/>
        <rFont val="Calibri"/>
        <family val="2"/>
        <scheme val="minor"/>
      </rPr>
      <t xml:space="preserve"> Amounts reported on this work paper must meet the definition of USofA account 105. </t>
    </r>
  </si>
  <si>
    <r>
      <t xml:space="preserve">Regulatory Commission Expense (provide a brief but descriptive list of charges)  </t>
    </r>
    <r>
      <rPr>
        <b/>
        <sz val="12"/>
        <color theme="1"/>
        <rFont val="Calibri"/>
        <family val="2"/>
        <scheme val="minor"/>
      </rPr>
      <t>Indicate by yellow highlight if Transmission Related</t>
    </r>
  </si>
  <si>
    <r>
      <t>If a zero is reported</t>
    </r>
    <r>
      <rPr>
        <b/>
        <u/>
        <sz val="11"/>
        <color theme="1"/>
        <rFont val="Calibri"/>
        <family val="2"/>
        <scheme val="minor"/>
      </rPr>
      <t xml:space="preserve"> for any category above</t>
    </r>
    <r>
      <rPr>
        <b/>
        <sz val="11"/>
        <color theme="1"/>
        <rFont val="Calibri"/>
        <family val="2"/>
        <scheme val="minor"/>
      </rPr>
      <t>, please provide a brief explanation as to why.</t>
    </r>
  </si>
  <si>
    <r>
      <rPr>
        <b/>
        <u val="double"/>
        <sz val="14"/>
        <rFont val="Times New Roman"/>
        <family val="1"/>
      </rPr>
      <t>NOTE:</t>
    </r>
    <r>
      <rPr>
        <b/>
        <sz val="16"/>
        <rFont val="Times New Roman"/>
        <family val="1"/>
      </rPr>
      <t xml:space="preserve">  </t>
    </r>
    <r>
      <rPr>
        <sz val="12"/>
        <rFont val="Times New Roman"/>
        <family val="1"/>
      </rPr>
      <t>Amounts reported on this work paper must meet the definition of USofA account 408.1.</t>
    </r>
  </si>
  <si>
    <t>_1/  Other is to include salaries charged to administer customer accounts 901 - 916 as defined by the</t>
  </si>
  <si>
    <t>USofA</t>
  </si>
  <si>
    <t>Other _1/</t>
  </si>
  <si>
    <t>Description</t>
  </si>
  <si>
    <t>Include on Page 4, Line 30- Account 454</t>
  </si>
  <si>
    <t xml:space="preserve">Include on Page 4, Line 31- All transmission transactions </t>
  </si>
  <si>
    <t>Include on Page 4, Line 32- Transmission transactions included in Divisor</t>
  </si>
  <si>
    <t>Totals</t>
  </si>
  <si>
    <t>Source of Transmission Revenue</t>
  </si>
  <si>
    <t>Account</t>
  </si>
  <si>
    <t>Attachment O, page 4, lines 30 - 32</t>
  </si>
  <si>
    <t>Attachment O, page 4, lines 12 - 15</t>
  </si>
  <si>
    <t>FERC fees recorded to expense during the year</t>
  </si>
  <si>
    <t>Charged</t>
  </si>
  <si>
    <t>Amount</t>
  </si>
  <si>
    <t>FERC fees payable to FERC</t>
  </si>
  <si>
    <t>FERC fees paid to MISO via Schedule 10-FERC</t>
  </si>
  <si>
    <t>Other FERC fees paid</t>
  </si>
  <si>
    <t>Brief Description</t>
  </si>
  <si>
    <t>Other - provide description</t>
  </si>
  <si>
    <t>Provide brief description</t>
  </si>
  <si>
    <t>recorded in account ________</t>
  </si>
  <si>
    <t xml:space="preserve">Some companies record payroll taxes directly to each function (production, transmission,….ect).  </t>
  </si>
  <si>
    <t>Total Account  Balance for the Year</t>
  </si>
  <si>
    <t xml:space="preserve">   please provide an explanation if the total does not tie</t>
  </si>
  <si>
    <t xml:space="preserve">should tie to RUS Form 12 Part H Section A, line 22, column e </t>
  </si>
  <si>
    <t xml:space="preserve">       Total Regulatory Commission Expense</t>
  </si>
  <si>
    <t xml:space="preserve">       Total Non-safety Advertising Expense</t>
  </si>
  <si>
    <t>Total EPRI, Reg Comm exp, &amp; non-safety adv</t>
  </si>
  <si>
    <t>Should be reported on Attachment O, page 3, line 5</t>
  </si>
  <si>
    <t>Total of transmission related reg comm</t>
  </si>
  <si>
    <t>Total of amounts highlighted in yellow above should be reported on</t>
  </si>
  <si>
    <t xml:space="preserve">  pick up the yellow highlighted cells</t>
  </si>
  <si>
    <t xml:space="preserve">  Attachment O, page 3, line 5a.  You will need to adjust this formula to</t>
  </si>
  <si>
    <t>Should tie to RUS Form 12 Part A, Section A, line 23, column b</t>
  </si>
  <si>
    <t xml:space="preserve">  please provide explanation if it doesn't</t>
  </si>
  <si>
    <t xml:space="preserve">  if not, please provide an explanation.</t>
  </si>
  <si>
    <t xml:space="preserve">Does this tie to RUS Form 12 Part H, Section J line 4?  </t>
  </si>
  <si>
    <t>Subtotal</t>
  </si>
  <si>
    <t>A&amp;G</t>
  </si>
  <si>
    <t>Not reported on Attachment O</t>
  </si>
  <si>
    <t>XXXXX</t>
  </si>
  <si>
    <t>Report on Attach O, pg 4, line 2</t>
  </si>
  <si>
    <t>Transmission Plant Included in OATT Ancillary Services - Attach O, pg 4, line 3</t>
  </si>
  <si>
    <t>Report on Attach O, pg 4, line 3</t>
  </si>
  <si>
    <t>shut down.</t>
  </si>
  <si>
    <t>Amount  _1/</t>
  </si>
  <si>
    <t xml:space="preserve">_1/  Should reflect the dollar amount of transmission plant included in the development of OATT ancillary services rates </t>
  </si>
  <si>
    <t>step-up facilities are those facilities at a generator substation on which there is no through-flow when the generator is</t>
  </si>
  <si>
    <t>and generation step-up facilities (which are deemed included in OATT ancillary services).  For these purposes, generation</t>
  </si>
  <si>
    <t>Should be reported on Attach O, page 3, line 4</t>
  </si>
  <si>
    <t>_1/  Indicate Midwest ISO Pricing Zone in which this load is located.</t>
  </si>
  <si>
    <t>_2/  Indicate if the amount reported represents bundled load only.  _______</t>
  </si>
  <si>
    <t>please provide a copy of the Commission Order and fill out the above worksheet.  The Order should</t>
  </si>
  <si>
    <t>support the amounts reported above.</t>
  </si>
  <si>
    <t>analysis, some of the facilities that are recorded to transmission asset accounts are not transmission facilities,</t>
  </si>
  <si>
    <t>those amounts should be reported here.</t>
  </si>
  <si>
    <t>Items that are recorded to the transmission plant accounts that are not transmission should be reported</t>
  </si>
  <si>
    <t xml:space="preserve">here. </t>
  </si>
  <si>
    <t>If your Company has received a Commission (state or FERC) Order related to the seven-factor test,</t>
  </si>
  <si>
    <t xml:space="preserve">If your Company is not regulated (state or FERC) MISO will perform a seven factor analysis.  If, per MISO's </t>
  </si>
  <si>
    <t>development of OATT ancillary services.</t>
  </si>
  <si>
    <t xml:space="preserve">If a zero is reported above, please confirm here in writing that you have no transmission plant that is included in the </t>
  </si>
  <si>
    <t xml:space="preserve">If a zero is reported above, please confirm here in writing that you have no transmission plant that should be </t>
  </si>
  <si>
    <t>Attachment O, page 2, line 27</t>
  </si>
  <si>
    <t>Materials and Supplies</t>
  </si>
  <si>
    <t>RUS Form 12, Part H, Section G, Line 4, Column d</t>
  </si>
  <si>
    <t>RUS Form 12, Part H, Section G, Line 5, Column d</t>
  </si>
  <si>
    <t>Rept on Attach O</t>
  </si>
  <si>
    <t>pg 2, line 27</t>
  </si>
  <si>
    <t>should tie to RUS Form 12 Part H Section G, lines</t>
  </si>
  <si>
    <t>total does not tie</t>
  </si>
  <si>
    <t xml:space="preserve">   4 and 5, column d.  Provide an explanation if the</t>
  </si>
  <si>
    <r>
      <t xml:space="preserve">  If that is the case for your company, please indicate here.  </t>
    </r>
    <r>
      <rPr>
        <b/>
        <sz val="11"/>
        <color theme="1"/>
        <rFont val="Calibri"/>
        <family val="2"/>
        <scheme val="minor"/>
      </rPr>
      <t>South Miss Electric Power records taxes directly to each function.</t>
    </r>
  </si>
  <si>
    <t>Entergy</t>
  </si>
  <si>
    <t>Transmission of Electricity</t>
  </si>
  <si>
    <r>
      <t xml:space="preserve">Please confirm here that the above </t>
    </r>
    <r>
      <rPr>
        <b/>
        <u/>
        <sz val="11"/>
        <color theme="1"/>
        <rFont val="Calibri"/>
        <family val="2"/>
        <scheme val="minor"/>
      </rPr>
      <t>does not</t>
    </r>
    <r>
      <rPr>
        <sz val="11"/>
        <color theme="1"/>
        <rFont val="Calibri"/>
        <family val="2"/>
        <scheme val="minor"/>
      </rPr>
      <t xml:space="preserve"> contain any capitalized wages.   </t>
    </r>
    <r>
      <rPr>
        <b/>
        <sz val="11"/>
        <color theme="1"/>
        <rFont val="Calibri"/>
        <family val="2"/>
        <scheme val="minor"/>
      </rPr>
      <t>Confirmed</t>
    </r>
  </si>
  <si>
    <r>
      <t xml:space="preserve">Please confirm here that the above </t>
    </r>
    <r>
      <rPr>
        <b/>
        <u/>
        <sz val="11"/>
        <color theme="1"/>
        <rFont val="Calibri"/>
        <family val="2"/>
        <scheme val="minor"/>
      </rPr>
      <t>does not</t>
    </r>
    <r>
      <rPr>
        <sz val="11"/>
        <color theme="1"/>
        <rFont val="Calibri"/>
        <family val="2"/>
        <scheme val="minor"/>
      </rPr>
      <t xml:space="preserve"> contain any any A&amp;G related wages.  </t>
    </r>
    <r>
      <rPr>
        <b/>
        <sz val="11"/>
        <color theme="1"/>
        <rFont val="Calibri"/>
        <family val="2"/>
        <scheme val="minor"/>
      </rPr>
      <t>Confirmed</t>
    </r>
  </si>
  <si>
    <r>
      <t xml:space="preserve">Please indicate here if your company performs work for others and where those costs and related revenues are recorded. </t>
    </r>
    <r>
      <rPr>
        <b/>
        <sz val="11"/>
        <color theme="1"/>
        <rFont val="Calibri"/>
        <family val="2"/>
        <scheme val="minor"/>
      </rPr>
      <t>Yes, Billable CWIP</t>
    </r>
  </si>
  <si>
    <r>
      <t xml:space="preserve">Also please indicate what line item of the Form 12 includes these costs and related revenues.  </t>
    </r>
    <r>
      <rPr>
        <b/>
        <sz val="11"/>
        <color theme="1"/>
        <rFont val="Calibri"/>
        <family val="2"/>
        <scheme val="minor"/>
      </rPr>
      <t>Part A, Section B, Line 2</t>
    </r>
  </si>
  <si>
    <t xml:space="preserve">excluded from ISO rates.  </t>
  </si>
  <si>
    <t>EMI Area</t>
  </si>
  <si>
    <t>EMI - Off System</t>
  </si>
  <si>
    <t>MPCO - Borderline(MRA) &amp; MB Loads</t>
  </si>
  <si>
    <t>ARO Adjustments(Per Note Y)</t>
  </si>
  <si>
    <t>MB Area</t>
  </si>
  <si>
    <t>South Mississippi Electric Power Association(SMEPA) Purchased all Assets associated with the Batesville</t>
  </si>
  <si>
    <t xml:space="preserve">Transmission assets at Batesville were included in the detail provided by MISO as meeting the </t>
  </si>
  <si>
    <t xml:space="preserve">  Generating Facility from LSP Energy on December 19, 2012.  Since SMEPA anticipates selling one unit,</t>
  </si>
  <si>
    <t xml:space="preserve">  ease of allocation when sale occurs.</t>
  </si>
  <si>
    <t>Attachment O, Page 2, Line 1 &amp; 2 - Gross Plant in Service</t>
  </si>
  <si>
    <t xml:space="preserve">Transmission and Generation Assets Reclass         </t>
  </si>
  <si>
    <t>Report peak conincident with the pricing zone for each month in KWs</t>
  </si>
  <si>
    <t>amount included in Production Accumulated Depreciation Account attributable to $19,000,674 Transmission Assets</t>
  </si>
  <si>
    <t>NO</t>
  </si>
  <si>
    <t>see email below</t>
  </si>
  <si>
    <t>Rate case - docket XX(Email Below)</t>
  </si>
  <si>
    <t>MISO</t>
  </si>
  <si>
    <t>Amount Recorded to Acct 106 at acquisiton /per 2012 Year End RUS Form 12</t>
  </si>
  <si>
    <t>Percentage Assignable to Transmission Assets</t>
  </si>
  <si>
    <t xml:space="preserve">  transmission assets and generation assets are combined into one FERC generation account (345700) for</t>
  </si>
  <si>
    <t>Accumulated Depreciation(page 2, lines 7 &amp; 8):</t>
  </si>
  <si>
    <t>Attachment O, page 3, line 5</t>
  </si>
  <si>
    <t>NERC Fees</t>
  </si>
  <si>
    <t>Date</t>
  </si>
  <si>
    <t>Invoice#</t>
  </si>
  <si>
    <t>Per Docket No. ER13-948-000 (Entergy Operating Companies’ Transmission Formula Rates)</t>
  </si>
  <si>
    <r>
      <t>NERC Fees</t>
    </r>
    <r>
      <rPr>
        <sz val="11"/>
        <color theme="1"/>
        <rFont val="Calibri"/>
        <family val="2"/>
        <scheme val="minor"/>
      </rPr>
      <t>: For purposes of settlement, the Entergy Operating Companies will not recover their NERC fees through their transmission formula rates.</t>
    </r>
  </si>
  <si>
    <t>PENDING</t>
  </si>
  <si>
    <t>Since joining MISO, the GFA is no longer applicable</t>
  </si>
  <si>
    <t xml:space="preserve">Prior to joining MISO, the load with Entergy was covered by a GFA. </t>
  </si>
  <si>
    <t>has been deducted from Gross Utility Plant in Service(Production) .</t>
  </si>
  <si>
    <t>associated with MOR Landfill ARO asset has been deducted from Accumulated Depreciation(Production) .</t>
  </si>
  <si>
    <t xml:space="preserve">Attachment O, Page 3, Line 9 </t>
  </si>
  <si>
    <r>
      <t xml:space="preserve">Provide brief description- </t>
    </r>
    <r>
      <rPr>
        <b/>
        <sz val="11"/>
        <color theme="1"/>
        <rFont val="Calibri"/>
        <family val="2"/>
        <scheme val="minor"/>
      </rPr>
      <t>Communication Plan</t>
    </r>
  </si>
  <si>
    <t xml:space="preserve"> </t>
  </si>
  <si>
    <t>Schedule 1 Recoverable Expenses</t>
  </si>
  <si>
    <t>Company:</t>
  </si>
  <si>
    <t>Rate Year:</t>
  </si>
  <si>
    <r>
      <t>True-Up Year</t>
    </r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:</t>
    </r>
  </si>
  <si>
    <t>NA</t>
  </si>
  <si>
    <t>Projected or Actual:</t>
  </si>
  <si>
    <t>Actual</t>
  </si>
  <si>
    <t>(a)</t>
  </si>
  <si>
    <t>(b)</t>
  </si>
  <si>
    <t>(c)</t>
  </si>
  <si>
    <t>Account 561.1</t>
  </si>
  <si>
    <r>
      <rPr>
        <sz val="11"/>
        <color rgb="FFFF0000"/>
        <rFont val="Calibri"/>
        <family val="2"/>
        <scheme val="minor"/>
      </rPr>
      <t>(Form 12, Part I,Item 2 &amp; SMEPA Trial Balance</t>
    </r>
    <r>
      <rPr>
        <sz val="11"/>
        <rFont val="Calibri"/>
        <family val="2"/>
        <scheme val="minor"/>
      </rPr>
      <t>)</t>
    </r>
    <r>
      <rPr>
        <vertAlign val="superscript"/>
        <sz val="11"/>
        <rFont val="Calibri"/>
        <family val="2"/>
        <scheme val="minor"/>
      </rPr>
      <t>2,</t>
    </r>
  </si>
  <si>
    <t>$</t>
  </si>
  <si>
    <t>Account 561.2</t>
  </si>
  <si>
    <r>
      <rPr>
        <sz val="11"/>
        <color rgb="FFFF0000"/>
        <rFont val="Calibri"/>
        <family val="2"/>
        <scheme val="minor"/>
      </rPr>
      <t xml:space="preserve">Enter source Reference. i.e. </t>
    </r>
    <r>
      <rPr>
        <sz val="11"/>
        <rFont val="Calibri"/>
        <family val="2"/>
        <scheme val="minor"/>
      </rPr>
      <t>(Form 1, p 321, Line 86)</t>
    </r>
  </si>
  <si>
    <t>Account 561.3</t>
  </si>
  <si>
    <r>
      <rPr>
        <sz val="11"/>
        <color rgb="FFFF0000"/>
        <rFont val="Calibri"/>
        <family val="2"/>
        <scheme val="minor"/>
      </rPr>
      <t xml:space="preserve">Enter source Reference. i.e. </t>
    </r>
    <r>
      <rPr>
        <sz val="11"/>
        <rFont val="Calibri"/>
        <family val="2"/>
        <scheme val="minor"/>
      </rPr>
      <t>(Form 1, p 321, Line 87)</t>
    </r>
  </si>
  <si>
    <t xml:space="preserve">   Subtotal</t>
  </si>
  <si>
    <t>Account 561.BA for Schedule 24</t>
  </si>
  <si>
    <r>
      <rPr>
        <sz val="11"/>
        <color rgb="FFFF0000"/>
        <rFont val="Calibri"/>
        <family val="2"/>
        <scheme val="minor"/>
      </rPr>
      <t xml:space="preserve">Enter source Reference. i.e. </t>
    </r>
    <r>
      <rPr>
        <sz val="11"/>
        <rFont val="Calibri"/>
        <family val="2"/>
        <scheme val="minor"/>
      </rPr>
      <t>(Form 1, footnote to p 320, Lines 85,86,87)</t>
    </r>
    <r>
      <rPr>
        <vertAlign val="superscript"/>
        <sz val="11"/>
        <rFont val="Calibri"/>
        <family val="2"/>
        <scheme val="minor"/>
      </rPr>
      <t xml:space="preserve"> 2</t>
    </r>
  </si>
  <si>
    <t>Input 1:  Account 561 Available excluding revenue credits</t>
  </si>
  <si>
    <t>Input 2:  True-Up Adjustment Principal &amp; Interest Under(Over) Recovery</t>
  </si>
  <si>
    <r>
      <rPr>
        <sz val="11"/>
        <color rgb="FFFF0000"/>
        <rFont val="Calibri"/>
        <family val="2"/>
        <scheme val="minor"/>
      </rPr>
      <t xml:space="preserve">Enter source Reference. i.e. </t>
    </r>
    <r>
      <rPr>
        <sz val="11"/>
        <rFont val="Calibri"/>
        <family val="2"/>
        <scheme val="minor"/>
      </rPr>
      <t>(Schedule 1 TU Adj, prior period, Line 26)</t>
    </r>
    <r>
      <rPr>
        <vertAlign val="superscript"/>
        <sz val="11"/>
        <rFont val="Calibri"/>
        <family val="2"/>
        <scheme val="minor"/>
      </rPr>
      <t xml:space="preserve"> 2</t>
    </r>
  </si>
  <si>
    <r>
      <t>Input 3: Revenue Credits</t>
    </r>
    <r>
      <rPr>
        <sz val="11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>(Current year Schedule 1 Revenue Credits, excluding True-Up Adjustment)</t>
    </r>
  </si>
  <si>
    <r>
      <rPr>
        <sz val="11"/>
        <color rgb="FFFF0000"/>
        <rFont val="Calibri"/>
        <family val="2"/>
        <scheme val="minor"/>
      </rPr>
      <t xml:space="preserve">Enter source Reference. i.e. </t>
    </r>
    <r>
      <rPr>
        <sz val="11"/>
        <rFont val="Calibri"/>
        <family val="2"/>
        <scheme val="minor"/>
      </rPr>
      <t>(Form 1, page 330,footnote)</t>
    </r>
    <r>
      <rPr>
        <vertAlign val="superscript"/>
        <sz val="11"/>
        <rFont val="Calibri"/>
        <family val="2"/>
        <scheme val="minor"/>
      </rPr>
      <t>2, 3</t>
    </r>
  </si>
  <si>
    <t>Schedule 1 Net Expenses including True-Up Adjustment</t>
  </si>
  <si>
    <r>
      <t xml:space="preserve">Note 1: </t>
    </r>
    <r>
      <rPr>
        <strike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Utilized by forward-looking Transmission Owners.  Line 21 will be supported by a True-Up Worksheet.</t>
    </r>
  </si>
  <si>
    <t>Note 2:  Source references may vary by company; page references are to each company's source document; analogous figures</t>
  </si>
  <si>
    <t xml:space="preserve">   would be provided for projected year.  Inputs in whole dollars.</t>
  </si>
  <si>
    <t>Note 3:  Revenue collected by the Transmission Owner or ITC under this Schedule 1 for firm transactions of less than 1 year,</t>
  </si>
  <si>
    <t>all non-firm transactions, and any other transactions whose loads are not included in the Attachment O Zonal Rate Divisor for the zone.</t>
  </si>
  <si>
    <t>This revenue credit is derived from the MISO MR Settlements file by subtracting Schedule 9 revenues related to Schedule 1</t>
  </si>
  <si>
    <t>from the total Schedule 1 revenues, which results in the total revenue credit for Schedule 1.</t>
  </si>
  <si>
    <t>Invoice #</t>
  </si>
  <si>
    <t>Date of Service</t>
  </si>
  <si>
    <t>Service</t>
  </si>
  <si>
    <t>MISO ROE Complaint - FERC DKT NO0 EL14-12-000</t>
  </si>
  <si>
    <t>Entergy Depreciation Docket NO ER 16-227</t>
  </si>
  <si>
    <t>EAI and EMI Transmission F Formula Rate 2015 Update</t>
  </si>
  <si>
    <t>Entergy Matters</t>
  </si>
  <si>
    <t>MISO Matters</t>
  </si>
  <si>
    <t>Other - provide description-GDS Entergy &amp; MISO matters</t>
  </si>
  <si>
    <t>For the Year ended 2016</t>
  </si>
  <si>
    <t>RM 3/08/17</t>
  </si>
  <si>
    <t>Cooperative Energy</t>
  </si>
  <si>
    <t>CE AREA</t>
  </si>
  <si>
    <t>RM 3/8/17</t>
  </si>
  <si>
    <t>Adjustment to amount shown on 2016 Form 12 Depreciation Expense is as follows:</t>
  </si>
  <si>
    <t>RM 3/10/17</t>
  </si>
  <si>
    <t xml:space="preserve">development of OATT ancillary services.  Cooperative Energy has no transmission plant that is included in the </t>
  </si>
  <si>
    <t>Attachment O, Page 2, Line 1 &amp; 7</t>
  </si>
  <si>
    <r>
      <t xml:space="preserve">Attachment O, Page 2, Line 1-  </t>
    </r>
    <r>
      <rPr>
        <b/>
        <sz val="11"/>
        <color theme="1"/>
        <rFont val="Calibri"/>
        <family val="2"/>
        <scheme val="minor"/>
      </rPr>
      <t>$26,230,268</t>
    </r>
    <r>
      <rPr>
        <sz val="11"/>
        <color theme="1"/>
        <rFont val="Calibri"/>
        <family val="2"/>
        <scheme val="minor"/>
      </rPr>
      <t xml:space="preserve"> GG ARO asset value(Acct 326001, 326002, 326003) and </t>
    </r>
    <r>
      <rPr>
        <b/>
        <sz val="11"/>
        <color theme="1"/>
        <rFont val="Calibri"/>
        <family val="2"/>
        <scheme val="minor"/>
      </rPr>
      <t>$5,335,612</t>
    </r>
    <r>
      <rPr>
        <sz val="11"/>
        <color theme="1"/>
        <rFont val="Calibri"/>
        <family val="2"/>
        <scheme val="minor"/>
      </rPr>
      <t xml:space="preserve"> MOR Landfill ARO asset value(Acct 317001)</t>
    </r>
  </si>
  <si>
    <r>
      <t xml:space="preserve">Attachment O, Page 2, Line 7-  </t>
    </r>
    <r>
      <rPr>
        <b/>
        <sz val="11"/>
        <color theme="1"/>
        <rFont val="Calibri"/>
        <family val="2"/>
        <scheme val="minor"/>
      </rPr>
      <t>$8,856,132</t>
    </r>
    <r>
      <rPr>
        <sz val="11"/>
        <color theme="1"/>
        <rFont val="Calibri"/>
        <family val="2"/>
        <scheme val="minor"/>
      </rPr>
      <t xml:space="preserve"> accumulated depreciation(Acct 108301) associated with GG ARO asset and </t>
    </r>
    <r>
      <rPr>
        <b/>
        <sz val="11"/>
        <color theme="1"/>
        <rFont val="Calibri"/>
        <family val="2"/>
        <scheme val="minor"/>
      </rPr>
      <t>$704,001</t>
    </r>
    <r>
      <rPr>
        <sz val="11"/>
        <color theme="1"/>
        <rFont val="Calibri"/>
        <family val="2"/>
        <scheme val="minor"/>
      </rPr>
      <t xml:space="preserve"> accum depreciation(Acct 108205)</t>
    </r>
  </si>
  <si>
    <t>GDS - Entergy Invoices 2016</t>
  </si>
  <si>
    <t>0134351</t>
  </si>
  <si>
    <t>1/12/16 - 1/28/16</t>
  </si>
  <si>
    <t>0134352</t>
  </si>
  <si>
    <t>12/30/15 - 1/29/16</t>
  </si>
  <si>
    <t>0134369</t>
  </si>
  <si>
    <t>12/26/15 - 1/29/16</t>
  </si>
  <si>
    <t>0135222</t>
  </si>
  <si>
    <t>1/30/16 - 2/26/16</t>
  </si>
  <si>
    <t>0135352</t>
  </si>
  <si>
    <t>Review Entergy's Merger Filing</t>
  </si>
  <si>
    <t>0136247</t>
  </si>
  <si>
    <t>3/3/16 - 3/17/16</t>
  </si>
  <si>
    <t>0136248</t>
  </si>
  <si>
    <t>3/2/16 - 3/25/16</t>
  </si>
  <si>
    <t>0136249</t>
  </si>
  <si>
    <t>2/27/16 - 3/25/16</t>
  </si>
  <si>
    <t>0137376</t>
  </si>
  <si>
    <t>3/1/16 - 4/20/16</t>
  </si>
  <si>
    <t>0137378</t>
  </si>
  <si>
    <t>3/28/16 - 4/28/16</t>
  </si>
  <si>
    <t>0137379</t>
  </si>
  <si>
    <t>0138191</t>
  </si>
  <si>
    <t>5/2/16 - 5/26/16</t>
  </si>
  <si>
    <t>0138192</t>
  </si>
  <si>
    <t>4/20/16 - 5/26/16</t>
  </si>
  <si>
    <t>0139335</t>
  </si>
  <si>
    <t>6/6/16 - 6/214/16</t>
  </si>
  <si>
    <t>0139336</t>
  </si>
  <si>
    <t>6/2/16 - 6/3/16</t>
  </si>
  <si>
    <t>0139337</t>
  </si>
  <si>
    <t>6/6/16 - 6/20/16</t>
  </si>
  <si>
    <t>Review of EAI and EMI Trans Formula Rate 2016 Update</t>
  </si>
  <si>
    <t>0140539</t>
  </si>
  <si>
    <t>6/27/16 - 7/13/16</t>
  </si>
  <si>
    <t>0140540</t>
  </si>
  <si>
    <t>7/5/16 - 7/26/16</t>
  </si>
  <si>
    <t>0141577</t>
  </si>
  <si>
    <t>7/30/16 - 8/26/16</t>
  </si>
  <si>
    <t>Review of MISO Transmission Bills</t>
  </si>
  <si>
    <t>0141590</t>
  </si>
  <si>
    <t>8/4/16 - 8/16/16</t>
  </si>
  <si>
    <t>0141592</t>
  </si>
  <si>
    <t>8/11/16 - 8/26/16</t>
  </si>
  <si>
    <t>0141593</t>
  </si>
  <si>
    <t>8/2/16 - 8/26/16</t>
  </si>
  <si>
    <t>0142465</t>
  </si>
  <si>
    <t>9/1/16 - 9/21/16</t>
  </si>
  <si>
    <t>0142466</t>
  </si>
  <si>
    <t>8/31/16 - 9/30/16</t>
  </si>
  <si>
    <t>0143199</t>
  </si>
  <si>
    <t>10/1/16 - 10/28/16</t>
  </si>
  <si>
    <t>0143468</t>
  </si>
  <si>
    <t>10/12/16 - 10/27/16</t>
  </si>
  <si>
    <t>0143469</t>
  </si>
  <si>
    <t>10/3/16 - 10/14/16</t>
  </si>
  <si>
    <t>0144261</t>
  </si>
  <si>
    <t>11/7/16 - 11/8/16</t>
  </si>
  <si>
    <t>0144268</t>
  </si>
  <si>
    <t>11/1/16 - 11/30/16</t>
  </si>
  <si>
    <t>0144269</t>
  </si>
  <si>
    <t>10/31/16 - 11/22/16</t>
  </si>
  <si>
    <t>0145250</t>
  </si>
  <si>
    <t>11/28/16 - 12/15/16</t>
  </si>
  <si>
    <t>RM 3/13/17</t>
  </si>
  <si>
    <t xml:space="preserve">  Likewise, $18,970,674 has been subtracted from Attachment O, Page 2, line 1.</t>
  </si>
  <si>
    <t xml:space="preserve">   MISO 7-factor test.  $18,970,674($19,000,674 acquired transmission assets less $30,000 2016 retirements) has been added to Attachment O, Page 2, line 2.</t>
  </si>
  <si>
    <t>Transmission acquired assets</t>
  </si>
  <si>
    <t>Annual Depreciation Rate(three years as Batesville was acquired December 19, 2012)</t>
  </si>
  <si>
    <t>Asset Value before 6/1/16</t>
  </si>
  <si>
    <t>Depreciation Rate</t>
  </si>
  <si>
    <t>Annual Depreciation</t>
  </si>
  <si>
    <t>Monthly Depreciation</t>
  </si>
  <si>
    <t>Depreciation Expense January - May 2016</t>
  </si>
  <si>
    <t>Asset Value After 6/1/16</t>
  </si>
  <si>
    <t>Depreciation Expense June - December 2016</t>
  </si>
  <si>
    <t>Total Depreciation Expense 2016</t>
  </si>
  <si>
    <t>2016 retirements</t>
  </si>
  <si>
    <t>2016 accum per detail below</t>
  </si>
  <si>
    <r>
      <t xml:space="preserve">at Batesville(discussed above).  </t>
    </r>
    <r>
      <rPr>
        <sz val="11"/>
        <rFont val="Calibri"/>
        <family val="2"/>
        <scheme val="minor"/>
      </rPr>
      <t>Transferred from Production Accumulated Depreciation to Transmission</t>
    </r>
    <r>
      <rPr>
        <sz val="11"/>
        <color theme="1"/>
        <rFont val="Calibri"/>
        <family val="2"/>
        <scheme val="minor"/>
      </rPr>
      <t xml:space="preserve"> </t>
    </r>
  </si>
  <si>
    <t>RM 3/14/17</t>
  </si>
  <si>
    <t>Added $656,818 per detail below for depreciation(.0346 annual rate) on Batesville Transmission Assets that is reported in Production Depr Expense on Form 12</t>
  </si>
  <si>
    <t>As reported by EMI in the below email and should be used in rate calculation</t>
  </si>
  <si>
    <t>RM 3/16/17</t>
  </si>
  <si>
    <t>CE - On System</t>
  </si>
  <si>
    <t>Transmission Plant Excluded from ISO Rates - Attach O, pg 4, line 2</t>
  </si>
  <si>
    <t>RM 3/28/17</t>
  </si>
  <si>
    <t>RM 4/12/17</t>
  </si>
  <si>
    <t>Sch 9 = $5,261,776</t>
  </si>
  <si>
    <t>Sch 1 = $60,295</t>
  </si>
  <si>
    <t>RM 6/07/17</t>
  </si>
  <si>
    <t>REVISED JUNE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</si>
</sst>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General_)"/>
    <numFmt numFmtId="167" formatCode="&quot;$&quot;#,##0.00"/>
    <numFmt numFmtId="168" formatCode="0.00_)"/>
    <numFmt numFmtId="169" formatCode="&quot;$&quot;#,##0"/>
    <numFmt numFmtId="170" formatCode="m/d/yyyy;@"/>
  </numFmts>
  <fonts count="4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b/>
      <u val="double"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Helv"/>
    </font>
    <font>
      <sz val="12"/>
      <name val="Times New Roman"/>
      <family val="1"/>
    </font>
    <font>
      <b/>
      <u val="double"/>
      <sz val="14"/>
      <name val="Times New Roman"/>
      <family val="1"/>
    </font>
    <font>
      <b/>
      <sz val="16"/>
      <name val="Times New Roman"/>
      <family val="1"/>
    </font>
    <font>
      <sz val="12"/>
      <color theme="1"/>
      <name val="Times New Roman"/>
      <family val="1"/>
    </font>
    <font>
      <sz val="10"/>
      <name val="Arial"/>
      <family val="2"/>
    </font>
    <font>
      <sz val="12"/>
      <name val="Arial MT"/>
    </font>
    <font>
      <b/>
      <u/>
      <sz val="10"/>
      <color indexed="12"/>
      <name val="Arial"/>
      <family val="2"/>
    </font>
    <font>
      <sz val="11"/>
      <name val="Arial MT"/>
    </font>
    <font>
      <b/>
      <sz val="10"/>
      <name val="Arial"/>
      <family val="2"/>
    </font>
    <font>
      <b/>
      <u val="doubleAccounting"/>
      <sz val="11"/>
      <name val="Arial MT"/>
    </font>
    <font>
      <sz val="11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i/>
      <sz val="16"/>
      <name val="Helv"/>
    </font>
    <font>
      <sz val="16"/>
      <color theme="1"/>
      <name val="Times New Roman"/>
      <family val="1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2"/>
      <color theme="1"/>
      <name val="Calibri"/>
      <family val="2"/>
      <scheme val="minor"/>
    </font>
    <font>
      <b/>
      <sz val="20"/>
      <color rgb="FFFF0000"/>
      <name val="Times New Roman"/>
      <family val="1"/>
    </font>
    <font>
      <sz val="11"/>
      <color rgb="FFFF0000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Arial"/>
      <family val="2"/>
    </font>
    <font>
      <b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8"/>
      <name val="Calibri"/>
      <family val="2"/>
      <scheme val="minor"/>
    </font>
    <font>
      <strike/>
      <sz val="1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sz val="12"/>
      <name val="Arial Narrow"/>
      <family val="2"/>
    </font>
    <font>
      <sz val="12"/>
      <color theme="1"/>
      <name val="Arial Narrow"/>
      <family val="2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0" fillId="0" borderId="0"/>
    <xf numFmtId="0" fontId="15" fillId="0" borderId="0"/>
    <xf numFmtId="167" fontId="16" fillId="0" borderId="0" applyProtection="0"/>
    <xf numFmtId="44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38" fontId="23" fillId="3" borderId="0" applyNumberFormat="0" applyBorder="0" applyAlignment="0" applyProtection="0"/>
    <xf numFmtId="10" fontId="23" fillId="4" borderId="2" applyNumberFormat="0" applyBorder="0" applyAlignment="0" applyProtection="0"/>
    <xf numFmtId="168" fontId="24" fillId="0" borderId="0"/>
    <xf numFmtId="0" fontId="22" fillId="0" borderId="0"/>
    <xf numFmtId="10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33" fillId="0" borderId="0"/>
  </cellStyleXfs>
  <cellXfs count="139">
    <xf numFmtId="0" fontId="0" fillId="0" borderId="0" xfId="0"/>
    <xf numFmtId="164" fontId="0" fillId="0" borderId="0" xfId="1" applyNumberFormat="1" applyFont="1"/>
    <xf numFmtId="164" fontId="1" fillId="0" borderId="1" xfId="1" applyNumberFormat="1" applyFont="1" applyBorder="1"/>
    <xf numFmtId="0" fontId="0" fillId="0" borderId="0" xfId="0" applyAlignment="1">
      <alignment horizontal="left" indent="1"/>
    </xf>
    <xf numFmtId="0" fontId="2" fillId="0" borderId="0" xfId="0" applyFont="1"/>
    <xf numFmtId="0" fontId="3" fillId="0" borderId="0" xfId="0" applyFont="1" applyAlignment="1">
      <alignment horizontal="center"/>
    </xf>
    <xf numFmtId="165" fontId="0" fillId="0" borderId="0" xfId="2" applyNumberFormat="1" applyFont="1"/>
    <xf numFmtId="165" fontId="0" fillId="0" borderId="0" xfId="0" applyNumberFormat="1"/>
    <xf numFmtId="164" fontId="4" fillId="0" borderId="0" xfId="1" applyNumberFormat="1" applyFont="1"/>
    <xf numFmtId="164" fontId="0" fillId="2" borderId="2" xfId="1" applyNumberFormat="1" applyFont="1" applyFill="1" applyBorder="1"/>
    <xf numFmtId="165" fontId="0" fillId="2" borderId="3" xfId="2" applyNumberFormat="1" applyFont="1" applyFill="1" applyBorder="1"/>
    <xf numFmtId="164" fontId="0" fillId="2" borderId="4" xfId="1" applyNumberFormat="1" applyFont="1" applyFill="1" applyBorder="1"/>
    <xf numFmtId="164" fontId="4" fillId="2" borderId="5" xfId="1" applyNumberFormat="1" applyFont="1" applyFill="1" applyBorder="1"/>
    <xf numFmtId="164" fontId="0" fillId="0" borderId="1" xfId="1" applyNumberFormat="1" applyFont="1" applyBorder="1"/>
    <xf numFmtId="0" fontId="5" fillId="0" borderId="0" xfId="0" applyFont="1"/>
    <xf numFmtId="0" fontId="6" fillId="0" borderId="0" xfId="0" applyFont="1"/>
    <xf numFmtId="164" fontId="0" fillId="0" borderId="0" xfId="1" applyNumberFormat="1" applyFont="1" applyFill="1" applyBorder="1"/>
    <xf numFmtId="0" fontId="7" fillId="0" borderId="0" xfId="0" applyFont="1"/>
    <xf numFmtId="166" fontId="11" fillId="0" borderId="0" xfId="3" applyFont="1"/>
    <xf numFmtId="43" fontId="11" fillId="0" borderId="0" xfId="3" applyNumberFormat="1" applyFont="1"/>
    <xf numFmtId="0" fontId="14" fillId="0" borderId="0" xfId="0" applyFont="1"/>
    <xf numFmtId="0" fontId="0" fillId="0" borderId="0" xfId="0" applyFont="1" applyFill="1"/>
    <xf numFmtId="0" fontId="0" fillId="0" borderId="0" xfId="0" applyAlignment="1">
      <alignment horizontal="left" indent="2"/>
    </xf>
    <xf numFmtId="0" fontId="15" fillId="0" borderId="0" xfId="4" applyAlignment="1">
      <alignment vertical="center"/>
    </xf>
    <xf numFmtId="0" fontId="15" fillId="0" borderId="0" xfId="4" applyAlignment="1">
      <alignment horizontal="left" vertical="center" wrapText="1" indent="1"/>
    </xf>
    <xf numFmtId="0" fontId="11" fillId="0" borderId="0" xfId="5" applyNumberFormat="1" applyFont="1" applyAlignment="1" applyProtection="1">
      <protection locked="0"/>
    </xf>
    <xf numFmtId="0" fontId="11" fillId="0" borderId="0" xfId="5" applyNumberFormat="1" applyFont="1" applyBorder="1" applyAlignment="1" applyProtection="1">
      <protection locked="0"/>
    </xf>
    <xf numFmtId="0" fontId="17" fillId="0" borderId="0" xfId="4" applyFont="1" applyAlignment="1">
      <alignment vertical="center"/>
    </xf>
    <xf numFmtId="0" fontId="15" fillId="0" borderId="0" xfId="4" applyAlignment="1">
      <alignment horizontal="center" vertical="center"/>
    </xf>
    <xf numFmtId="0" fontId="15" fillId="0" borderId="6" xfId="4" applyFont="1" applyBorder="1" applyAlignment="1">
      <alignment horizontal="center" vertical="center"/>
    </xf>
    <xf numFmtId="0" fontId="15" fillId="0" borderId="6" xfId="4" applyBorder="1" applyAlignment="1">
      <alignment horizontal="left" vertical="center" wrapText="1" indent="1"/>
    </xf>
    <xf numFmtId="165" fontId="18" fillId="0" borderId="6" xfId="6" applyNumberFormat="1" applyFont="1" applyBorder="1" applyAlignment="1">
      <alignment vertical="center"/>
    </xf>
    <xf numFmtId="0" fontId="15" fillId="0" borderId="6" xfId="4" applyFont="1" applyBorder="1" applyAlignment="1">
      <alignment horizontal="left" vertical="center" wrapText="1" indent="1"/>
    </xf>
    <xf numFmtId="0" fontId="19" fillId="0" borderId="7" xfId="4" applyFont="1" applyBorder="1" applyAlignment="1">
      <alignment horizontal="center" vertical="center"/>
    </xf>
    <xf numFmtId="0" fontId="15" fillId="0" borderId="8" xfId="4" applyBorder="1" applyAlignment="1">
      <alignment horizontal="left" vertical="center" wrapText="1" indent="1"/>
    </xf>
    <xf numFmtId="0" fontId="15" fillId="0" borderId="8" xfId="4" applyBorder="1" applyAlignment="1">
      <alignment vertical="center"/>
    </xf>
    <xf numFmtId="165" fontId="20" fillId="0" borderId="6" xfId="6" applyNumberFormat="1" applyFont="1" applyBorder="1" applyAlignment="1">
      <alignment vertical="center"/>
    </xf>
    <xf numFmtId="44" fontId="0" fillId="0" borderId="0" xfId="6" applyFont="1" applyAlignment="1">
      <alignment vertical="center"/>
    </xf>
    <xf numFmtId="167" fontId="21" fillId="0" borderId="0" xfId="5" applyFont="1" applyAlignment="1"/>
    <xf numFmtId="167" fontId="21" fillId="0" borderId="0" xfId="5" applyFont="1" applyAlignment="1">
      <alignment horizontal="left" indent="6"/>
    </xf>
    <xf numFmtId="4" fontId="15" fillId="0" borderId="0" xfId="4" applyNumberFormat="1"/>
    <xf numFmtId="0" fontId="25" fillId="0" borderId="0" xfId="0" applyFont="1"/>
    <xf numFmtId="0" fontId="13" fillId="0" borderId="0" xfId="4" applyFont="1" applyAlignment="1">
      <alignment vertical="center"/>
    </xf>
    <xf numFmtId="0" fontId="13" fillId="0" borderId="0" xfId="4" applyFont="1" applyAlignment="1">
      <alignment horizontal="left" vertical="center" wrapText="1" indent="1"/>
    </xf>
    <xf numFmtId="0" fontId="19" fillId="0" borderId="6" xfId="4" applyFont="1" applyFill="1" applyBorder="1" applyAlignment="1">
      <alignment horizontal="center" vertical="center"/>
    </xf>
    <xf numFmtId="0" fontId="19" fillId="0" borderId="6" xfId="4" applyFont="1" applyFill="1" applyBorder="1" applyAlignment="1">
      <alignment horizontal="left" vertical="center" wrapText="1" indent="1"/>
    </xf>
    <xf numFmtId="0" fontId="19" fillId="0" borderId="6" xfId="4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2" applyNumberFormat="1" applyFont="1"/>
    <xf numFmtId="0" fontId="0" fillId="0" borderId="0" xfId="1" applyNumberFormat="1" applyFont="1"/>
    <xf numFmtId="0" fontId="1" fillId="0" borderId="0" xfId="1" applyNumberFormat="1" applyFont="1"/>
    <xf numFmtId="0" fontId="0" fillId="0" borderId="0" xfId="0" applyNumberFormat="1"/>
    <xf numFmtId="0" fontId="0" fillId="0" borderId="0" xfId="0" applyAlignment="1">
      <alignment horizontal="center"/>
    </xf>
    <xf numFmtId="165" fontId="0" fillId="0" borderId="0" xfId="0" applyNumberFormat="1" applyFill="1" applyBorder="1"/>
    <xf numFmtId="0" fontId="0" fillId="0" borderId="0" xfId="0" applyFill="1"/>
    <xf numFmtId="0" fontId="0" fillId="0" borderId="0" xfId="0" applyFill="1" applyBorder="1" applyAlignment="1">
      <alignment horizontal="left" indent="1"/>
    </xf>
    <xf numFmtId="165" fontId="0" fillId="0" borderId="2" xfId="2" applyNumberFormat="1" applyFont="1" applyBorder="1"/>
    <xf numFmtId="164" fontId="0" fillId="0" borderId="0" xfId="1" applyNumberFormat="1" applyFont="1" applyFill="1"/>
    <xf numFmtId="166" fontId="11" fillId="0" borderId="0" xfId="3" applyFont="1" applyAlignment="1">
      <alignment horizontal="left" indent="1"/>
    </xf>
    <xf numFmtId="166" fontId="26" fillId="0" borderId="0" xfId="3" applyFont="1" applyAlignment="1">
      <alignment horizontal="left" indent="1"/>
    </xf>
    <xf numFmtId="165" fontId="0" fillId="2" borderId="2" xfId="2" applyNumberFormat="1" applyFont="1" applyFill="1" applyBorder="1"/>
    <xf numFmtId="0" fontId="0" fillId="0" borderId="0" xfId="0" applyFont="1"/>
    <xf numFmtId="0" fontId="27" fillId="0" borderId="0" xfId="0" applyFont="1"/>
    <xf numFmtId="0" fontId="26" fillId="0" borderId="0" xfId="4" applyFont="1" applyAlignment="1">
      <alignment vertical="center"/>
    </xf>
    <xf numFmtId="0" fontId="2" fillId="0" borderId="0" xfId="0" applyFont="1" applyAlignment="1">
      <alignment horizontal="left" indent="1"/>
    </xf>
    <xf numFmtId="164" fontId="4" fillId="0" borderId="0" xfId="1" applyNumberFormat="1" applyFont="1" applyFill="1" applyBorder="1"/>
    <xf numFmtId="37" fontId="0" fillId="2" borderId="2" xfId="1" applyNumberFormat="1" applyFont="1" applyFill="1" applyBorder="1"/>
    <xf numFmtId="37" fontId="0" fillId="0" borderId="0" xfId="2" applyNumberFormat="1" applyFont="1"/>
    <xf numFmtId="37" fontId="0" fillId="0" borderId="0" xfId="1" applyNumberFormat="1" applyFont="1"/>
    <xf numFmtId="37" fontId="4" fillId="0" borderId="0" xfId="1" applyNumberFormat="1" applyFont="1"/>
    <xf numFmtId="37" fontId="0" fillId="2" borderId="2" xfId="0" applyNumberFormat="1" applyFill="1" applyBorder="1"/>
    <xf numFmtId="37" fontId="0" fillId="0" borderId="2" xfId="0" applyNumberFormat="1" applyFill="1" applyBorder="1"/>
    <xf numFmtId="37" fontId="0" fillId="2" borderId="0" xfId="2" applyNumberFormat="1" applyFont="1" applyFill="1"/>
    <xf numFmtId="37" fontId="0" fillId="2" borderId="0" xfId="1" applyNumberFormat="1" applyFont="1" applyFill="1"/>
    <xf numFmtId="37" fontId="0" fillId="2" borderId="0" xfId="1" applyNumberFormat="1" applyFont="1" applyFill="1" applyBorder="1"/>
    <xf numFmtId="37" fontId="0" fillId="0" borderId="0" xfId="2" applyNumberFormat="1" applyFont="1" applyFill="1"/>
    <xf numFmtId="37" fontId="0" fillId="2" borderId="2" xfId="2" applyNumberFormat="1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4" fontId="0" fillId="0" borderId="0" xfId="6" applyFont="1" applyBorder="1" applyAlignment="1">
      <alignment vertical="center"/>
    </xf>
    <xf numFmtId="44" fontId="0" fillId="0" borderId="0" xfId="6" applyFont="1" applyFill="1" applyAlignment="1">
      <alignment vertical="center"/>
    </xf>
    <xf numFmtId="0" fontId="15" fillId="0" borderId="0" xfId="4" applyFill="1" applyAlignment="1">
      <alignment vertical="center"/>
    </xf>
    <xf numFmtId="0" fontId="3" fillId="0" borderId="0" xfId="0" applyFont="1"/>
    <xf numFmtId="169" fontId="0" fillId="0" borderId="0" xfId="0" applyNumberFormat="1"/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10" fontId="0" fillId="0" borderId="0" xfId="0" applyNumberFormat="1"/>
    <xf numFmtId="0" fontId="2" fillId="5" borderId="0" xfId="0" applyFont="1" applyFill="1"/>
    <xf numFmtId="170" fontId="15" fillId="0" borderId="6" xfId="4" applyNumberFormat="1" applyBorder="1" applyAlignment="1">
      <alignment horizontal="left" vertical="center" wrapText="1" indent="1"/>
    </xf>
    <xf numFmtId="170" fontId="15" fillId="0" borderId="6" xfId="4" applyNumberFormat="1" applyFont="1" applyBorder="1" applyAlignment="1">
      <alignment horizontal="left" vertical="center" wrapText="1" indent="1"/>
    </xf>
    <xf numFmtId="39" fontId="18" fillId="0" borderId="6" xfId="6" applyNumberFormat="1" applyFont="1" applyBorder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indent="5"/>
    </xf>
    <xf numFmtId="0" fontId="0" fillId="0" borderId="0" xfId="0" applyAlignment="1">
      <alignment horizontal="left" vertical="center" indent="5"/>
    </xf>
    <xf numFmtId="0" fontId="30" fillId="0" borderId="0" xfId="4" applyFont="1" applyAlignment="1">
      <alignment horizontal="left" vertical="center" wrapText="1" indent="1"/>
    </xf>
    <xf numFmtId="0" fontId="0" fillId="5" borderId="0" xfId="0" applyFill="1" applyAlignment="1">
      <alignment horizontal="left" indent="1"/>
    </xf>
    <xf numFmtId="0" fontId="0" fillId="5" borderId="0" xfId="0" applyFill="1"/>
    <xf numFmtId="0" fontId="26" fillId="0" borderId="0" xfId="0" applyFont="1"/>
    <xf numFmtId="0" fontId="1" fillId="0" borderId="0" xfId="0" applyFont="1"/>
    <xf numFmtId="0" fontId="32" fillId="0" borderId="0" xfId="0" applyFont="1"/>
    <xf numFmtId="0" fontId="34" fillId="6" borderId="0" xfId="14" applyFont="1" applyFill="1" applyAlignment="1">
      <alignment horizontal="center" vertical="center"/>
    </xf>
    <xf numFmtId="0" fontId="26" fillId="0" borderId="0" xfId="0" applyFont="1" applyAlignment="1">
      <alignment horizontal="center"/>
    </xf>
    <xf numFmtId="0" fontId="34" fillId="6" borderId="0" xfId="0" applyFont="1" applyFill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0" applyFont="1" applyBorder="1"/>
    <xf numFmtId="0" fontId="26" fillId="6" borderId="0" xfId="0" applyFont="1" applyFill="1"/>
    <xf numFmtId="0" fontId="26" fillId="0" borderId="0" xfId="0" applyFont="1" applyFill="1"/>
    <xf numFmtId="41" fontId="26" fillId="6" borderId="0" xfId="0" applyNumberFormat="1" applyFont="1" applyFill="1"/>
    <xf numFmtId="41" fontId="26" fillId="0" borderId="0" xfId="0" applyNumberFormat="1" applyFont="1" applyFill="1"/>
    <xf numFmtId="0" fontId="34" fillId="0" borderId="0" xfId="0" applyFont="1"/>
    <xf numFmtId="41" fontId="26" fillId="0" borderId="0" xfId="0" applyNumberFormat="1" applyFont="1"/>
    <xf numFmtId="0" fontId="39" fillId="0" borderId="0" xfId="0" applyFont="1"/>
    <xf numFmtId="49" fontId="40" fillId="0" borderId="0" xfId="0" applyNumberFormat="1" applyFont="1" applyAlignment="1"/>
    <xf numFmtId="40" fontId="40" fillId="0" borderId="0" xfId="0" applyNumberFormat="1" applyFont="1" applyAlignment="1"/>
    <xf numFmtId="49" fontId="41" fillId="0" borderId="0" xfId="0" applyNumberFormat="1" applyFont="1" applyAlignment="1">
      <alignment horizontal="left"/>
    </xf>
    <xf numFmtId="0" fontId="38" fillId="0" borderId="0" xfId="0" applyFont="1"/>
    <xf numFmtId="164" fontId="0" fillId="2" borderId="0" xfId="1" applyNumberFormat="1" applyFont="1" applyFill="1"/>
    <xf numFmtId="49" fontId="40" fillId="0" borderId="0" xfId="0" applyNumberFormat="1" applyFont="1" applyFill="1" applyAlignment="1"/>
    <xf numFmtId="40" fontId="40" fillId="0" borderId="0" xfId="0" applyNumberFormat="1" applyFont="1" applyFill="1" applyAlignment="1"/>
    <xf numFmtId="0" fontId="41" fillId="0" borderId="0" xfId="0" applyFont="1"/>
    <xf numFmtId="44" fontId="41" fillId="0" borderId="0" xfId="2" applyFont="1"/>
    <xf numFmtId="3" fontId="0" fillId="0" borderId="0" xfId="0" applyNumberFormat="1"/>
    <xf numFmtId="41" fontId="0" fillId="0" borderId="0" xfId="1" applyNumberFormat="1" applyFont="1"/>
    <xf numFmtId="41" fontId="0" fillId="0" borderId="0" xfId="0" applyNumberFormat="1"/>
    <xf numFmtId="3" fontId="0" fillId="0" borderId="1" xfId="0" applyNumberFormat="1" applyBorder="1"/>
    <xf numFmtId="3" fontId="0" fillId="2" borderId="0" xfId="0" applyNumberFormat="1" applyFill="1"/>
    <xf numFmtId="41" fontId="0" fillId="2" borderId="0" xfId="0" applyNumberFormat="1" applyFill="1"/>
    <xf numFmtId="164" fontId="0" fillId="5" borderId="2" xfId="1" applyNumberFormat="1" applyFont="1" applyFill="1" applyBorder="1"/>
    <xf numFmtId="0" fontId="2" fillId="2" borderId="0" xfId="0" applyFont="1" applyFill="1"/>
    <xf numFmtId="0" fontId="0" fillId="2" borderId="0" xfId="0" applyFill="1"/>
    <xf numFmtId="164" fontId="1" fillId="2" borderId="1" xfId="1" applyNumberFormat="1" applyFont="1" applyFill="1" applyBorder="1"/>
    <xf numFmtId="44" fontId="2" fillId="0" borderId="0" xfId="6" applyFont="1" applyAlignment="1">
      <alignment horizontal="center" vertical="center"/>
    </xf>
    <xf numFmtId="0" fontId="42" fillId="0" borderId="0" xfId="0" applyFont="1"/>
    <xf numFmtId="0" fontId="0" fillId="0" borderId="0" xfId="0" applyAlignment="1">
      <alignment horizontal="center"/>
    </xf>
    <xf numFmtId="0" fontId="38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5">
    <cellStyle name="Comma" xfId="1" builtinId="3"/>
    <cellStyle name="Comma 2" xfId="7"/>
    <cellStyle name="Currency" xfId="2" builtinId="4"/>
    <cellStyle name="Currency 2" xfId="6"/>
    <cellStyle name="Currency 3" xfId="13"/>
    <cellStyle name="Grey" xfId="8"/>
    <cellStyle name="Input [yellow]" xfId="9"/>
    <cellStyle name="Normal" xfId="0" builtinId="0"/>
    <cellStyle name="Normal - Style1" xfId="10"/>
    <cellStyle name="Normal 2" xfId="4"/>
    <cellStyle name="Normal 2 2" xfId="11"/>
    <cellStyle name="Normal 3" xfId="5"/>
    <cellStyle name="Normal_Book2_12-31-2004 SPS BK Revised Revenue Credit" xfId="14"/>
    <cellStyle name="Normal_Debt Service" xfId="3"/>
    <cellStyle name="Percent [2]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44</xdr:row>
      <xdr:rowOff>0</xdr:rowOff>
    </xdr:from>
    <xdr:to>
      <xdr:col>15</xdr:col>
      <xdr:colOff>389176</xdr:colOff>
      <xdr:row>65</xdr:row>
      <xdr:rowOff>123310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448675"/>
          <a:ext cx="10800001" cy="41238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31</xdr:row>
      <xdr:rowOff>0</xdr:rowOff>
    </xdr:from>
    <xdr:to>
      <xdr:col>6</xdr:col>
      <xdr:colOff>179939</xdr:colOff>
      <xdr:row>50</xdr:row>
      <xdr:rowOff>113821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124575"/>
          <a:ext cx="8295239" cy="3838096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50</xdr:row>
      <xdr:rowOff>123825</xdr:rowOff>
    </xdr:from>
    <xdr:to>
      <xdr:col>0</xdr:col>
      <xdr:colOff>4771442</xdr:colOff>
      <xdr:row>84</xdr:row>
      <xdr:rowOff>84890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775" y="9972675"/>
          <a:ext cx="4666667" cy="6685715"/>
        </a:xfrm>
        <a:prstGeom prst="rect">
          <a:avLst/>
        </a:prstGeom>
      </xdr:spPr>
    </xdr:pic>
    <xdr:clientData/>
  </xdr:twoCellAnchor>
  <xdr:twoCellAnchor editAs="oneCell">
    <xdr:from>
      <xdr:col>0</xdr:col>
      <xdr:colOff>4848225</xdr:colOff>
      <xdr:row>50</xdr:row>
      <xdr:rowOff>133350</xdr:rowOff>
    </xdr:from>
    <xdr:to>
      <xdr:col>8</xdr:col>
      <xdr:colOff>256582</xdr:colOff>
      <xdr:row>86</xdr:row>
      <xdr:rowOff>113415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848225" y="9982200"/>
          <a:ext cx="4742857" cy="708571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441960</xdr:colOff>
      <xdr:row>0</xdr:row>
      <xdr:rowOff>22860</xdr:rowOff>
    </xdr:from>
    <xdr:to>
      <xdr:col>3</xdr:col>
      <xdr:colOff>4107180</xdr:colOff>
      <xdr:row>4</xdr:row>
      <xdr:rowOff>30480</xdr:rowOff>
    </xdr:to>
    <xdr:sp macro="" textlink="">
      <xdr:nvSpPr>
        <xdr:cNvPr id="2" name="TextBox 1"/>
        <xdr:cNvSpPr txBox="1"/>
      </xdr:nvSpPr>
      <xdr:spPr>
        <a:xfrm>
          <a:off x="5928360" y="22860"/>
          <a:ext cx="3665220" cy="960120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/>
            <a:t>BASIC WORKSHEET</a:t>
          </a:r>
        </a:p>
        <a:p>
          <a:pPr algn="ctr"/>
          <a:r>
            <a:rPr lang="en-US" sz="1200" baseline="0"/>
            <a:t>TU first becomes effective in 2013</a:t>
          </a:r>
        </a:p>
        <a:p>
          <a:pPr algn="ctr"/>
          <a:endParaRPr lang="en-US" sz="1100"/>
        </a:p>
      </xdr:txBody>
    </xdr:sp>
    <xdr:clientData/>
  </xdr:twoCellAnchor>
  <xdr:twoCellAnchor editAs="oneCell">
    <xdr:from>
      <xdr:col>3</xdr:col>
      <xdr:colOff>1280160</xdr:colOff>
      <xdr:row>3</xdr:row>
      <xdr:rowOff>30480</xdr:rowOff>
    </xdr:from>
    <xdr:to>
      <xdr:col>3</xdr:col>
      <xdr:colOff>1283970</xdr:colOff>
      <xdr:row>4</xdr:row>
      <xdr:rowOff>3810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6560" y="744855"/>
          <a:ext cx="199644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workbookViewId="0">
      <selection activeCell="A3" sqref="A3"/>
    </sheetView>
  </sheetViews>
  <sheetFormatPr defaultRowHeight="15"/>
  <cols>
    <col min="1" max="1" width="17.5703125" customWidth="1"/>
    <col min="2" max="2" width="15" customWidth="1"/>
    <col min="3" max="3" width="9.28515625" customWidth="1"/>
  </cols>
  <sheetData>
    <row r="1" spans="1:6">
      <c r="A1" s="136" t="s">
        <v>221</v>
      </c>
      <c r="B1" s="136"/>
      <c r="C1" s="136"/>
      <c r="D1" s="136"/>
      <c r="E1" s="136"/>
      <c r="F1" t="s">
        <v>220</v>
      </c>
    </row>
    <row r="2" spans="1:6">
      <c r="A2" s="136" t="s">
        <v>219</v>
      </c>
      <c r="B2" s="136"/>
      <c r="C2" s="136"/>
      <c r="D2" s="136"/>
      <c r="E2" s="136"/>
    </row>
    <row r="3" spans="1:6">
      <c r="A3" s="79"/>
      <c r="B3" s="79"/>
      <c r="C3" s="79"/>
      <c r="D3" s="79"/>
      <c r="E3" s="79"/>
    </row>
    <row r="4" spans="1:6" ht="20.25">
      <c r="A4" s="15" t="s">
        <v>29</v>
      </c>
      <c r="D4" s="63" t="s">
        <v>146</v>
      </c>
    </row>
    <row r="6" spans="1:6">
      <c r="A6" s="4" t="s">
        <v>153</v>
      </c>
      <c r="B6" s="4"/>
      <c r="C6" s="4"/>
      <c r="D6" s="4"/>
    </row>
    <row r="8" spans="1:6">
      <c r="A8" t="s">
        <v>0</v>
      </c>
      <c r="B8" s="1">
        <v>132000</v>
      </c>
    </row>
    <row r="9" spans="1:6">
      <c r="A9" t="s">
        <v>1</v>
      </c>
      <c r="B9" s="1">
        <v>123000</v>
      </c>
    </row>
    <row r="10" spans="1:6">
      <c r="A10" t="s">
        <v>2</v>
      </c>
      <c r="B10" s="1">
        <v>92000</v>
      </c>
    </row>
    <row r="11" spans="1:6">
      <c r="A11" t="s">
        <v>3</v>
      </c>
      <c r="B11" s="1">
        <v>84000</v>
      </c>
    </row>
    <row r="12" spans="1:6">
      <c r="A12" t="s">
        <v>4</v>
      </c>
      <c r="B12" s="1">
        <v>105000</v>
      </c>
    </row>
    <row r="13" spans="1:6">
      <c r="A13" t="s">
        <v>5</v>
      </c>
      <c r="B13" s="1">
        <v>111000</v>
      </c>
    </row>
    <row r="14" spans="1:6">
      <c r="A14" t="s">
        <v>6</v>
      </c>
      <c r="B14" s="1">
        <v>114000</v>
      </c>
    </row>
    <row r="15" spans="1:6">
      <c r="A15" t="s">
        <v>7</v>
      </c>
      <c r="B15" s="1">
        <v>109000</v>
      </c>
    </row>
    <row r="16" spans="1:6">
      <c r="A16" t="s">
        <v>8</v>
      </c>
      <c r="B16" s="1">
        <v>118000</v>
      </c>
    </row>
    <row r="17" spans="1:15">
      <c r="A17" t="s">
        <v>9</v>
      </c>
      <c r="B17" s="1">
        <v>99000</v>
      </c>
    </row>
    <row r="18" spans="1:15">
      <c r="A18" t="s">
        <v>10</v>
      </c>
      <c r="B18" s="1">
        <v>92000</v>
      </c>
    </row>
    <row r="19" spans="1:15">
      <c r="A19" t="s">
        <v>11</v>
      </c>
      <c r="B19" s="2">
        <v>116000</v>
      </c>
    </row>
    <row r="20" spans="1:15">
      <c r="A20" s="3" t="s">
        <v>20</v>
      </c>
      <c r="B20" s="1">
        <f>SUM(B8:B19)</f>
        <v>1295000</v>
      </c>
      <c r="H20" s="1"/>
      <c r="J20" s="1"/>
    </row>
    <row r="21" spans="1:15">
      <c r="B21" s="1"/>
    </row>
    <row r="22" spans="1:15">
      <c r="A22" t="s">
        <v>54</v>
      </c>
      <c r="B22" s="9">
        <f>B20/12</f>
        <v>107916.66666666667</v>
      </c>
      <c r="H22" s="16"/>
      <c r="J22" s="16"/>
    </row>
    <row r="24" spans="1:15">
      <c r="A24" t="s">
        <v>112</v>
      </c>
      <c r="F24" s="16"/>
    </row>
    <row r="25" spans="1:15">
      <c r="A25" t="s">
        <v>113</v>
      </c>
    </row>
    <row r="28" spans="1:15">
      <c r="A28" t="s">
        <v>14</v>
      </c>
      <c r="I28" t="s">
        <v>155</v>
      </c>
    </row>
    <row r="29" spans="1:15">
      <c r="A29" t="s">
        <v>15</v>
      </c>
    </row>
    <row r="31" spans="1:15">
      <c r="B31" s="5" t="s">
        <v>0</v>
      </c>
      <c r="C31" s="5" t="s">
        <v>1</v>
      </c>
      <c r="D31" s="5" t="s">
        <v>2</v>
      </c>
      <c r="E31" s="5" t="s">
        <v>3</v>
      </c>
      <c r="F31" s="5" t="s">
        <v>4</v>
      </c>
      <c r="G31" s="5" t="s">
        <v>16</v>
      </c>
      <c r="H31" s="5" t="s">
        <v>6</v>
      </c>
      <c r="I31" s="5" t="s">
        <v>7</v>
      </c>
      <c r="J31" s="5" t="s">
        <v>8</v>
      </c>
      <c r="K31" s="5" t="s">
        <v>9</v>
      </c>
      <c r="L31" s="5" t="s">
        <v>10</v>
      </c>
      <c r="M31" s="5" t="s">
        <v>11</v>
      </c>
      <c r="N31" s="5" t="s">
        <v>17</v>
      </c>
      <c r="O31" s="5" t="s">
        <v>12</v>
      </c>
    </row>
    <row r="33" spans="1:15">
      <c r="A33" t="s">
        <v>13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>
      <c r="A34" s="3" t="s">
        <v>18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>
        <f>SUM(B34:M34)</f>
        <v>0</v>
      </c>
      <c r="O34" s="1">
        <f>N34/12</f>
        <v>0</v>
      </c>
    </row>
    <row r="35" spans="1:15">
      <c r="A35" s="3" t="s">
        <v>19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>
        <f>SUM(B35:M35)</f>
        <v>0</v>
      </c>
      <c r="O35" s="1">
        <f>N35/12</f>
        <v>0</v>
      </c>
    </row>
    <row r="36" spans="1:1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>
      <c r="A37" t="s">
        <v>13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>
      <c r="A38" s="3" t="s">
        <v>18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>
        <f>SUM(B38:M38)</f>
        <v>0</v>
      </c>
      <c r="O38" s="1">
        <f>N38/12</f>
        <v>0</v>
      </c>
    </row>
    <row r="39" spans="1:15">
      <c r="A39" s="3" t="s">
        <v>19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>
        <f>SUM(B39:M39)</f>
        <v>0</v>
      </c>
      <c r="O39" s="1">
        <f>N39/12</f>
        <v>0</v>
      </c>
    </row>
    <row r="40" spans="1:1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>
      <c r="A41" t="s">
        <v>13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>
      <c r="A42" s="3" t="s">
        <v>18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>
        <f>SUM(B42:M42)</f>
        <v>0</v>
      </c>
      <c r="O42" s="1">
        <f>N42/12</f>
        <v>0</v>
      </c>
    </row>
    <row r="43" spans="1:15">
      <c r="A43" s="3" t="s">
        <v>19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>
        <f>SUM(B43:M43)</f>
        <v>0</v>
      </c>
      <c r="O43" s="1">
        <f>N43/12</f>
        <v>0</v>
      </c>
    </row>
    <row r="44" spans="1:1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</sheetData>
  <mergeCells count="2">
    <mergeCell ref="A1:E1"/>
    <mergeCell ref="A2:E2"/>
  </mergeCells>
  <pageMargins left="0.7" right="0.7" top="0.75" bottom="0.75" header="0.3" footer="0.3"/>
  <pageSetup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activeCell="I1" sqref="I1"/>
    </sheetView>
  </sheetViews>
  <sheetFormatPr defaultRowHeight="15"/>
  <cols>
    <col min="5" max="5" width="12.5703125" bestFit="1" customWidth="1"/>
    <col min="6" max="6" width="2.7109375" customWidth="1"/>
  </cols>
  <sheetData>
    <row r="1" spans="1:11" ht="20.25">
      <c r="A1" s="62" t="str">
        <f>Divisor!A1</f>
        <v>Cooperative Energy</v>
      </c>
      <c r="B1" s="15"/>
      <c r="C1" s="15"/>
      <c r="D1" s="15"/>
      <c r="E1" s="15"/>
    </row>
    <row r="2" spans="1:11" ht="20.25">
      <c r="A2" s="62" t="str">
        <f>Divisor!A2</f>
        <v>For the Year ended 2016</v>
      </c>
      <c r="B2" s="15"/>
      <c r="C2" s="15"/>
      <c r="D2" s="15"/>
      <c r="E2" s="15"/>
    </row>
    <row r="3" spans="1:11" ht="20.25">
      <c r="A3" s="15"/>
      <c r="B3" s="15"/>
      <c r="C3" s="15"/>
      <c r="D3" s="15"/>
      <c r="E3" s="15"/>
    </row>
    <row r="4" spans="1:11" ht="20.25">
      <c r="A4" s="15" t="s">
        <v>38</v>
      </c>
      <c r="B4" s="15"/>
      <c r="C4" s="15"/>
      <c r="D4" s="15"/>
      <c r="E4" s="15"/>
    </row>
    <row r="6" spans="1:11">
      <c r="A6" t="s">
        <v>39</v>
      </c>
      <c r="E6" s="73">
        <v>0</v>
      </c>
      <c r="G6" t="s">
        <v>44</v>
      </c>
    </row>
    <row r="7" spans="1:11">
      <c r="A7" t="s">
        <v>40</v>
      </c>
      <c r="E7" s="74">
        <v>0</v>
      </c>
      <c r="G7" t="s">
        <v>45</v>
      </c>
    </row>
    <row r="8" spans="1:11">
      <c r="A8" t="s">
        <v>41</v>
      </c>
      <c r="E8" s="74">
        <v>0</v>
      </c>
      <c r="G8" t="s">
        <v>46</v>
      </c>
    </row>
    <row r="9" spans="1:11">
      <c r="A9" t="s">
        <v>42</v>
      </c>
      <c r="E9" s="74">
        <v>0</v>
      </c>
      <c r="G9" t="s">
        <v>49</v>
      </c>
    </row>
    <row r="10" spans="1:11">
      <c r="A10" t="s">
        <v>43</v>
      </c>
      <c r="E10" s="75">
        <v>0</v>
      </c>
      <c r="G10" t="s">
        <v>50</v>
      </c>
    </row>
    <row r="11" spans="1:11">
      <c r="A11" t="s">
        <v>47</v>
      </c>
      <c r="E11" s="13">
        <v>0</v>
      </c>
      <c r="G11" t="s">
        <v>48</v>
      </c>
    </row>
    <row r="12" spans="1:11">
      <c r="A12" t="s">
        <v>17</v>
      </c>
      <c r="E12" s="68">
        <f>SUM(E6:E11)</f>
        <v>0</v>
      </c>
      <c r="G12" s="55" t="s">
        <v>95</v>
      </c>
      <c r="H12" s="55"/>
      <c r="I12" s="55"/>
      <c r="J12" s="55"/>
      <c r="K12" s="55"/>
    </row>
    <row r="13" spans="1:11">
      <c r="G13" s="55" t="s">
        <v>96</v>
      </c>
      <c r="H13" s="55"/>
      <c r="I13" s="55"/>
      <c r="J13" s="55"/>
      <c r="K13" s="55"/>
    </row>
    <row r="18" spans="1:14" ht="20.25">
      <c r="A18" s="18" t="s">
        <v>60</v>
      </c>
      <c r="C18" s="19"/>
    </row>
    <row r="19" spans="1:14" ht="15.75">
      <c r="A19" s="18"/>
      <c r="C19" s="19"/>
    </row>
    <row r="20" spans="1:14" ht="15.75">
      <c r="A20" s="20"/>
      <c r="B20" t="s">
        <v>83</v>
      </c>
    </row>
    <row r="21" spans="1:14">
      <c r="B21" t="s">
        <v>134</v>
      </c>
      <c r="H21" s="4"/>
      <c r="I21" s="4"/>
      <c r="J21" s="4"/>
      <c r="K21" s="4"/>
      <c r="L21" s="4"/>
      <c r="M21" s="4"/>
      <c r="N21" s="4"/>
    </row>
  </sheetData>
  <pageMargins left="0.7" right="0.45" top="0.75" bottom="0.75" header="0.3" footer="0.3"/>
  <pageSetup scale="80" orientation="landscape" r:id="rId1"/>
  <headerFooter>
    <oddHeader>&amp;R&amp;A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C2" sqref="C2"/>
    </sheetView>
  </sheetViews>
  <sheetFormatPr defaultRowHeight="15"/>
  <cols>
    <col min="1" max="1" width="49.140625" customWidth="1"/>
    <col min="2" max="2" width="4.85546875" customWidth="1"/>
    <col min="3" max="3" width="11.42578125" customWidth="1"/>
    <col min="4" max="4" width="2.7109375" customWidth="1"/>
  </cols>
  <sheetData>
    <row r="1" spans="1:9" ht="20.25">
      <c r="A1" s="62" t="str">
        <f>Divisor!A1</f>
        <v>Cooperative Energy</v>
      </c>
      <c r="B1" s="15"/>
      <c r="C1" s="20" t="s">
        <v>316</v>
      </c>
    </row>
    <row r="2" spans="1:9" ht="20.25">
      <c r="A2" s="62" t="str">
        <f>Divisor!A2</f>
        <v>For the Year ended 2016</v>
      </c>
      <c r="B2" s="15"/>
      <c r="C2" s="15"/>
    </row>
    <row r="3" spans="1:9" ht="20.25">
      <c r="A3" s="15"/>
      <c r="B3" s="15"/>
      <c r="C3" s="15"/>
    </row>
    <row r="4" spans="1:9" ht="20.25">
      <c r="A4" s="15" t="s">
        <v>315</v>
      </c>
      <c r="B4" s="15"/>
      <c r="C4" s="15"/>
    </row>
    <row r="5" spans="1:9" ht="20.25">
      <c r="A5" s="15"/>
      <c r="B5" s="15"/>
      <c r="C5" s="15"/>
    </row>
    <row r="6" spans="1:9">
      <c r="A6" s="5" t="s">
        <v>79</v>
      </c>
      <c r="C6" s="5" t="s">
        <v>75</v>
      </c>
    </row>
    <row r="7" spans="1:9">
      <c r="A7" s="3" t="s">
        <v>314</v>
      </c>
      <c r="C7" s="76">
        <v>26213053</v>
      </c>
    </row>
    <row r="8" spans="1:9">
      <c r="A8" s="3" t="s">
        <v>143</v>
      </c>
      <c r="C8" s="58">
        <v>31840849</v>
      </c>
    </row>
    <row r="9" spans="1:9">
      <c r="A9" s="3" t="s">
        <v>144</v>
      </c>
      <c r="C9" s="58">
        <v>30165317</v>
      </c>
    </row>
    <row r="10" spans="1:9">
      <c r="A10" s="3" t="s">
        <v>102</v>
      </c>
      <c r="C10" s="58">
        <v>0</v>
      </c>
    </row>
    <row r="11" spans="1:9">
      <c r="A11" s="3" t="s">
        <v>102</v>
      </c>
      <c r="C11" s="16">
        <v>0</v>
      </c>
    </row>
    <row r="12" spans="1:9">
      <c r="A12" s="3" t="s">
        <v>102</v>
      </c>
      <c r="C12" s="13">
        <v>0</v>
      </c>
    </row>
    <row r="13" spans="1:9">
      <c r="A13" t="s">
        <v>17</v>
      </c>
      <c r="C13" s="77">
        <f>SUM(C7:C12)</f>
        <v>88219219</v>
      </c>
      <c r="E13" s="55" t="s">
        <v>103</v>
      </c>
      <c r="F13" s="55"/>
      <c r="G13" s="55"/>
      <c r="H13" s="55"/>
      <c r="I13" s="55"/>
    </row>
    <row r="14" spans="1:9">
      <c r="E14" s="55"/>
      <c r="F14" s="55"/>
      <c r="G14" s="55"/>
      <c r="H14" s="55"/>
      <c r="I14" s="55"/>
    </row>
    <row r="15" spans="1:9">
      <c r="E15" s="55"/>
      <c r="F15" s="55"/>
      <c r="G15" s="55"/>
      <c r="H15" s="55"/>
      <c r="I15" s="55"/>
    </row>
    <row r="17" spans="1:4">
      <c r="A17" t="s">
        <v>118</v>
      </c>
    </row>
    <row r="18" spans="1:4">
      <c r="A18" s="3" t="s">
        <v>119</v>
      </c>
    </row>
    <row r="19" spans="1:4">
      <c r="A19" s="3"/>
    </row>
    <row r="20" spans="1:4">
      <c r="A20" s="3" t="s">
        <v>120</v>
      </c>
    </row>
    <row r="21" spans="1:4">
      <c r="A21" s="3" t="s">
        <v>114</v>
      </c>
    </row>
    <row r="22" spans="1:4">
      <c r="A22" s="3" t="s">
        <v>115</v>
      </c>
    </row>
    <row r="23" spans="1:4">
      <c r="A23" s="3"/>
    </row>
    <row r="24" spans="1:4">
      <c r="A24" s="3" t="s">
        <v>121</v>
      </c>
    </row>
    <row r="25" spans="1:4">
      <c r="A25" s="3" t="s">
        <v>116</v>
      </c>
    </row>
    <row r="26" spans="1:4">
      <c r="A26" s="3" t="s">
        <v>117</v>
      </c>
    </row>
    <row r="27" spans="1:4">
      <c r="A27" s="60"/>
    </row>
    <row r="28" spans="1:4">
      <c r="A28" s="65" t="s">
        <v>124</v>
      </c>
      <c r="C28" s="4"/>
      <c r="D28" s="4"/>
    </row>
    <row r="29" spans="1:4">
      <c r="A29" s="65" t="s">
        <v>141</v>
      </c>
    </row>
  </sheetData>
  <pageMargins left="0.7" right="0.45" top="0.75" bottom="0.75" header="0.3" footer="0.3"/>
  <pageSetup scale="80" orientation="landscape" r:id="rId1"/>
  <headerFooter>
    <oddHeader>&amp;R&amp;A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G2" sqref="G2"/>
    </sheetView>
  </sheetViews>
  <sheetFormatPr defaultRowHeight="15"/>
  <cols>
    <col min="3" max="3" width="14.28515625" bestFit="1" customWidth="1"/>
  </cols>
  <sheetData>
    <row r="1" spans="1:7">
      <c r="A1" s="4" t="s">
        <v>152</v>
      </c>
      <c r="G1" t="s">
        <v>310</v>
      </c>
    </row>
    <row r="2" spans="1:7">
      <c r="A2" t="str">
        <f>Divisor!A2</f>
        <v>For the Year ended 2016</v>
      </c>
    </row>
    <row r="4" spans="1:7">
      <c r="A4" s="83" t="s">
        <v>151</v>
      </c>
    </row>
    <row r="6" spans="1:7">
      <c r="A6" t="s">
        <v>147</v>
      </c>
    </row>
    <row r="7" spans="1:7">
      <c r="A7" t="s">
        <v>149</v>
      </c>
    </row>
    <row r="8" spans="1:7">
      <c r="A8" t="s">
        <v>161</v>
      </c>
    </row>
    <row r="9" spans="1:7">
      <c r="A9" t="s">
        <v>150</v>
      </c>
    </row>
    <row r="10" spans="1:7">
      <c r="A10" t="s">
        <v>148</v>
      </c>
    </row>
    <row r="11" spans="1:7">
      <c r="A11" t="s">
        <v>296</v>
      </c>
    </row>
    <row r="12" spans="1:7">
      <c r="A12" t="s">
        <v>295</v>
      </c>
    </row>
    <row r="15" spans="1:7">
      <c r="C15" s="84">
        <v>19000674</v>
      </c>
      <c r="D15" t="s">
        <v>297</v>
      </c>
    </row>
    <row r="16" spans="1:7">
      <c r="C16" s="84">
        <v>284761418</v>
      </c>
      <c r="D16" t="s">
        <v>159</v>
      </c>
    </row>
    <row r="17" spans="3:4">
      <c r="C17" s="87">
        <f>C15/C16</f>
        <v>6.6724888973547669E-2</v>
      </c>
      <c r="D17" t="s">
        <v>160</v>
      </c>
    </row>
    <row r="20" spans="3:4">
      <c r="C20" t="s">
        <v>154</v>
      </c>
    </row>
    <row r="21" spans="3:4">
      <c r="C21" t="s">
        <v>309</v>
      </c>
    </row>
    <row r="22" spans="3:4">
      <c r="C22" t="s">
        <v>162</v>
      </c>
    </row>
    <row r="23" spans="3:4">
      <c r="C23" s="84">
        <v>19000674</v>
      </c>
    </row>
    <row r="24" spans="3:4">
      <c r="C24">
        <v>0.1038</v>
      </c>
      <c r="D24" t="s">
        <v>298</v>
      </c>
    </row>
    <row r="25" spans="3:4">
      <c r="C25" s="84">
        <f>C23*C24</f>
        <v>1972269.9612</v>
      </c>
    </row>
    <row r="26" spans="3:4">
      <c r="C26" s="124">
        <v>-30000</v>
      </c>
      <c r="D26" t="s">
        <v>307</v>
      </c>
    </row>
    <row r="27" spans="3:4">
      <c r="C27" s="127">
        <f>C45</f>
        <v>656817.8157578333</v>
      </c>
      <c r="D27" t="s">
        <v>308</v>
      </c>
    </row>
    <row r="28" spans="3:4">
      <c r="C28" s="128">
        <f>SUM(C25:C27)</f>
        <v>2599087.7769578332</v>
      </c>
    </row>
    <row r="29" spans="3:4">
      <c r="C29" s="124"/>
    </row>
    <row r="31" spans="3:4">
      <c r="C31" s="124">
        <v>19000674</v>
      </c>
      <c r="D31" t="s">
        <v>299</v>
      </c>
    </row>
    <row r="32" spans="3:4">
      <c r="C32" s="87">
        <v>3.4599999999999999E-2</v>
      </c>
      <c r="D32" t="s">
        <v>300</v>
      </c>
    </row>
    <row r="33" spans="3:4">
      <c r="C33" s="125">
        <f>+C31*C32</f>
        <v>657423.32039999997</v>
      </c>
      <c r="D33" t="s">
        <v>301</v>
      </c>
    </row>
    <row r="34" spans="3:4">
      <c r="C34" s="125">
        <f>+C33/12</f>
        <v>54785.276699999995</v>
      </c>
      <c r="D34" t="s">
        <v>302</v>
      </c>
    </row>
    <row r="36" spans="3:4">
      <c r="C36" s="125">
        <f>+C34*5</f>
        <v>273926.3835</v>
      </c>
      <c r="D36" t="s">
        <v>303</v>
      </c>
    </row>
    <row r="38" spans="3:4">
      <c r="C38" s="124">
        <v>18970673.77</v>
      </c>
      <c r="D38" t="s">
        <v>304</v>
      </c>
    </row>
    <row r="39" spans="3:4">
      <c r="C39" s="87">
        <v>3.4599999999999999E-2</v>
      </c>
      <c r="D39" t="s">
        <v>300</v>
      </c>
    </row>
    <row r="40" spans="3:4">
      <c r="C40" s="125">
        <f>+C38*C39</f>
        <v>656385.31244199991</v>
      </c>
      <c r="D40" t="s">
        <v>301</v>
      </c>
    </row>
    <row r="41" spans="3:4">
      <c r="C41" s="125">
        <f>+C40/12</f>
        <v>54698.776036833326</v>
      </c>
      <c r="D41" t="s">
        <v>302</v>
      </c>
    </row>
    <row r="43" spans="3:4">
      <c r="C43" s="125">
        <f>+C41*7</f>
        <v>382891.43225783331</v>
      </c>
      <c r="D43" t="s">
        <v>305</v>
      </c>
    </row>
    <row r="45" spans="3:4">
      <c r="C45" s="126">
        <f>+C36+C43</f>
        <v>656817.8157578333</v>
      </c>
      <c r="D45" t="s">
        <v>306</v>
      </c>
    </row>
  </sheetData>
  <pageMargins left="0.7" right="0.7" top="0.75" bottom="0.75" header="0.3" footer="0.3"/>
  <pageSetup scale="7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A23" sqref="A23"/>
    </sheetView>
  </sheetViews>
  <sheetFormatPr defaultRowHeight="15"/>
  <cols>
    <col min="1" max="1" width="44" customWidth="1"/>
    <col min="2" max="2" width="4.85546875" customWidth="1"/>
    <col min="3" max="3" width="11.42578125" customWidth="1"/>
    <col min="4" max="4" width="2.7109375" customWidth="1"/>
  </cols>
  <sheetData>
    <row r="1" spans="1:9" ht="20.25">
      <c r="A1" s="62" t="str">
        <f>Divisor!A1</f>
        <v>Cooperative Energy</v>
      </c>
      <c r="B1" s="15"/>
      <c r="C1" s="15"/>
    </row>
    <row r="2" spans="1:9" ht="20.25">
      <c r="A2" s="62" t="str">
        <f>Divisor!A2</f>
        <v>For the Year ended 2016</v>
      </c>
      <c r="B2" s="15"/>
      <c r="C2" s="15"/>
    </row>
    <row r="3" spans="1:9" ht="20.25">
      <c r="A3" s="15"/>
      <c r="B3" s="15"/>
      <c r="C3" s="15"/>
    </row>
    <row r="4" spans="1:9" ht="20.25">
      <c r="A4" s="15" t="s">
        <v>104</v>
      </c>
      <c r="B4" s="15"/>
      <c r="C4" s="15"/>
    </row>
    <row r="5" spans="1:9" ht="20.25">
      <c r="A5" s="15"/>
      <c r="B5" s="15"/>
      <c r="C5" s="15"/>
    </row>
    <row r="6" spans="1:9">
      <c r="A6" s="5" t="s">
        <v>79</v>
      </c>
      <c r="C6" s="5" t="s">
        <v>107</v>
      </c>
    </row>
    <row r="7" spans="1:9">
      <c r="A7" s="3" t="s">
        <v>102</v>
      </c>
      <c r="C7" s="76">
        <v>0</v>
      </c>
    </row>
    <row r="8" spans="1:9">
      <c r="A8" s="3" t="s">
        <v>102</v>
      </c>
      <c r="C8" s="58">
        <v>0</v>
      </c>
    </row>
    <row r="9" spans="1:9">
      <c r="A9" s="3" t="s">
        <v>102</v>
      </c>
      <c r="C9" s="58">
        <v>0</v>
      </c>
    </row>
    <row r="10" spans="1:9">
      <c r="A10" s="3" t="s">
        <v>102</v>
      </c>
      <c r="C10" s="58">
        <v>0</v>
      </c>
    </row>
    <row r="11" spans="1:9">
      <c r="A11" s="3" t="s">
        <v>102</v>
      </c>
      <c r="C11" s="16">
        <v>0</v>
      </c>
    </row>
    <row r="12" spans="1:9">
      <c r="A12" s="3" t="s">
        <v>102</v>
      </c>
      <c r="C12" s="13">
        <v>0</v>
      </c>
    </row>
    <row r="13" spans="1:9">
      <c r="A13" t="s">
        <v>17</v>
      </c>
      <c r="C13" s="77">
        <f>SUM(C7:C12)</f>
        <v>0</v>
      </c>
      <c r="E13" s="55" t="s">
        <v>105</v>
      </c>
      <c r="F13" s="55"/>
      <c r="G13" s="55"/>
      <c r="H13" s="55"/>
      <c r="I13" s="55"/>
    </row>
    <row r="14" spans="1:9">
      <c r="E14" s="55"/>
      <c r="F14" s="55"/>
      <c r="G14" s="55"/>
      <c r="H14" s="55"/>
      <c r="I14" s="55"/>
    </row>
    <row r="16" spans="1:9">
      <c r="A16" t="s">
        <v>108</v>
      </c>
    </row>
    <row r="17" spans="1:4">
      <c r="A17" s="3" t="s">
        <v>110</v>
      </c>
    </row>
    <row r="18" spans="1:4">
      <c r="A18" s="3" t="s">
        <v>109</v>
      </c>
    </row>
    <row r="19" spans="1:4" ht="15.75">
      <c r="A19" s="59" t="s">
        <v>106</v>
      </c>
    </row>
    <row r="20" spans="1:4" ht="15.75">
      <c r="A20" s="18"/>
    </row>
    <row r="21" spans="1:4">
      <c r="A21" s="65" t="s">
        <v>123</v>
      </c>
      <c r="C21" s="4"/>
      <c r="D21" s="4"/>
    </row>
    <row r="22" spans="1:4">
      <c r="A22" s="65" t="s">
        <v>226</v>
      </c>
    </row>
    <row r="23" spans="1:4">
      <c r="A23" s="4" t="s">
        <v>122</v>
      </c>
    </row>
  </sheetData>
  <pageMargins left="0.7" right="0.45" top="0.75" bottom="0.75" header="0.3" footer="0.3"/>
  <pageSetup scale="80" orientation="landscape" r:id="rId1"/>
  <headerFooter>
    <oddHeader>&amp;R&amp;A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A3" sqref="A3"/>
    </sheetView>
  </sheetViews>
  <sheetFormatPr defaultRowHeight="15"/>
  <cols>
    <col min="1" max="1" width="17.140625" customWidth="1"/>
    <col min="2" max="2" width="16.85546875" customWidth="1"/>
  </cols>
  <sheetData>
    <row r="1" spans="1:6" ht="20.25">
      <c r="A1" s="62" t="str">
        <f>Divisor!A1</f>
        <v>Cooperative Energy</v>
      </c>
      <c r="B1" s="15"/>
      <c r="C1" s="15"/>
      <c r="D1" s="15"/>
      <c r="E1" s="20"/>
      <c r="F1" t="s">
        <v>223</v>
      </c>
    </row>
    <row r="2" spans="1:6">
      <c r="A2" s="138" t="s">
        <v>219</v>
      </c>
      <c r="B2" s="138"/>
      <c r="C2" s="138"/>
      <c r="D2" s="138"/>
      <c r="E2" s="138"/>
    </row>
    <row r="3" spans="1:6" ht="20.25">
      <c r="A3" s="15"/>
      <c r="B3" s="15"/>
      <c r="C3" s="15"/>
      <c r="D3" s="15"/>
      <c r="E3" s="15"/>
    </row>
    <row r="4" spans="1:6" ht="20.25">
      <c r="A4" s="15" t="s">
        <v>72</v>
      </c>
      <c r="B4" s="15"/>
      <c r="C4" s="15"/>
      <c r="D4" s="15"/>
      <c r="E4" s="15"/>
    </row>
    <row r="7" spans="1:6">
      <c r="A7" t="s">
        <v>22</v>
      </c>
      <c r="B7" s="10">
        <v>15449123</v>
      </c>
      <c r="D7" t="s">
        <v>32</v>
      </c>
    </row>
    <row r="8" spans="1:6">
      <c r="A8" t="s">
        <v>30</v>
      </c>
      <c r="B8" s="11">
        <v>10515312</v>
      </c>
      <c r="D8" t="s">
        <v>33</v>
      </c>
    </row>
    <row r="9" spans="1:6">
      <c r="A9" t="s">
        <v>31</v>
      </c>
      <c r="B9" s="11">
        <v>0</v>
      </c>
      <c r="D9" t="s">
        <v>34</v>
      </c>
    </row>
    <row r="10" spans="1:6" ht="17.25">
      <c r="A10" t="s">
        <v>63</v>
      </c>
      <c r="B10" s="12">
        <v>91309</v>
      </c>
      <c r="D10" t="s">
        <v>35</v>
      </c>
    </row>
    <row r="11" spans="1:6">
      <c r="A11" t="s">
        <v>99</v>
      </c>
      <c r="B11" s="6">
        <f>SUM(B7:B10)</f>
        <v>26055744</v>
      </c>
    </row>
    <row r="12" spans="1:6" ht="17.25">
      <c r="A12" t="s">
        <v>100</v>
      </c>
      <c r="B12" s="8">
        <v>10424037</v>
      </c>
      <c r="D12" t="s">
        <v>101</v>
      </c>
    </row>
    <row r="13" spans="1:6">
      <c r="A13" t="s">
        <v>17</v>
      </c>
      <c r="B13" s="6">
        <f>SUM(B11:B12)</f>
        <v>36479781</v>
      </c>
      <c r="D13" t="s">
        <v>98</v>
      </c>
    </row>
    <row r="14" spans="1:6">
      <c r="D14" t="s">
        <v>97</v>
      </c>
    </row>
    <row r="16" spans="1:6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s="3" t="s">
        <v>140</v>
      </c>
    </row>
    <row r="20" spans="1:1">
      <c r="A20" s="21"/>
    </row>
    <row r="21" spans="1:1">
      <c r="A21" t="s">
        <v>61</v>
      </c>
    </row>
    <row r="22" spans="1:1">
      <c r="A22" s="22" t="s">
        <v>62</v>
      </c>
    </row>
  </sheetData>
  <mergeCells count="1">
    <mergeCell ref="A2:E2"/>
  </mergeCells>
  <pageMargins left="0.7" right="0.7" top="0.75" bottom="0.75" header="0.3" footer="0.3"/>
  <pageSetup orientation="landscape" r:id="rId1"/>
  <headerFooter>
    <oddHeader>&amp;R&amp;A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G13" sqref="G13"/>
    </sheetView>
  </sheetViews>
  <sheetFormatPr defaultColWidth="8.85546875" defaultRowHeight="12.75"/>
  <cols>
    <col min="1" max="1" width="8.85546875" style="23" customWidth="1"/>
    <col min="2" max="2" width="28.7109375" style="23" customWidth="1"/>
    <col min="3" max="3" width="20.85546875" style="24" customWidth="1"/>
    <col min="4" max="4" width="21.5703125" style="24" customWidth="1"/>
    <col min="5" max="5" width="19" style="23" customWidth="1"/>
    <col min="6" max="16384" width="8.85546875" style="23"/>
  </cols>
  <sheetData>
    <row r="1" spans="1:5" ht="20.25">
      <c r="A1" s="64" t="str">
        <f>Divisor!A1</f>
        <v>Cooperative Energy</v>
      </c>
      <c r="B1" s="42"/>
      <c r="C1" s="43"/>
      <c r="E1" s="25"/>
    </row>
    <row r="2" spans="1:5" ht="51">
      <c r="A2" s="64" t="str">
        <f>Divisor!A2</f>
        <v>For the Year ended 2016</v>
      </c>
      <c r="B2" s="42"/>
      <c r="C2" s="95" t="s">
        <v>169</v>
      </c>
      <c r="E2" s="25"/>
    </row>
    <row r="3" spans="1:5" ht="20.25">
      <c r="A3" s="42"/>
      <c r="B3" s="42"/>
      <c r="C3" s="43"/>
      <c r="E3" s="25"/>
    </row>
    <row r="4" spans="1:5" ht="20.25">
      <c r="A4" s="15" t="s">
        <v>163</v>
      </c>
      <c r="B4" s="15"/>
      <c r="C4" s="15"/>
      <c r="D4" s="63" t="s">
        <v>164</v>
      </c>
      <c r="E4" s="26"/>
    </row>
    <row r="5" spans="1:5" ht="25.9" customHeight="1">
      <c r="B5" s="27"/>
    </row>
    <row r="6" spans="1:5" ht="13.5" thickBot="1"/>
    <row r="7" spans="1:5" ht="24.95" customHeight="1" thickBot="1">
      <c r="B7" s="44" t="s">
        <v>70</v>
      </c>
      <c r="C7" s="46" t="s">
        <v>166</v>
      </c>
      <c r="D7" s="46" t="s">
        <v>165</v>
      </c>
      <c r="E7" s="46" t="s">
        <v>75</v>
      </c>
    </row>
    <row r="8" spans="1:5" ht="20.100000000000001" customHeight="1" thickBot="1">
      <c r="A8" s="28">
        <v>1</v>
      </c>
      <c r="B8" s="29">
        <v>928100</v>
      </c>
      <c r="C8" s="30"/>
      <c r="D8" s="89"/>
      <c r="E8" s="91"/>
    </row>
    <row r="9" spans="1:5" ht="20.100000000000001" customHeight="1" thickBot="1">
      <c r="A9" s="28">
        <f t="shared" ref="A9:A11" si="0">A8+1</f>
        <v>2</v>
      </c>
      <c r="B9" s="29">
        <v>928100</v>
      </c>
      <c r="C9" s="30"/>
      <c r="D9" s="89"/>
      <c r="E9" s="91"/>
    </row>
    <row r="10" spans="1:5" ht="20.100000000000001" customHeight="1" thickBot="1">
      <c r="A10" s="28">
        <f t="shared" si="0"/>
        <v>3</v>
      </c>
      <c r="B10" s="29">
        <v>928100</v>
      </c>
      <c r="C10" s="32"/>
      <c r="D10" s="89"/>
      <c r="E10" s="91"/>
    </row>
    <row r="11" spans="1:5" ht="20.100000000000001" customHeight="1" thickBot="1">
      <c r="A11" s="28">
        <f t="shared" si="0"/>
        <v>4</v>
      </c>
      <c r="B11" s="29">
        <v>928100</v>
      </c>
      <c r="C11" s="32"/>
      <c r="D11" s="90"/>
      <c r="E11" s="91"/>
    </row>
    <row r="12" spans="1:5" ht="20.100000000000001" customHeight="1" thickBot="1">
      <c r="A12" s="28">
        <f>A11+1</f>
        <v>5</v>
      </c>
      <c r="B12" s="29"/>
      <c r="C12" s="30"/>
      <c r="D12" s="89"/>
      <c r="E12" s="91"/>
    </row>
    <row r="13" spans="1:5" ht="20.100000000000001" customHeight="1" thickBot="1">
      <c r="A13" s="28">
        <f>A12+1</f>
        <v>6</v>
      </c>
      <c r="B13" s="29"/>
      <c r="C13" s="30"/>
      <c r="D13" s="89"/>
      <c r="E13" s="91"/>
    </row>
    <row r="14" spans="1:5" ht="20.100000000000001" customHeight="1" thickBot="1">
      <c r="A14" s="28">
        <f>A13+1</f>
        <v>7</v>
      </c>
      <c r="B14" s="29"/>
      <c r="C14" s="32"/>
      <c r="D14" s="90"/>
      <c r="E14" s="91"/>
    </row>
    <row r="15" spans="1:5" ht="31.15" customHeight="1" thickBot="1">
      <c r="A15" s="28"/>
      <c r="B15" s="33" t="s">
        <v>68</v>
      </c>
      <c r="C15" s="34"/>
      <c r="D15" s="35"/>
      <c r="E15" s="36">
        <f>SUM(E8:E14)</f>
        <v>0</v>
      </c>
    </row>
    <row r="16" spans="1:5" ht="15">
      <c r="B16" s="28"/>
      <c r="E16" s="37"/>
    </row>
    <row r="17" spans="2:6" ht="15">
      <c r="B17" s="38"/>
      <c r="E17" s="37"/>
    </row>
    <row r="18" spans="2:6" ht="15">
      <c r="B18" s="28"/>
      <c r="D18" s="39"/>
      <c r="E18" s="37"/>
    </row>
    <row r="19" spans="2:6" ht="15.75">
      <c r="B19" s="92" t="s">
        <v>167</v>
      </c>
      <c r="C19" s="40"/>
      <c r="D19" s="39"/>
      <c r="E19" s="37"/>
    </row>
    <row r="20" spans="2:6" ht="15">
      <c r="B20" s="93" t="s">
        <v>168</v>
      </c>
      <c r="D20" s="39"/>
      <c r="E20" s="37"/>
    </row>
    <row r="21" spans="2:6" ht="15">
      <c r="B21" s="94"/>
      <c r="D21" s="39"/>
      <c r="E21" s="37"/>
    </row>
    <row r="22" spans="2:6" ht="15">
      <c r="B22" s="28"/>
      <c r="D22" s="39"/>
      <c r="E22" s="37"/>
    </row>
    <row r="23" spans="2:6" ht="15">
      <c r="B23" s="28"/>
      <c r="D23" s="39"/>
      <c r="E23" s="37"/>
    </row>
    <row r="24" spans="2:6" ht="15">
      <c r="B24" s="28"/>
      <c r="D24" s="39"/>
      <c r="E24" s="37"/>
      <c r="F24" s="82"/>
    </row>
    <row r="25" spans="2:6" ht="15">
      <c r="B25" s="28"/>
      <c r="D25" s="39"/>
      <c r="E25" s="37"/>
      <c r="F25" s="82"/>
    </row>
    <row r="26" spans="2:6" ht="15">
      <c r="B26" s="28"/>
      <c r="E26" s="80"/>
      <c r="F26" s="82"/>
    </row>
    <row r="27" spans="2:6" ht="15">
      <c r="B27" s="28"/>
      <c r="E27" s="37"/>
      <c r="F27" s="82"/>
    </row>
    <row r="28" spans="2:6" ht="15">
      <c r="B28" s="28"/>
      <c r="E28" s="37"/>
      <c r="F28" s="82"/>
    </row>
    <row r="29" spans="2:6" ht="15">
      <c r="E29" s="37"/>
    </row>
    <row r="30" spans="2:6" ht="15">
      <c r="E30" s="37"/>
    </row>
    <row r="31" spans="2:6" ht="15">
      <c r="E31" s="37"/>
    </row>
    <row r="32" spans="2:6" ht="15">
      <c r="C32" s="23"/>
      <c r="D32" s="23"/>
      <c r="E32" s="37"/>
    </row>
  </sheetData>
  <pageMargins left="0.7" right="0.7" top="0.75" bottom="0.75" header="0.3" footer="0.3"/>
  <pageSetup scale="8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showGridLines="0" topLeftCell="A4" workbookViewId="0">
      <selection activeCell="H19" sqref="H19"/>
    </sheetView>
  </sheetViews>
  <sheetFormatPr defaultColWidth="8.85546875" defaultRowHeight="12.75"/>
  <cols>
    <col min="1" max="1" width="8.85546875" style="23" customWidth="1"/>
    <col min="2" max="2" width="13.85546875" style="23" customWidth="1"/>
    <col min="3" max="3" width="24.7109375" style="24" customWidth="1"/>
    <col min="4" max="4" width="31.7109375" style="24" customWidth="1"/>
    <col min="5" max="6" width="19" style="23" customWidth="1"/>
    <col min="7" max="8" width="18.140625" style="23" bestFit="1" customWidth="1"/>
    <col min="9" max="16384" width="8.85546875" style="23"/>
  </cols>
  <sheetData>
    <row r="1" spans="1:8" ht="20.25">
      <c r="A1" s="64" t="str">
        <f>Divisor!A1</f>
        <v>Cooperative Energy</v>
      </c>
      <c r="B1" s="42"/>
      <c r="C1" s="43"/>
      <c r="E1" s="25" t="s">
        <v>317</v>
      </c>
    </row>
    <row r="2" spans="1:8" ht="20.25">
      <c r="A2" s="64" t="str">
        <f>Divisor!A2</f>
        <v>For the Year ended 2016</v>
      </c>
      <c r="B2" s="42"/>
      <c r="C2" s="43"/>
      <c r="E2" s="25"/>
    </row>
    <row r="3" spans="1:8" ht="20.25">
      <c r="A3" s="42"/>
      <c r="B3" s="42"/>
      <c r="C3" s="43"/>
      <c r="E3" s="25"/>
    </row>
    <row r="4" spans="1:8" ht="20.25">
      <c r="A4" s="15" t="s">
        <v>71</v>
      </c>
      <c r="B4" s="15"/>
      <c r="C4" s="15"/>
      <c r="D4"/>
      <c r="E4" s="26"/>
    </row>
    <row r="5" spans="1:8" ht="25.9" customHeight="1">
      <c r="B5" s="27"/>
    </row>
    <row r="6" spans="1:8" ht="13.5" thickBot="1"/>
    <row r="7" spans="1:8" ht="64.5" thickBot="1">
      <c r="B7" s="44" t="s">
        <v>70</v>
      </c>
      <c r="C7" s="45" t="s">
        <v>69</v>
      </c>
      <c r="D7" s="45" t="s">
        <v>64</v>
      </c>
      <c r="E7" s="46" t="s">
        <v>84</v>
      </c>
      <c r="F7" s="46" t="s">
        <v>65</v>
      </c>
      <c r="G7" s="46" t="s">
        <v>66</v>
      </c>
      <c r="H7" s="46" t="s">
        <v>67</v>
      </c>
    </row>
    <row r="8" spans="1:8" ht="15" thickBot="1">
      <c r="A8" s="28">
        <v>1</v>
      </c>
      <c r="B8" s="29">
        <v>456002</v>
      </c>
      <c r="C8" s="30" t="s">
        <v>135</v>
      </c>
      <c r="D8" s="30" t="s">
        <v>136</v>
      </c>
      <c r="E8" s="31">
        <v>123492</v>
      </c>
      <c r="F8" s="31">
        <v>0</v>
      </c>
      <c r="G8" s="31">
        <f>E8</f>
        <v>123492</v>
      </c>
      <c r="H8" s="31">
        <v>0</v>
      </c>
    </row>
    <row r="9" spans="1:8" ht="63.6" customHeight="1" thickBot="1">
      <c r="A9" s="28">
        <f t="shared" ref="A9:A16" si="0">A8+1</f>
        <v>2</v>
      </c>
      <c r="B9" s="29">
        <v>456100</v>
      </c>
      <c r="C9" s="30" t="s">
        <v>158</v>
      </c>
      <c r="D9" s="30" t="s">
        <v>136</v>
      </c>
      <c r="E9" s="31">
        <v>8220479</v>
      </c>
      <c r="F9" s="31">
        <v>0</v>
      </c>
      <c r="G9" s="31">
        <f>E9</f>
        <v>8220479</v>
      </c>
      <c r="H9" s="31">
        <f>5261776+60295</f>
        <v>5322071</v>
      </c>
    </row>
    <row r="10" spans="1:8" ht="63.6" customHeight="1" thickBot="1">
      <c r="A10" s="28">
        <f t="shared" si="0"/>
        <v>3</v>
      </c>
      <c r="B10" s="29"/>
      <c r="C10" s="32"/>
      <c r="D10" s="30"/>
      <c r="E10" s="31">
        <v>0</v>
      </c>
      <c r="F10" s="31">
        <v>0</v>
      </c>
      <c r="G10" s="31" t="s">
        <v>189</v>
      </c>
      <c r="H10" s="31">
        <v>0</v>
      </c>
    </row>
    <row r="11" spans="1:8" ht="63.6" customHeight="1" thickBot="1">
      <c r="A11" s="28">
        <f t="shared" si="0"/>
        <v>4</v>
      </c>
      <c r="B11" s="29"/>
      <c r="C11" s="32"/>
      <c r="D11" s="32"/>
      <c r="E11" s="31">
        <v>0</v>
      </c>
      <c r="F11" s="31">
        <v>0</v>
      </c>
      <c r="G11" s="31" t="s">
        <v>189</v>
      </c>
      <c r="H11" s="31">
        <v>0</v>
      </c>
    </row>
    <row r="12" spans="1:8" ht="15" thickBot="1">
      <c r="A12" s="28">
        <f>A10+1</f>
        <v>4</v>
      </c>
      <c r="B12" s="29"/>
      <c r="C12" s="30"/>
      <c r="D12" s="30"/>
      <c r="E12" s="31">
        <v>0</v>
      </c>
      <c r="F12" s="31">
        <v>0</v>
      </c>
      <c r="G12" s="31">
        <v>0</v>
      </c>
      <c r="H12" s="31">
        <v>0</v>
      </c>
    </row>
    <row r="13" spans="1:8" ht="15" thickBot="1">
      <c r="A13" s="28">
        <f>A10+1</f>
        <v>4</v>
      </c>
      <c r="B13" s="29"/>
      <c r="C13" s="30"/>
      <c r="D13" s="30"/>
      <c r="E13" s="31">
        <v>0</v>
      </c>
      <c r="F13" s="31">
        <v>0</v>
      </c>
      <c r="G13" s="31">
        <v>0</v>
      </c>
      <c r="H13" s="31">
        <v>0</v>
      </c>
    </row>
    <row r="14" spans="1:8" ht="15" thickBot="1">
      <c r="A14" s="28">
        <f>A11+1</f>
        <v>5</v>
      </c>
      <c r="B14" s="29"/>
      <c r="C14" s="32"/>
      <c r="D14" s="32"/>
      <c r="E14" s="31">
        <v>0</v>
      </c>
      <c r="F14" s="31">
        <v>0</v>
      </c>
      <c r="G14" s="31">
        <v>0</v>
      </c>
      <c r="H14" s="31">
        <v>0</v>
      </c>
    </row>
    <row r="15" spans="1:8" ht="15" thickBot="1">
      <c r="A15" s="28">
        <f>A13+1</f>
        <v>5</v>
      </c>
      <c r="B15" s="29"/>
      <c r="C15" s="30"/>
      <c r="D15" s="32"/>
      <c r="E15" s="31">
        <v>0</v>
      </c>
      <c r="F15" s="31">
        <v>0</v>
      </c>
      <c r="G15" s="31">
        <v>0</v>
      </c>
      <c r="H15" s="31">
        <v>0</v>
      </c>
    </row>
    <row r="16" spans="1:8" ht="31.15" customHeight="1" thickBot="1">
      <c r="A16" s="28">
        <f t="shared" si="0"/>
        <v>6</v>
      </c>
      <c r="B16" s="33" t="s">
        <v>68</v>
      </c>
      <c r="C16" s="34"/>
      <c r="D16" s="35"/>
      <c r="E16" s="36">
        <f>SUM(E8:E15)</f>
        <v>8343971</v>
      </c>
      <c r="F16" s="36">
        <f>SUM(F8:F15)</f>
        <v>0</v>
      </c>
      <c r="G16" s="36">
        <f>SUM(G8:G15)</f>
        <v>8343971</v>
      </c>
      <c r="H16" s="36">
        <f>SUM(H8:H15)</f>
        <v>5322071</v>
      </c>
    </row>
    <row r="17" spans="2:9" ht="15">
      <c r="B17" s="28"/>
      <c r="E17" s="37"/>
      <c r="F17" s="37"/>
      <c r="G17" s="37"/>
      <c r="H17" s="134" t="s">
        <v>318</v>
      </c>
    </row>
    <row r="18" spans="2:9" ht="15">
      <c r="B18" s="38"/>
      <c r="E18" s="37"/>
      <c r="F18" s="37"/>
      <c r="G18" s="37"/>
      <c r="H18" s="134" t="s">
        <v>319</v>
      </c>
    </row>
    <row r="19" spans="2:9" ht="15">
      <c r="B19" s="28"/>
      <c r="D19" s="39"/>
      <c r="E19" s="37"/>
      <c r="F19" s="37"/>
      <c r="G19" s="37"/>
      <c r="H19" s="37"/>
    </row>
    <row r="20" spans="2:9" ht="15">
      <c r="B20" s="28"/>
      <c r="C20" s="40"/>
      <c r="D20" s="39"/>
      <c r="E20" s="37"/>
      <c r="F20" s="37"/>
      <c r="G20" s="37"/>
      <c r="H20" s="37"/>
    </row>
    <row r="21" spans="2:9" ht="15">
      <c r="B21" s="28"/>
      <c r="D21" s="39"/>
      <c r="E21" s="37"/>
      <c r="F21" s="37"/>
      <c r="G21" s="37"/>
      <c r="H21" s="37"/>
    </row>
    <row r="22" spans="2:9" ht="15">
      <c r="B22" s="28"/>
      <c r="D22" s="39"/>
      <c r="E22" s="37"/>
      <c r="F22" s="37"/>
      <c r="G22" s="37"/>
      <c r="H22" s="37"/>
    </row>
    <row r="23" spans="2:9" ht="15">
      <c r="B23" s="28"/>
      <c r="D23" s="39"/>
      <c r="E23" s="37"/>
      <c r="F23" s="37"/>
      <c r="G23" s="37"/>
      <c r="H23" s="37"/>
    </row>
    <row r="24" spans="2:9" ht="15">
      <c r="B24" s="28"/>
      <c r="D24" s="39"/>
      <c r="E24" s="37"/>
      <c r="F24" s="37"/>
      <c r="G24" s="37"/>
      <c r="H24" s="37"/>
    </row>
    <row r="25" spans="2:9" ht="15">
      <c r="B25" s="28"/>
      <c r="D25" s="39"/>
      <c r="E25" s="37"/>
      <c r="F25" s="37"/>
      <c r="G25" s="37"/>
      <c r="H25" s="81"/>
      <c r="I25" s="82"/>
    </row>
    <row r="26" spans="2:9" ht="15">
      <c r="B26" s="28"/>
      <c r="D26" s="39"/>
      <c r="E26" s="37"/>
      <c r="F26" s="37"/>
      <c r="G26" s="37"/>
      <c r="H26" s="81"/>
      <c r="I26" s="82"/>
    </row>
    <row r="27" spans="2:9" ht="15">
      <c r="B27" s="28"/>
      <c r="E27" s="80"/>
      <c r="F27" s="37"/>
      <c r="G27" s="80"/>
      <c r="H27" s="81"/>
      <c r="I27" s="82"/>
    </row>
    <row r="28" spans="2:9" ht="15">
      <c r="B28" s="28"/>
      <c r="E28" s="37"/>
      <c r="F28" s="37"/>
      <c r="G28" s="37"/>
      <c r="H28" s="81"/>
      <c r="I28" s="82"/>
    </row>
    <row r="29" spans="2:9" ht="15">
      <c r="B29" s="28"/>
      <c r="E29" s="37"/>
      <c r="F29" s="37"/>
      <c r="G29" s="37"/>
      <c r="H29" s="81"/>
      <c r="I29" s="82"/>
    </row>
    <row r="30" spans="2:9" ht="15">
      <c r="E30" s="37"/>
      <c r="F30" s="37"/>
      <c r="G30" s="37"/>
      <c r="H30" s="37"/>
    </row>
    <row r="31" spans="2:9" ht="15">
      <c r="E31" s="37"/>
      <c r="F31" s="37"/>
      <c r="G31" s="37"/>
      <c r="H31" s="37"/>
    </row>
    <row r="32" spans="2:9" ht="15">
      <c r="E32" s="37"/>
      <c r="F32" s="37"/>
      <c r="G32" s="37"/>
      <c r="H32" s="37"/>
    </row>
    <row r="33" spans="5:8" s="23" customFormat="1" ht="15">
      <c r="E33" s="37"/>
      <c r="F33" s="37"/>
      <c r="G33" s="37"/>
      <c r="H33" s="37"/>
    </row>
  </sheetData>
  <pageMargins left="0.75" right="0.75" top="1" bottom="1" header="0.5" footer="0.5"/>
  <pageSetup scale="78" orientation="landscape" horizontalDpi="300" verticalDpi="300" r:id="rId1"/>
  <headerFooter alignWithMargins="0">
    <oddHeader>&amp;R&amp;A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"/>
  <sheetViews>
    <sheetView workbookViewId="0">
      <selection activeCell="F2" sqref="F2"/>
    </sheetView>
  </sheetViews>
  <sheetFormatPr defaultRowHeight="15"/>
  <sheetData>
    <row r="1" spans="1:6">
      <c r="A1" s="4" t="s">
        <v>227</v>
      </c>
      <c r="F1" t="s">
        <v>225</v>
      </c>
    </row>
    <row r="2" spans="1:6">
      <c r="A2" s="4" t="s">
        <v>145</v>
      </c>
    </row>
    <row r="3" spans="1:6">
      <c r="A3" s="88" t="s">
        <v>219</v>
      </c>
    </row>
    <row r="5" spans="1:6">
      <c r="A5" t="s">
        <v>228</v>
      </c>
    </row>
    <row r="6" spans="1:6">
      <c r="A6" t="s">
        <v>172</v>
      </c>
    </row>
    <row r="8" spans="1:6">
      <c r="A8" t="s">
        <v>229</v>
      </c>
    </row>
    <row r="9" spans="1:6">
      <c r="A9" t="s">
        <v>173</v>
      </c>
    </row>
  </sheetData>
  <pageMargins left="0.7" right="0.7" top="0.75" bottom="0.75" header="0.3" footer="0.3"/>
  <pageSetup scale="8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topLeftCell="A10" workbookViewId="0">
      <selection activeCell="F27" sqref="F27"/>
    </sheetView>
  </sheetViews>
  <sheetFormatPr defaultColWidth="9.140625" defaultRowHeight="15"/>
  <cols>
    <col min="1" max="1" width="5.140625" style="98" customWidth="1"/>
    <col min="2" max="2" width="20.28515625" style="98" customWidth="1"/>
    <col min="3" max="3" width="56.85546875" style="98" customWidth="1"/>
    <col min="4" max="4" width="66.28515625" style="98" customWidth="1"/>
    <col min="5" max="5" width="2" style="98" customWidth="1"/>
    <col min="6" max="6" width="12.7109375" style="98" customWidth="1"/>
    <col min="7" max="7" width="9.140625" style="98"/>
    <col min="8" max="30" width="9.140625" style="99"/>
    <col min="31" max="31" width="29.5703125" style="99" bestFit="1" customWidth="1"/>
    <col min="32" max="16384" width="9.140625" style="99"/>
  </cols>
  <sheetData>
    <row r="1" spans="1:7" ht="19.149999999999999" customHeight="1">
      <c r="A1" s="98" t="s">
        <v>176</v>
      </c>
      <c r="B1" s="98" t="s">
        <v>320</v>
      </c>
      <c r="C1" s="135" t="s">
        <v>321</v>
      </c>
    </row>
    <row r="2" spans="1:7" ht="19.149999999999999" customHeight="1"/>
    <row r="3" spans="1:7" ht="19.149999999999999" customHeight="1"/>
    <row r="4" spans="1:7" ht="19.149999999999999" customHeight="1"/>
    <row r="5" spans="1:7" ht="19.149999999999999" customHeight="1">
      <c r="B5" s="100" t="s">
        <v>177</v>
      </c>
    </row>
    <row r="6" spans="1:7" ht="19.149999999999999" customHeight="1"/>
    <row r="7" spans="1:7">
      <c r="A7" s="98">
        <v>1</v>
      </c>
      <c r="B7" s="98" t="s">
        <v>178</v>
      </c>
      <c r="C7" s="101" t="s">
        <v>221</v>
      </c>
    </row>
    <row r="8" spans="1:7">
      <c r="A8" s="98">
        <f t="shared" ref="A8:A39" si="0">1+A7</f>
        <v>2</v>
      </c>
      <c r="C8" s="102"/>
    </row>
    <row r="9" spans="1:7">
      <c r="A9" s="98">
        <f t="shared" si="0"/>
        <v>3</v>
      </c>
      <c r="B9" s="98" t="s">
        <v>179</v>
      </c>
      <c r="C9" s="103">
        <v>2016</v>
      </c>
    </row>
    <row r="10" spans="1:7" ht="17.25">
      <c r="A10" s="98">
        <f t="shared" si="0"/>
        <v>4</v>
      </c>
      <c r="B10" s="98" t="s">
        <v>180</v>
      </c>
      <c r="C10" s="103" t="s">
        <v>181</v>
      </c>
    </row>
    <row r="11" spans="1:7">
      <c r="A11" s="98">
        <f t="shared" si="0"/>
        <v>5</v>
      </c>
      <c r="C11" s="104"/>
    </row>
    <row r="12" spans="1:7">
      <c r="A12" s="98">
        <f t="shared" si="0"/>
        <v>6</v>
      </c>
      <c r="B12" s="98" t="s">
        <v>182</v>
      </c>
      <c r="C12" s="103" t="s">
        <v>183</v>
      </c>
    </row>
    <row r="13" spans="1:7">
      <c r="A13" s="98">
        <f t="shared" si="0"/>
        <v>7</v>
      </c>
    </row>
    <row r="14" spans="1:7">
      <c r="A14" s="98">
        <f t="shared" si="0"/>
        <v>8</v>
      </c>
      <c r="B14" s="105" t="s">
        <v>184</v>
      </c>
      <c r="C14" s="106"/>
      <c r="D14" s="105" t="s">
        <v>185</v>
      </c>
      <c r="E14" s="106"/>
      <c r="F14" s="105" t="s">
        <v>186</v>
      </c>
      <c r="G14" s="106"/>
    </row>
    <row r="15" spans="1:7">
      <c r="A15" s="98">
        <f t="shared" si="0"/>
        <v>9</v>
      </c>
      <c r="B15" s="107"/>
      <c r="C15" s="107"/>
      <c r="D15" s="107"/>
      <c r="E15" s="107"/>
      <c r="F15" s="107"/>
      <c r="G15" s="107"/>
    </row>
    <row r="16" spans="1:7" ht="17.25">
      <c r="A16" s="98">
        <f t="shared" si="0"/>
        <v>10</v>
      </c>
      <c r="B16" s="98" t="s">
        <v>187</v>
      </c>
      <c r="D16" s="108" t="s">
        <v>188</v>
      </c>
      <c r="E16" s="109" t="s">
        <v>189</v>
      </c>
      <c r="F16" s="110">
        <v>4381538</v>
      </c>
    </row>
    <row r="17" spans="1:6" s="99" customFormat="1">
      <c r="A17" s="98">
        <f t="shared" si="0"/>
        <v>11</v>
      </c>
      <c r="B17" s="98" t="s">
        <v>190</v>
      </c>
      <c r="C17" s="98"/>
      <c r="D17" s="108" t="s">
        <v>191</v>
      </c>
      <c r="E17" s="109"/>
      <c r="F17" s="110"/>
    </row>
    <row r="18" spans="1:6" s="99" customFormat="1">
      <c r="A18" s="98">
        <f t="shared" si="0"/>
        <v>12</v>
      </c>
      <c r="B18" s="98" t="s">
        <v>192</v>
      </c>
      <c r="C18" s="98"/>
      <c r="D18" s="108" t="s">
        <v>193</v>
      </c>
      <c r="E18" s="109"/>
      <c r="F18" s="110"/>
    </row>
    <row r="19" spans="1:6" s="99" customFormat="1">
      <c r="A19" s="98">
        <f t="shared" si="0"/>
        <v>13</v>
      </c>
      <c r="B19" s="98" t="s">
        <v>194</v>
      </c>
      <c r="C19" s="98"/>
      <c r="D19" s="98" t="str">
        <f>"(Line "&amp;A16&amp;"+ Line "&amp;A17&amp;"+ Line "&amp;A18&amp;")"</f>
        <v>(Line 10+ Line 11+ Line 12)</v>
      </c>
      <c r="E19" s="98" t="s">
        <v>189</v>
      </c>
      <c r="F19" s="111">
        <f>SUM(F16:F18)</f>
        <v>4381538</v>
      </c>
    </row>
    <row r="20" spans="1:6" s="99" customFormat="1">
      <c r="A20" s="98">
        <f t="shared" si="0"/>
        <v>14</v>
      </c>
      <c r="B20" s="98"/>
      <c r="C20" s="98"/>
      <c r="D20" s="98"/>
      <c r="E20" s="98"/>
      <c r="F20" s="98"/>
    </row>
    <row r="21" spans="1:6" s="99" customFormat="1" ht="17.25">
      <c r="A21" s="98">
        <f t="shared" si="0"/>
        <v>15</v>
      </c>
      <c r="B21" s="98" t="s">
        <v>195</v>
      </c>
      <c r="C21" s="98"/>
      <c r="D21" s="108" t="s">
        <v>196</v>
      </c>
      <c r="E21" s="109"/>
      <c r="F21" s="110"/>
    </row>
    <row r="22" spans="1:6" s="99" customFormat="1">
      <c r="A22" s="98">
        <f t="shared" si="0"/>
        <v>16</v>
      </c>
      <c r="B22" s="98"/>
      <c r="C22" s="98"/>
      <c r="D22" s="98"/>
      <c r="E22" s="98"/>
      <c r="F22" s="98"/>
    </row>
    <row r="23" spans="1:6" s="99" customFormat="1">
      <c r="A23" s="98">
        <f t="shared" si="0"/>
        <v>17</v>
      </c>
      <c r="B23" s="112" t="s">
        <v>197</v>
      </c>
      <c r="C23" s="98"/>
      <c r="D23" s="98" t="str">
        <f>"(Line "&amp;A19&amp;" - Line "&amp;A21&amp;")"</f>
        <v>(Line 13 - Line 15)</v>
      </c>
      <c r="E23" s="98" t="s">
        <v>189</v>
      </c>
      <c r="F23" s="113">
        <f>+F19-F21</f>
        <v>4381538</v>
      </c>
    </row>
    <row r="24" spans="1:6" s="99" customFormat="1">
      <c r="A24" s="98">
        <f t="shared" si="0"/>
        <v>18</v>
      </c>
      <c r="B24" s="98"/>
      <c r="C24" s="98"/>
      <c r="D24" s="98"/>
      <c r="E24" s="98"/>
      <c r="F24" s="98"/>
    </row>
    <row r="25" spans="1:6" s="99" customFormat="1" ht="17.25">
      <c r="A25" s="98">
        <f t="shared" si="0"/>
        <v>19</v>
      </c>
      <c r="B25" s="112" t="s">
        <v>198</v>
      </c>
      <c r="C25" s="98"/>
      <c r="D25" s="108" t="s">
        <v>199</v>
      </c>
      <c r="E25" s="109"/>
      <c r="F25" s="110"/>
    </row>
    <row r="26" spans="1:6" s="99" customFormat="1">
      <c r="A26" s="98">
        <f t="shared" si="0"/>
        <v>20</v>
      </c>
      <c r="B26" s="98"/>
      <c r="C26" s="98"/>
      <c r="D26" s="98"/>
      <c r="E26" s="98"/>
      <c r="F26" s="98"/>
    </row>
    <row r="27" spans="1:6" s="99" customFormat="1" ht="17.25">
      <c r="A27" s="98">
        <f t="shared" si="0"/>
        <v>21</v>
      </c>
      <c r="B27" s="112" t="s">
        <v>200</v>
      </c>
      <c r="C27" s="98"/>
      <c r="D27" s="108" t="s">
        <v>201</v>
      </c>
      <c r="E27" s="98" t="s">
        <v>189</v>
      </c>
      <c r="F27" s="110">
        <v>60295</v>
      </c>
    </row>
    <row r="28" spans="1:6" s="99" customFormat="1">
      <c r="A28" s="98">
        <f t="shared" si="0"/>
        <v>22</v>
      </c>
      <c r="B28" s="98"/>
      <c r="C28" s="98"/>
      <c r="D28" s="98"/>
      <c r="E28" s="98"/>
      <c r="F28" s="98"/>
    </row>
    <row r="29" spans="1:6" s="99" customFormat="1">
      <c r="A29" s="98">
        <f t="shared" si="0"/>
        <v>23</v>
      </c>
      <c r="B29" s="112" t="s">
        <v>202</v>
      </c>
      <c r="C29" s="98"/>
      <c r="D29" s="98" t="str">
        <f>"(Line "&amp;A23&amp;" + Line "&amp;A25&amp;" - Line "&amp;A27&amp;")"</f>
        <v>(Line 17 + Line 19 - Line 21)</v>
      </c>
      <c r="E29" s="98" t="s">
        <v>189</v>
      </c>
      <c r="F29" s="113">
        <f>+F23+F25-F27</f>
        <v>4321243</v>
      </c>
    </row>
    <row r="30" spans="1:6" s="99" customFormat="1">
      <c r="A30" s="98">
        <f t="shared" si="0"/>
        <v>24</v>
      </c>
      <c r="B30" s="98"/>
      <c r="C30" s="98"/>
      <c r="D30" s="98"/>
      <c r="E30" s="98"/>
      <c r="F30" s="98"/>
    </row>
    <row r="31" spans="1:6" s="99" customFormat="1">
      <c r="A31" s="98">
        <f>1+A30</f>
        <v>25</v>
      </c>
      <c r="B31" s="98" t="s">
        <v>203</v>
      </c>
      <c r="C31" s="98"/>
      <c r="D31" s="98"/>
      <c r="E31" s="98"/>
      <c r="F31" s="98"/>
    </row>
    <row r="32" spans="1:6" s="99" customFormat="1">
      <c r="A32" s="98">
        <f t="shared" si="0"/>
        <v>26</v>
      </c>
      <c r="B32" s="98"/>
      <c r="C32" s="98"/>
      <c r="D32" s="98"/>
      <c r="E32" s="98"/>
      <c r="F32" s="98"/>
    </row>
    <row r="33" spans="1:2" s="99" customFormat="1">
      <c r="A33" s="98">
        <f t="shared" si="0"/>
        <v>27</v>
      </c>
      <c r="B33" s="98" t="s">
        <v>204</v>
      </c>
    </row>
    <row r="34" spans="1:2" s="99" customFormat="1">
      <c r="A34" s="98">
        <f t="shared" si="0"/>
        <v>28</v>
      </c>
      <c r="B34" s="98" t="s">
        <v>205</v>
      </c>
    </row>
    <row r="35" spans="1:2" s="99" customFormat="1">
      <c r="A35" s="98">
        <f t="shared" si="0"/>
        <v>29</v>
      </c>
      <c r="B35" s="98"/>
    </row>
    <row r="36" spans="1:2" s="99" customFormat="1">
      <c r="A36" s="98">
        <f t="shared" si="0"/>
        <v>30</v>
      </c>
      <c r="B36" s="98" t="s">
        <v>206</v>
      </c>
    </row>
    <row r="37" spans="1:2" s="99" customFormat="1">
      <c r="A37" s="98">
        <f t="shared" si="0"/>
        <v>31</v>
      </c>
      <c r="B37" s="98" t="s">
        <v>207</v>
      </c>
    </row>
    <row r="38" spans="1:2" s="99" customFormat="1">
      <c r="A38" s="98">
        <f t="shared" si="0"/>
        <v>32</v>
      </c>
      <c r="B38" s="98" t="s">
        <v>208</v>
      </c>
    </row>
    <row r="39" spans="1:2" s="99" customFormat="1">
      <c r="A39" s="98">
        <f t="shared" si="0"/>
        <v>33</v>
      </c>
      <c r="B39" s="98" t="s">
        <v>209</v>
      </c>
    </row>
  </sheetData>
  <pageMargins left="0.7" right="0.7" top="0.75" bottom="0.75" header="0.3" footer="0.3"/>
  <pageSetup scale="74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G2" sqref="G2"/>
    </sheetView>
  </sheetViews>
  <sheetFormatPr defaultRowHeight="15"/>
  <cols>
    <col min="1" max="1" width="14.28515625" customWidth="1"/>
    <col min="4" max="4" width="12.140625" bestFit="1" customWidth="1"/>
  </cols>
  <sheetData>
    <row r="1" spans="1:7">
      <c r="A1" s="88" t="s">
        <v>174</v>
      </c>
      <c r="B1" s="88"/>
      <c r="C1" s="88"/>
      <c r="G1" t="s">
        <v>310</v>
      </c>
    </row>
    <row r="2" spans="1:7">
      <c r="A2" s="88" t="s">
        <v>219</v>
      </c>
      <c r="B2" s="88"/>
      <c r="C2" s="88"/>
    </row>
    <row r="4" spans="1:7">
      <c r="A4" t="s">
        <v>224</v>
      </c>
    </row>
    <row r="6" spans="1:7">
      <c r="A6" t="s">
        <v>311</v>
      </c>
    </row>
    <row r="9" spans="1:7">
      <c r="A9" s="124">
        <v>19000673.77</v>
      </c>
      <c r="B9" t="s">
        <v>299</v>
      </c>
    </row>
    <row r="10" spans="1:7">
      <c r="A10" s="87">
        <v>3.4599999999999999E-2</v>
      </c>
      <c r="B10" t="s">
        <v>300</v>
      </c>
    </row>
    <row r="11" spans="1:7">
      <c r="A11" s="125">
        <f>+A9*A10</f>
        <v>657423.31244199991</v>
      </c>
      <c r="B11" t="s">
        <v>301</v>
      </c>
    </row>
    <row r="12" spans="1:7">
      <c r="A12" s="125">
        <f>+A11/12</f>
        <v>54785.276036833326</v>
      </c>
      <c r="B12" t="s">
        <v>302</v>
      </c>
    </row>
    <row r="14" spans="1:7">
      <c r="A14" s="125">
        <f>+A12*5</f>
        <v>273926.3801841666</v>
      </c>
      <c r="B14" t="s">
        <v>303</v>
      </c>
    </row>
    <row r="17" spans="1:2">
      <c r="A17" s="124">
        <v>18970673.77</v>
      </c>
      <c r="B17" t="s">
        <v>304</v>
      </c>
    </row>
    <row r="18" spans="1:2">
      <c r="A18" s="87">
        <v>3.4599999999999999E-2</v>
      </c>
      <c r="B18" t="s">
        <v>300</v>
      </c>
    </row>
    <row r="19" spans="1:2">
      <c r="A19" s="125">
        <f>+A17*A18</f>
        <v>656385.31244199991</v>
      </c>
      <c r="B19" t="s">
        <v>301</v>
      </c>
    </row>
    <row r="20" spans="1:2">
      <c r="A20" s="125">
        <f>+A19/12</f>
        <v>54698.776036833326</v>
      </c>
      <c r="B20" t="s">
        <v>302</v>
      </c>
    </row>
    <row r="22" spans="1:2">
      <c r="A22" s="125">
        <f>+A20*7</f>
        <v>382891.43225783331</v>
      </c>
      <c r="B22" t="s">
        <v>305</v>
      </c>
    </row>
    <row r="24" spans="1:2">
      <c r="A24" s="129">
        <f>+A14+A22</f>
        <v>656817.81244199991</v>
      </c>
      <c r="B24" t="s">
        <v>306</v>
      </c>
    </row>
  </sheetData>
  <pageMargins left="0.7" right="0.7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20" sqref="B20"/>
    </sheetView>
  </sheetViews>
  <sheetFormatPr defaultRowHeight="15"/>
  <cols>
    <col min="1" max="1" width="17.5703125" customWidth="1"/>
    <col min="2" max="2" width="15" customWidth="1"/>
    <col min="3" max="3" width="9.28515625" customWidth="1"/>
  </cols>
  <sheetData>
    <row r="1" spans="1:6">
      <c r="A1" s="136" t="s">
        <v>221</v>
      </c>
      <c r="B1" s="136"/>
      <c r="C1" s="136"/>
      <c r="D1" s="136"/>
      <c r="E1" s="136"/>
    </row>
    <row r="2" spans="1:6">
      <c r="A2" s="136" t="s">
        <v>219</v>
      </c>
      <c r="B2" s="136"/>
      <c r="C2" s="136"/>
      <c r="D2" s="136"/>
      <c r="E2" s="136"/>
      <c r="F2" t="s">
        <v>220</v>
      </c>
    </row>
    <row r="3" spans="1:6">
      <c r="A3" s="78"/>
      <c r="B3" s="78"/>
      <c r="C3" s="78"/>
      <c r="D3" s="78"/>
      <c r="E3" s="78"/>
    </row>
    <row r="4" spans="1:6" ht="20.25">
      <c r="A4" s="15" t="s">
        <v>29</v>
      </c>
      <c r="D4" s="63" t="s">
        <v>222</v>
      </c>
    </row>
    <row r="6" spans="1:6">
      <c r="A6" s="4" t="s">
        <v>153</v>
      </c>
      <c r="B6" s="4"/>
      <c r="C6" s="4"/>
      <c r="D6" s="4"/>
    </row>
    <row r="8" spans="1:6">
      <c r="A8" t="s">
        <v>0</v>
      </c>
      <c r="B8" s="1">
        <v>682000</v>
      </c>
    </row>
    <row r="9" spans="1:6">
      <c r="A9" t="s">
        <v>1</v>
      </c>
      <c r="B9" s="1">
        <v>662000</v>
      </c>
    </row>
    <row r="10" spans="1:6">
      <c r="A10" t="s">
        <v>2</v>
      </c>
      <c r="B10" s="1">
        <v>510000</v>
      </c>
    </row>
    <row r="11" spans="1:6">
      <c r="A11" t="s">
        <v>3</v>
      </c>
      <c r="B11" s="1">
        <v>448000</v>
      </c>
    </row>
    <row r="12" spans="1:6">
      <c r="A12" t="s">
        <v>4</v>
      </c>
      <c r="B12" s="1">
        <v>561000</v>
      </c>
    </row>
    <row r="13" spans="1:6">
      <c r="A13" t="s">
        <v>5</v>
      </c>
      <c r="B13" s="1">
        <v>601000</v>
      </c>
    </row>
    <row r="14" spans="1:6">
      <c r="A14" t="s">
        <v>6</v>
      </c>
      <c r="B14" s="1">
        <v>633000</v>
      </c>
    </row>
    <row r="15" spans="1:6">
      <c r="A15" t="s">
        <v>7</v>
      </c>
      <c r="B15" s="1">
        <v>630000</v>
      </c>
    </row>
    <row r="16" spans="1:6">
      <c r="A16" t="s">
        <v>8</v>
      </c>
      <c r="B16" s="1">
        <v>613000</v>
      </c>
    </row>
    <row r="17" spans="1:15">
      <c r="A17" t="s">
        <v>9</v>
      </c>
      <c r="B17" s="1">
        <v>506000</v>
      </c>
    </row>
    <row r="18" spans="1:15">
      <c r="A18" t="s">
        <v>10</v>
      </c>
      <c r="B18" s="1">
        <v>512000</v>
      </c>
    </row>
    <row r="19" spans="1:15">
      <c r="A19" t="s">
        <v>11</v>
      </c>
      <c r="B19" s="2">
        <v>625000</v>
      </c>
    </row>
    <row r="20" spans="1:15">
      <c r="A20" s="3" t="s">
        <v>20</v>
      </c>
      <c r="B20" s="1">
        <f>SUM(B8:B19)</f>
        <v>6983000</v>
      </c>
      <c r="H20" s="1"/>
      <c r="J20" s="1"/>
    </row>
    <row r="21" spans="1:15">
      <c r="B21" s="1"/>
    </row>
    <row r="22" spans="1:15">
      <c r="A22" t="s">
        <v>54</v>
      </c>
      <c r="B22" s="9">
        <f>B20/12</f>
        <v>581916.66666666663</v>
      </c>
      <c r="H22" s="16"/>
      <c r="J22" s="16"/>
    </row>
    <row r="24" spans="1:15">
      <c r="A24" t="s">
        <v>112</v>
      </c>
      <c r="F24" s="16"/>
    </row>
    <row r="25" spans="1:15">
      <c r="A25" t="s">
        <v>113</v>
      </c>
    </row>
    <row r="28" spans="1:15">
      <c r="A28" t="s">
        <v>14</v>
      </c>
      <c r="H28" t="s">
        <v>155</v>
      </c>
    </row>
    <row r="29" spans="1:15">
      <c r="A29" t="s">
        <v>15</v>
      </c>
    </row>
    <row r="31" spans="1:15">
      <c r="B31" s="5" t="s">
        <v>0</v>
      </c>
      <c r="C31" s="5" t="s">
        <v>1</v>
      </c>
      <c r="D31" s="5" t="s">
        <v>2</v>
      </c>
      <c r="E31" s="5" t="s">
        <v>3</v>
      </c>
      <c r="F31" s="5" t="s">
        <v>4</v>
      </c>
      <c r="G31" s="5" t="s">
        <v>16</v>
      </c>
      <c r="H31" s="5" t="s">
        <v>6</v>
      </c>
      <c r="I31" s="5" t="s">
        <v>7</v>
      </c>
      <c r="J31" s="5" t="s">
        <v>8</v>
      </c>
      <c r="K31" s="5" t="s">
        <v>9</v>
      </c>
      <c r="L31" s="5" t="s">
        <v>10</v>
      </c>
      <c r="M31" s="5" t="s">
        <v>11</v>
      </c>
      <c r="N31" s="5" t="s">
        <v>17</v>
      </c>
      <c r="O31" s="5" t="s">
        <v>12</v>
      </c>
    </row>
    <row r="33" spans="1:15">
      <c r="A33" t="s">
        <v>13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>
      <c r="A34" s="3" t="s">
        <v>18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>
        <f>SUM(B34:M34)</f>
        <v>0</v>
      </c>
      <c r="O34" s="1">
        <f>N34/12</f>
        <v>0</v>
      </c>
    </row>
    <row r="35" spans="1:15">
      <c r="A35" s="3" t="s">
        <v>19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>
        <f>SUM(B35:M35)</f>
        <v>0</v>
      </c>
      <c r="O35" s="1">
        <f>N35/12</f>
        <v>0</v>
      </c>
    </row>
    <row r="36" spans="1:1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>
      <c r="A37" t="s">
        <v>13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>
      <c r="A38" s="3" t="s">
        <v>18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>
        <f>SUM(B38:M38)</f>
        <v>0</v>
      </c>
      <c r="O38" s="1">
        <f>N38/12</f>
        <v>0</v>
      </c>
    </row>
    <row r="39" spans="1:15">
      <c r="A39" s="3" t="s">
        <v>19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>
        <f>SUM(B39:M39)</f>
        <v>0</v>
      </c>
      <c r="O39" s="1">
        <f>N39/12</f>
        <v>0</v>
      </c>
    </row>
    <row r="40" spans="1:1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>
      <c r="A41" t="s">
        <v>13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>
      <c r="A42" s="3" t="s">
        <v>18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>
        <f>SUM(B42:M42)</f>
        <v>0</v>
      </c>
      <c r="O42" s="1">
        <f>N42/12</f>
        <v>0</v>
      </c>
    </row>
    <row r="43" spans="1:15">
      <c r="A43" s="3" t="s">
        <v>19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>
        <f>SUM(B43:M43)</f>
        <v>0</v>
      </c>
      <c r="O43" s="1">
        <f>N43/12</f>
        <v>0</v>
      </c>
    </row>
    <row r="44" spans="1:1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</sheetData>
  <mergeCells count="2">
    <mergeCell ref="A1:E1"/>
    <mergeCell ref="A2:E2"/>
  </mergeCells>
  <pageMargins left="0.7" right="0.7" top="0.75" bottom="0.75" header="0.3" footer="0.3"/>
  <pageSetup scale="7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D8" sqref="D8"/>
    </sheetView>
  </sheetViews>
  <sheetFormatPr defaultRowHeight="15"/>
  <cols>
    <col min="1" max="1" width="17.5703125" customWidth="1"/>
    <col min="2" max="2" width="14.7109375" customWidth="1"/>
    <col min="3" max="3" width="9.28515625" customWidth="1"/>
    <col min="4" max="4" width="14" customWidth="1"/>
  </cols>
  <sheetData>
    <row r="1" spans="1:11">
      <c r="A1" s="136" t="s">
        <v>221</v>
      </c>
      <c r="B1" s="136"/>
      <c r="C1" s="136"/>
      <c r="D1" s="136"/>
      <c r="E1" s="136"/>
      <c r="F1" t="s">
        <v>313</v>
      </c>
    </row>
    <row r="2" spans="1:11">
      <c r="A2" s="136" t="s">
        <v>219</v>
      </c>
      <c r="B2" s="136"/>
      <c r="C2" s="136"/>
      <c r="D2" s="136"/>
      <c r="E2" s="136"/>
    </row>
    <row r="3" spans="1:11">
      <c r="A3" s="78"/>
      <c r="B3" s="78"/>
      <c r="C3" s="78"/>
      <c r="D3" s="78"/>
      <c r="E3" s="78"/>
    </row>
    <row r="4" spans="1:11" ht="20.25">
      <c r="A4" s="15" t="s">
        <v>29</v>
      </c>
      <c r="D4" s="63" t="s">
        <v>142</v>
      </c>
    </row>
    <row r="6" spans="1:11">
      <c r="A6" s="4" t="s">
        <v>153</v>
      </c>
      <c r="B6" s="4"/>
      <c r="C6" s="4"/>
      <c r="D6" s="4"/>
    </row>
    <row r="7" spans="1:11">
      <c r="D7" s="131" t="s">
        <v>312</v>
      </c>
      <c r="E7" s="132"/>
      <c r="F7" s="132"/>
      <c r="G7" s="132"/>
      <c r="H7" s="132"/>
      <c r="I7" s="132"/>
      <c r="J7" s="132"/>
      <c r="K7" s="132"/>
    </row>
    <row r="8" spans="1:11">
      <c r="A8" t="s">
        <v>0</v>
      </c>
      <c r="B8" s="1">
        <v>552000</v>
      </c>
      <c r="D8" s="119">
        <v>557193</v>
      </c>
    </row>
    <row r="9" spans="1:11">
      <c r="A9" t="s">
        <v>1</v>
      </c>
      <c r="B9" s="1">
        <v>537000</v>
      </c>
      <c r="D9" s="119">
        <v>537021</v>
      </c>
    </row>
    <row r="10" spans="1:11">
      <c r="A10" t="s">
        <v>2</v>
      </c>
      <c r="B10" s="1">
        <v>434000</v>
      </c>
      <c r="D10" s="119">
        <v>435903</v>
      </c>
    </row>
    <row r="11" spans="1:11">
      <c r="A11" t="s">
        <v>3</v>
      </c>
      <c r="B11" s="1">
        <v>439000</v>
      </c>
      <c r="D11" s="119">
        <v>431089</v>
      </c>
    </row>
    <row r="12" spans="1:11">
      <c r="A12" t="s">
        <v>4</v>
      </c>
      <c r="B12" s="1">
        <v>508000</v>
      </c>
      <c r="D12" s="119">
        <v>528837</v>
      </c>
    </row>
    <row r="13" spans="1:11">
      <c r="A13" t="s">
        <v>5</v>
      </c>
      <c r="B13" s="1">
        <v>684000</v>
      </c>
      <c r="D13" s="119">
        <v>698363</v>
      </c>
    </row>
    <row r="14" spans="1:11">
      <c r="A14" t="s">
        <v>6</v>
      </c>
      <c r="B14" s="1">
        <v>688000</v>
      </c>
      <c r="D14" s="119">
        <v>676030</v>
      </c>
    </row>
    <row r="15" spans="1:11">
      <c r="A15" t="s">
        <v>7</v>
      </c>
      <c r="B15" s="1">
        <v>627000</v>
      </c>
      <c r="D15" s="119">
        <v>658531</v>
      </c>
    </row>
    <row r="16" spans="1:11">
      <c r="A16" t="s">
        <v>8</v>
      </c>
      <c r="B16" s="1">
        <v>573000</v>
      </c>
      <c r="D16" s="119">
        <v>569934</v>
      </c>
    </row>
    <row r="17" spans="1:15">
      <c r="A17" t="s">
        <v>9</v>
      </c>
      <c r="B17" s="1">
        <v>499000</v>
      </c>
      <c r="D17" s="119">
        <v>508596</v>
      </c>
    </row>
    <row r="18" spans="1:15">
      <c r="A18" t="s">
        <v>10</v>
      </c>
      <c r="B18" s="1">
        <v>454000</v>
      </c>
      <c r="D18" s="119">
        <v>406033</v>
      </c>
    </row>
    <row r="19" spans="1:15">
      <c r="A19" t="s">
        <v>11</v>
      </c>
      <c r="B19" s="2">
        <v>559000</v>
      </c>
      <c r="D19" s="133">
        <v>568662</v>
      </c>
    </row>
    <row r="20" spans="1:15">
      <c r="A20" s="3" t="s">
        <v>20</v>
      </c>
      <c r="B20" s="1">
        <f>SUM(B8:B19)</f>
        <v>6554000</v>
      </c>
      <c r="D20" s="119">
        <f>SUM(D8:D19)</f>
        <v>6576192</v>
      </c>
    </row>
    <row r="21" spans="1:15">
      <c r="B21" s="1"/>
      <c r="D21" s="1"/>
    </row>
    <row r="22" spans="1:15">
      <c r="A22" t="s">
        <v>54</v>
      </c>
      <c r="B22" s="130">
        <f>B20/12</f>
        <v>546166.66666666663</v>
      </c>
      <c r="D22" s="9">
        <f>D20/12</f>
        <v>548016</v>
      </c>
    </row>
    <row r="24" spans="1:15">
      <c r="A24" t="s">
        <v>112</v>
      </c>
      <c r="F24" s="16"/>
    </row>
    <row r="25" spans="1:15">
      <c r="A25" t="s">
        <v>113</v>
      </c>
    </row>
    <row r="28" spans="1:15">
      <c r="A28" t="s">
        <v>14</v>
      </c>
      <c r="H28" s="4" t="s">
        <v>171</v>
      </c>
    </row>
    <row r="29" spans="1:15">
      <c r="A29" t="s">
        <v>15</v>
      </c>
      <c r="I29" s="4" t="s">
        <v>170</v>
      </c>
    </row>
    <row r="31" spans="1:15">
      <c r="B31" s="5" t="s">
        <v>0</v>
      </c>
      <c r="C31" s="5" t="s">
        <v>1</v>
      </c>
      <c r="D31" s="5" t="s">
        <v>2</v>
      </c>
      <c r="E31" s="5" t="s">
        <v>3</v>
      </c>
      <c r="F31" s="5" t="s">
        <v>4</v>
      </c>
      <c r="G31" s="5" t="s">
        <v>16</v>
      </c>
      <c r="H31" s="5" t="s">
        <v>6</v>
      </c>
      <c r="I31" s="5" t="s">
        <v>7</v>
      </c>
      <c r="J31" s="5" t="s">
        <v>8</v>
      </c>
      <c r="K31" s="5" t="s">
        <v>9</v>
      </c>
      <c r="L31" s="5" t="s">
        <v>10</v>
      </c>
      <c r="M31" s="5" t="s">
        <v>11</v>
      </c>
      <c r="N31" s="5" t="s">
        <v>17</v>
      </c>
      <c r="O31" s="5" t="s">
        <v>12</v>
      </c>
    </row>
    <row r="33" spans="1:15">
      <c r="A33" t="s">
        <v>13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>
      <c r="A34" s="3" t="s">
        <v>18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>
        <f>SUM(B34:M34)</f>
        <v>0</v>
      </c>
      <c r="O34" s="1">
        <f>N34/12</f>
        <v>0</v>
      </c>
    </row>
    <row r="35" spans="1:15">
      <c r="A35" s="3" t="s">
        <v>19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>
        <f>SUM(B35:M35)</f>
        <v>0</v>
      </c>
      <c r="O35" s="1">
        <f>N35/12</f>
        <v>0</v>
      </c>
    </row>
    <row r="36" spans="1:1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>
      <c r="A37" t="s">
        <v>13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>
      <c r="A38" s="3" t="s">
        <v>18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>
        <f>SUM(B38:M38)</f>
        <v>0</v>
      </c>
      <c r="O38" s="1">
        <f>N38/12</f>
        <v>0</v>
      </c>
    </row>
    <row r="39" spans="1:15">
      <c r="A39" s="3" t="s">
        <v>19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>
        <f>SUM(B39:M39)</f>
        <v>0</v>
      </c>
      <c r="O39" s="1">
        <f>N39/12</f>
        <v>0</v>
      </c>
    </row>
    <row r="40" spans="1:1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>
      <c r="A41" t="s">
        <v>13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>
      <c r="A42" s="3" t="s">
        <v>18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>
        <f>SUM(B42:M42)</f>
        <v>0</v>
      </c>
      <c r="O42" s="1">
        <f>N42/12</f>
        <v>0</v>
      </c>
    </row>
    <row r="43" spans="1:15">
      <c r="A43" s="3" t="s">
        <v>19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>
        <f>SUM(B43:M43)</f>
        <v>0</v>
      </c>
      <c r="O43" s="1">
        <f>N43/12</f>
        <v>0</v>
      </c>
    </row>
    <row r="44" spans="1:1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</sheetData>
  <mergeCells count="2">
    <mergeCell ref="A1:E1"/>
    <mergeCell ref="A2:E2"/>
  </mergeCells>
  <pageMargins left="0.7" right="0.7" top="0.75" bottom="0.75" header="0.3" footer="0.3"/>
  <pageSetup scale="7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G2" sqref="G2"/>
    </sheetView>
  </sheetViews>
  <sheetFormatPr defaultRowHeight="15"/>
  <cols>
    <col min="1" max="1" width="17.5703125" customWidth="1"/>
    <col min="2" max="2" width="17" customWidth="1"/>
    <col min="3" max="3" width="9.28515625" customWidth="1"/>
  </cols>
  <sheetData>
    <row r="1" spans="1:7">
      <c r="A1" s="136" t="s">
        <v>221</v>
      </c>
      <c r="B1" s="136"/>
      <c r="C1" s="136"/>
      <c r="D1" s="136"/>
      <c r="E1" s="136"/>
      <c r="G1" t="s">
        <v>313</v>
      </c>
    </row>
    <row r="2" spans="1:7">
      <c r="A2" s="136" t="s">
        <v>219</v>
      </c>
      <c r="B2" s="136"/>
      <c r="C2" s="136"/>
      <c r="D2" s="136"/>
      <c r="E2" s="136"/>
    </row>
    <row r="3" spans="1:7">
      <c r="A3" s="47"/>
      <c r="B3" s="47"/>
      <c r="C3" s="47"/>
      <c r="D3" s="47"/>
      <c r="E3" s="47"/>
    </row>
    <row r="4" spans="1:7" ht="20.25">
      <c r="A4" s="15" t="s">
        <v>29</v>
      </c>
    </row>
    <row r="6" spans="1:7">
      <c r="A6" s="4" t="s">
        <v>153</v>
      </c>
      <c r="B6" s="4"/>
      <c r="C6" s="4"/>
      <c r="D6" s="4"/>
    </row>
    <row r="8" spans="1:7">
      <c r="A8" t="s">
        <v>0</v>
      </c>
      <c r="B8" s="1">
        <f>'Divisor-MB'!B8+'Divisor-CE'!B8+'Divisor-EMI'!D8</f>
        <v>1371193</v>
      </c>
    </row>
    <row r="9" spans="1:7">
      <c r="A9" t="s">
        <v>1</v>
      </c>
      <c r="B9" s="1">
        <f>'Divisor-MB'!B9+'Divisor-CE'!B9+'Divisor-EMI'!D9</f>
        <v>1322021</v>
      </c>
    </row>
    <row r="10" spans="1:7">
      <c r="A10" t="s">
        <v>2</v>
      </c>
      <c r="B10" s="1">
        <f>'Divisor-MB'!B10+'Divisor-CE'!B10+'Divisor-EMI'!D10</f>
        <v>1037903</v>
      </c>
    </row>
    <row r="11" spans="1:7">
      <c r="A11" t="s">
        <v>3</v>
      </c>
      <c r="B11" s="1">
        <f>'Divisor-MB'!B11+'Divisor-CE'!B11+'Divisor-EMI'!D11</f>
        <v>963089</v>
      </c>
    </row>
    <row r="12" spans="1:7">
      <c r="A12" t="s">
        <v>4</v>
      </c>
      <c r="B12" s="1">
        <f>'Divisor-MB'!B12+'Divisor-CE'!B12+'Divisor-EMI'!D12</f>
        <v>1194837</v>
      </c>
    </row>
    <row r="13" spans="1:7">
      <c r="A13" t="s">
        <v>5</v>
      </c>
      <c r="B13" s="1">
        <f>'Divisor-MB'!B13+'Divisor-CE'!B13+'Divisor-EMI'!D13</f>
        <v>1410363</v>
      </c>
    </row>
    <row r="14" spans="1:7">
      <c r="A14" t="s">
        <v>6</v>
      </c>
      <c r="B14" s="1">
        <f>'Divisor-MB'!B14+'Divisor-CE'!B14+'Divisor-EMI'!D14</f>
        <v>1423030</v>
      </c>
    </row>
    <row r="15" spans="1:7">
      <c r="A15" t="s">
        <v>7</v>
      </c>
      <c r="B15" s="1">
        <f>'Divisor-MB'!B15+'Divisor-CE'!B15+'Divisor-EMI'!D15</f>
        <v>1397531</v>
      </c>
    </row>
    <row r="16" spans="1:7">
      <c r="A16" t="s">
        <v>8</v>
      </c>
      <c r="B16" s="1">
        <f>'Divisor-MB'!B16+'Divisor-CE'!B16+'Divisor-EMI'!D16</f>
        <v>1300934</v>
      </c>
    </row>
    <row r="17" spans="1:15">
      <c r="A17" t="s">
        <v>9</v>
      </c>
      <c r="B17" s="1">
        <f>'Divisor-MB'!B17+'Divisor-CE'!B17+'Divisor-EMI'!D17</f>
        <v>1113596</v>
      </c>
    </row>
    <row r="18" spans="1:15">
      <c r="A18" t="s">
        <v>10</v>
      </c>
      <c r="B18" s="1">
        <f>'Divisor-MB'!B18+'Divisor-CE'!B18+'Divisor-EMI'!D18</f>
        <v>1010033</v>
      </c>
    </row>
    <row r="19" spans="1:15">
      <c r="A19" t="s">
        <v>11</v>
      </c>
      <c r="B19" s="2">
        <f>'Divisor-MB'!B19+'Divisor-CE'!B19+'Divisor-EMI'!D19</f>
        <v>1309662</v>
      </c>
    </row>
    <row r="20" spans="1:15">
      <c r="A20" s="3" t="s">
        <v>20</v>
      </c>
      <c r="B20" s="1">
        <f>SUM(B8:B19)</f>
        <v>14854192</v>
      </c>
    </row>
    <row r="21" spans="1:15">
      <c r="B21" s="1"/>
    </row>
    <row r="22" spans="1:15">
      <c r="A22" t="s">
        <v>54</v>
      </c>
      <c r="B22" s="9">
        <f>B20/12</f>
        <v>1237849.3333333333</v>
      </c>
      <c r="C22" t="s">
        <v>53</v>
      </c>
    </row>
    <row r="24" spans="1:15">
      <c r="A24" t="s">
        <v>112</v>
      </c>
      <c r="F24" s="16"/>
    </row>
    <row r="25" spans="1:15">
      <c r="A25" t="s">
        <v>113</v>
      </c>
    </row>
    <row r="28" spans="1:15">
      <c r="A28" t="s">
        <v>14</v>
      </c>
    </row>
    <row r="29" spans="1:15">
      <c r="A29" t="s">
        <v>15</v>
      </c>
    </row>
    <row r="31" spans="1:15">
      <c r="B31" s="5" t="s">
        <v>0</v>
      </c>
      <c r="C31" s="5" t="s">
        <v>1</v>
      </c>
      <c r="D31" s="5" t="s">
        <v>2</v>
      </c>
      <c r="E31" s="5" t="s">
        <v>3</v>
      </c>
      <c r="F31" s="5" t="s">
        <v>4</v>
      </c>
      <c r="G31" s="5" t="s">
        <v>16</v>
      </c>
      <c r="H31" s="5" t="s">
        <v>6</v>
      </c>
      <c r="I31" s="5" t="s">
        <v>7</v>
      </c>
      <c r="J31" s="5" t="s">
        <v>8</v>
      </c>
      <c r="K31" s="5" t="s">
        <v>9</v>
      </c>
      <c r="L31" s="5" t="s">
        <v>10</v>
      </c>
      <c r="M31" s="5" t="s">
        <v>11</v>
      </c>
      <c r="N31" s="5" t="s">
        <v>17</v>
      </c>
      <c r="O31" s="5" t="s">
        <v>12</v>
      </c>
    </row>
    <row r="33" spans="1:15">
      <c r="A33" t="s">
        <v>13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>
      <c r="A34" s="3" t="s">
        <v>18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>
        <f>SUM(B34:M34)</f>
        <v>0</v>
      </c>
      <c r="O34" s="1">
        <f>N34/12</f>
        <v>0</v>
      </c>
    </row>
    <row r="35" spans="1:15">
      <c r="A35" s="3" t="s">
        <v>19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>
        <f>SUM(B35:M35)</f>
        <v>0</v>
      </c>
      <c r="O35" s="1">
        <f>N35/12</f>
        <v>0</v>
      </c>
    </row>
    <row r="36" spans="1:1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>
      <c r="A37" t="s">
        <v>13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>
      <c r="A38" s="3" t="s">
        <v>18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>
        <f>SUM(B38:M38)</f>
        <v>0</v>
      </c>
      <c r="O38" s="1">
        <f>N38/12</f>
        <v>0</v>
      </c>
    </row>
    <row r="39" spans="1:15">
      <c r="A39" s="3" t="s">
        <v>19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>
        <f>SUM(B39:M39)</f>
        <v>0</v>
      </c>
      <c r="O39" s="1">
        <f>N39/12</f>
        <v>0</v>
      </c>
    </row>
    <row r="40" spans="1:1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>
      <c r="A41" t="s">
        <v>13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>
      <c r="A42" s="3" t="s">
        <v>18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>
        <f>SUM(B42:M42)</f>
        <v>0</v>
      </c>
      <c r="O42" s="1">
        <f>N42/12</f>
        <v>0</v>
      </c>
    </row>
    <row r="43" spans="1:15">
      <c r="A43" s="3" t="s">
        <v>19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>
        <f>SUM(B43:M43)</f>
        <v>0</v>
      </c>
      <c r="O43" s="1">
        <f>N43/12</f>
        <v>0</v>
      </c>
    </row>
    <row r="44" spans="1:1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</sheetData>
  <mergeCells count="2">
    <mergeCell ref="A1:E1"/>
    <mergeCell ref="A2:E2"/>
  </mergeCells>
  <pageMargins left="0.45" right="0.2" top="0.5" bottom="0.5" header="0.3" footer="0.3"/>
  <pageSetup scale="85" orientation="landscape" r:id="rId1"/>
  <headerFooter>
    <oddHeader>&amp;R&amp;A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G2" sqref="G2"/>
    </sheetView>
  </sheetViews>
  <sheetFormatPr defaultRowHeight="15"/>
  <cols>
    <col min="1" max="1" width="12.5703125" bestFit="1" customWidth="1"/>
    <col min="2" max="2" width="15.42578125" customWidth="1"/>
    <col min="3" max="3" width="3.42578125" customWidth="1"/>
  </cols>
  <sheetData>
    <row r="1" spans="1:10" ht="18.75">
      <c r="A1" s="62" t="str">
        <f>Divisor!A1</f>
        <v>Cooperative Energy</v>
      </c>
      <c r="B1" s="17"/>
      <c r="C1" s="17"/>
      <c r="D1" s="17"/>
      <c r="E1" s="17"/>
      <c r="F1" s="17"/>
      <c r="G1" s="20" t="s">
        <v>225</v>
      </c>
    </row>
    <row r="2" spans="1:10" ht="18.75">
      <c r="A2" s="62" t="str">
        <f>Divisor!A2</f>
        <v>For the Year ended 2016</v>
      </c>
      <c r="B2" s="17"/>
      <c r="C2" s="17"/>
      <c r="D2" s="17"/>
      <c r="E2" s="17"/>
      <c r="F2" s="17"/>
      <c r="G2" s="17"/>
    </row>
    <row r="3" spans="1:10" ht="18.75">
      <c r="A3" s="14"/>
      <c r="B3" s="17"/>
      <c r="C3" s="17"/>
      <c r="D3" s="17"/>
      <c r="E3" s="17"/>
      <c r="F3" s="17"/>
      <c r="G3" s="17"/>
    </row>
    <row r="4" spans="1:10" ht="18.75">
      <c r="A4" s="14" t="s">
        <v>27</v>
      </c>
      <c r="B4" s="4"/>
      <c r="C4" s="4"/>
    </row>
    <row r="7" spans="1:10">
      <c r="B7" s="4" t="s">
        <v>21</v>
      </c>
    </row>
    <row r="9" spans="1:10">
      <c r="A9" t="s">
        <v>22</v>
      </c>
      <c r="B9" s="6">
        <v>0</v>
      </c>
    </row>
    <row r="10" spans="1:10">
      <c r="A10" t="s">
        <v>23</v>
      </c>
      <c r="B10" s="67">
        <v>0</v>
      </c>
      <c r="D10" t="s">
        <v>28</v>
      </c>
    </row>
    <row r="11" spans="1:10">
      <c r="A11" t="s">
        <v>24</v>
      </c>
      <c r="B11" s="1">
        <v>0</v>
      </c>
    </row>
    <row r="12" spans="1:10" ht="17.25">
      <c r="A12" t="s">
        <v>25</v>
      </c>
      <c r="B12" s="8">
        <v>0</v>
      </c>
    </row>
    <row r="13" spans="1:10">
      <c r="B13" s="7">
        <f>SUM(B9:B12)</f>
        <v>0</v>
      </c>
      <c r="D13" s="55" t="s">
        <v>86</v>
      </c>
      <c r="E13" s="55"/>
      <c r="F13" s="55"/>
      <c r="G13" s="55"/>
      <c r="H13" s="55"/>
      <c r="I13" s="55"/>
      <c r="J13" s="55"/>
    </row>
    <row r="14" spans="1:10">
      <c r="D14" s="55" t="s">
        <v>85</v>
      </c>
      <c r="E14" s="55"/>
      <c r="F14" s="55"/>
      <c r="G14" s="55"/>
      <c r="H14" s="55"/>
      <c r="I14" s="55"/>
      <c r="J14" s="55"/>
    </row>
    <row r="15" spans="1:10">
      <c r="D15" s="55"/>
      <c r="E15" s="55"/>
      <c r="F15" s="55"/>
      <c r="G15" s="55"/>
      <c r="H15" s="55"/>
      <c r="I15" s="55"/>
      <c r="J15" s="55"/>
    </row>
    <row r="18" spans="1:1" ht="18.75">
      <c r="A18" t="s">
        <v>57</v>
      </c>
    </row>
    <row r="19" spans="1:1">
      <c r="A19" s="3"/>
    </row>
    <row r="20" spans="1:1">
      <c r="A20" t="s">
        <v>55</v>
      </c>
    </row>
    <row r="21" spans="1:1">
      <c r="A21" s="3" t="s">
        <v>56</v>
      </c>
    </row>
  </sheetData>
  <pageMargins left="0.7" right="0.7" top="0.75" bottom="0.75" header="0.3" footer="0.3"/>
  <pageSetup orientation="landscape" r:id="rId1"/>
  <headerFooter>
    <oddHeader>&amp;R&amp;A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B12" sqref="B12"/>
    </sheetView>
  </sheetViews>
  <sheetFormatPr defaultRowHeight="15"/>
  <cols>
    <col min="1" max="1" width="45.140625" customWidth="1"/>
    <col min="2" max="2" width="16.140625" customWidth="1"/>
    <col min="3" max="4" width="15.85546875" customWidth="1"/>
  </cols>
  <sheetData>
    <row r="1" spans="1:11" ht="18.75">
      <c r="A1" s="62" t="str">
        <f>Divisor!A1</f>
        <v>Cooperative Energy</v>
      </c>
      <c r="B1" s="17"/>
      <c r="C1" s="17"/>
      <c r="D1" s="20" t="s">
        <v>225</v>
      </c>
      <c r="E1" s="17"/>
      <c r="F1" s="17"/>
      <c r="G1" s="17"/>
      <c r="H1" s="17"/>
    </row>
    <row r="2" spans="1:11" ht="18.75">
      <c r="A2" s="62" t="str">
        <f>Divisor!A2</f>
        <v>For the Year ended 2016</v>
      </c>
      <c r="B2" s="17"/>
      <c r="C2" s="17"/>
      <c r="D2" s="17"/>
      <c r="E2" s="17"/>
      <c r="F2" s="17"/>
      <c r="G2" s="17"/>
      <c r="H2" s="17"/>
    </row>
    <row r="3" spans="1:11" ht="18.75">
      <c r="A3" s="14"/>
      <c r="B3" s="17"/>
      <c r="C3" s="17"/>
      <c r="D3" s="17"/>
      <c r="E3" s="17"/>
      <c r="F3" s="17"/>
      <c r="G3" s="17"/>
      <c r="H3" s="17"/>
    </row>
    <row r="4" spans="1:11" ht="18.75">
      <c r="A4" s="14" t="s">
        <v>125</v>
      </c>
      <c r="B4" s="4"/>
      <c r="C4" s="4"/>
      <c r="D4" s="4"/>
    </row>
    <row r="7" spans="1:11">
      <c r="B7" s="4" t="s">
        <v>126</v>
      </c>
    </row>
    <row r="9" spans="1:11">
      <c r="B9" s="5" t="s">
        <v>23</v>
      </c>
      <c r="C9" s="5" t="s">
        <v>25</v>
      </c>
      <c r="D9" s="5" t="s">
        <v>17</v>
      </c>
    </row>
    <row r="10" spans="1:11">
      <c r="A10" t="s">
        <v>127</v>
      </c>
      <c r="B10" s="6">
        <v>0</v>
      </c>
      <c r="C10" s="6">
        <v>0</v>
      </c>
      <c r="D10" s="6">
        <f>SUM(B10:C10)</f>
        <v>0</v>
      </c>
    </row>
    <row r="11" spans="1:11" ht="17.25">
      <c r="A11" t="s">
        <v>128</v>
      </c>
      <c r="B11" s="66">
        <v>6233143</v>
      </c>
      <c r="C11" s="8">
        <v>0</v>
      </c>
      <c r="D11" s="8">
        <f>SUM(B11:C11)</f>
        <v>6233143</v>
      </c>
    </row>
    <row r="12" spans="1:11">
      <c r="B12" s="61">
        <f>SUM(B10:B11)</f>
        <v>6233143</v>
      </c>
      <c r="C12" s="6">
        <f>SUM(C10:C11)</f>
        <v>0</v>
      </c>
      <c r="D12" s="6">
        <f>SUM(D10:D11)</f>
        <v>6233143</v>
      </c>
      <c r="E12" s="55" t="s">
        <v>131</v>
      </c>
      <c r="K12" s="55"/>
    </row>
    <row r="13" spans="1:11">
      <c r="B13" s="53" t="s">
        <v>129</v>
      </c>
      <c r="E13" s="55" t="s">
        <v>133</v>
      </c>
      <c r="F13" s="55"/>
      <c r="G13" s="55"/>
      <c r="H13" s="55"/>
      <c r="I13" s="55"/>
      <c r="J13" s="55"/>
      <c r="K13" s="55"/>
    </row>
    <row r="14" spans="1:11">
      <c r="B14" s="53" t="s">
        <v>130</v>
      </c>
      <c r="E14" s="3" t="s">
        <v>132</v>
      </c>
      <c r="F14" s="55"/>
      <c r="G14" s="55"/>
      <c r="H14" s="55"/>
      <c r="I14" s="55"/>
      <c r="J14" s="55"/>
      <c r="K14" s="55"/>
    </row>
    <row r="15" spans="1:11">
      <c r="E15" s="55"/>
      <c r="F15" s="55"/>
      <c r="G15" s="55"/>
      <c r="H15" s="55"/>
      <c r="I15" s="55"/>
      <c r="J15" s="55"/>
    </row>
    <row r="18" spans="1:1">
      <c r="A18" s="3"/>
    </row>
    <row r="20" spans="1:1">
      <c r="A20" s="3"/>
    </row>
  </sheetData>
  <pageMargins left="0.7" right="0.7" top="0.75" bottom="0.75" header="0.3" footer="0.3"/>
  <pageSetup scale="85" orientation="landscape" r:id="rId1"/>
  <headerFooter>
    <oddHeader>&amp;R&amp;A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B20" sqref="B20"/>
    </sheetView>
  </sheetViews>
  <sheetFormatPr defaultRowHeight="15"/>
  <cols>
    <col min="1" max="1" width="44.140625" customWidth="1"/>
    <col min="3" max="3" width="10.28515625" bestFit="1" customWidth="1"/>
    <col min="4" max="4" width="3.28515625" customWidth="1"/>
    <col min="5" max="5" width="28.28515625" customWidth="1"/>
    <col min="6" max="6" width="10.85546875" customWidth="1"/>
  </cols>
  <sheetData>
    <row r="1" spans="1:7">
      <c r="A1" s="136" t="str">
        <f>Divisor!A1</f>
        <v>Cooperative Energy</v>
      </c>
      <c r="B1" s="136"/>
      <c r="C1" s="136"/>
      <c r="D1" s="136"/>
      <c r="E1" s="136"/>
      <c r="F1" s="47"/>
      <c r="G1" s="47"/>
    </row>
    <row r="2" spans="1:7">
      <c r="A2" s="136" t="str">
        <f>Divisor!A2</f>
        <v>For the Year ended 2016</v>
      </c>
      <c r="B2" s="136"/>
      <c r="C2" s="136"/>
      <c r="D2" s="136"/>
      <c r="E2" s="136"/>
      <c r="F2" s="47" t="s">
        <v>225</v>
      </c>
      <c r="G2" s="47"/>
    </row>
    <row r="4" spans="1:7" ht="20.25">
      <c r="A4" s="15" t="s">
        <v>26</v>
      </c>
      <c r="B4" s="4"/>
      <c r="C4" s="4"/>
      <c r="D4" s="4"/>
    </row>
    <row r="5" spans="1:7">
      <c r="A5" s="48"/>
      <c r="B5" s="48" t="s">
        <v>70</v>
      </c>
      <c r="C5" s="48"/>
    </row>
    <row r="6" spans="1:7">
      <c r="A6" s="5" t="s">
        <v>73</v>
      </c>
      <c r="B6" s="5" t="s">
        <v>74</v>
      </c>
      <c r="C6" s="5" t="s">
        <v>75</v>
      </c>
      <c r="E6" s="5" t="s">
        <v>79</v>
      </c>
    </row>
    <row r="7" spans="1:7" ht="10.5" customHeight="1"/>
    <row r="8" spans="1:7">
      <c r="A8" s="3" t="s">
        <v>76</v>
      </c>
      <c r="B8" s="49"/>
      <c r="C8" s="68">
        <v>0</v>
      </c>
    </row>
    <row r="9" spans="1:7">
      <c r="A9" s="3" t="s">
        <v>77</v>
      </c>
      <c r="B9" s="50"/>
      <c r="C9" s="69">
        <v>547164</v>
      </c>
    </row>
    <row r="10" spans="1:7" ht="17.25">
      <c r="A10" s="3" t="s">
        <v>78</v>
      </c>
      <c r="B10" s="51"/>
      <c r="C10" s="70">
        <v>0</v>
      </c>
    </row>
    <row r="11" spans="1:7">
      <c r="A11" s="3" t="s">
        <v>17</v>
      </c>
      <c r="B11" s="52"/>
      <c r="C11" s="71">
        <f>SUM(C8:C10)</f>
        <v>547164</v>
      </c>
      <c r="D11" t="s">
        <v>111</v>
      </c>
    </row>
    <row r="12" spans="1:7">
      <c r="A12" s="3"/>
      <c r="B12" s="52"/>
      <c r="C12" s="54"/>
    </row>
    <row r="15" spans="1:7">
      <c r="A15" s="96"/>
      <c r="B15" s="97"/>
      <c r="C15" s="97"/>
      <c r="D15" s="97"/>
      <c r="E15" s="97"/>
      <c r="F15" s="97"/>
      <c r="G15" s="97"/>
    </row>
    <row r="16" spans="1:7">
      <c r="A16" s="3"/>
    </row>
    <row r="18" spans="1:1">
      <c r="A18" s="4"/>
    </row>
    <row r="19" spans="1:1">
      <c r="A19" s="3"/>
    </row>
    <row r="20" spans="1:1">
      <c r="A20" s="3"/>
    </row>
  </sheetData>
  <mergeCells count="2">
    <mergeCell ref="A1:E1"/>
    <mergeCell ref="A2:E2"/>
  </mergeCells>
  <pageMargins left="0.7" right="0.7" top="0.75" bottom="0.75" header="0.3" footer="0.3"/>
  <pageSetup orientation="landscape" r:id="rId1"/>
  <headerFooter>
    <oddHeader>&amp;R&amp;A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workbookViewId="0">
      <selection activeCell="A2" sqref="A2"/>
    </sheetView>
  </sheetViews>
  <sheetFormatPr defaultRowHeight="15"/>
  <cols>
    <col min="1" max="1" width="75.140625" customWidth="1"/>
    <col min="2" max="2" width="10" bestFit="1" customWidth="1"/>
  </cols>
  <sheetData>
    <row r="1" spans="1:8" ht="15.75">
      <c r="A1" s="62" t="str">
        <f>Divisor!A1</f>
        <v>Cooperative Energy</v>
      </c>
      <c r="B1" s="20" t="s">
        <v>294</v>
      </c>
    </row>
    <row r="2" spans="1:8" ht="20.25">
      <c r="A2" s="62" t="str">
        <f>Divisor!A2</f>
        <v>For the Year ended 2016</v>
      </c>
      <c r="B2" s="41"/>
    </row>
    <row r="3" spans="1:8" ht="20.25">
      <c r="A3" s="62"/>
      <c r="B3" s="41"/>
    </row>
    <row r="4" spans="1:8" ht="20.25">
      <c r="A4" s="63" t="s">
        <v>52</v>
      </c>
      <c r="B4" s="15"/>
      <c r="C4" s="4"/>
      <c r="D4" s="4"/>
      <c r="E4" s="4"/>
    </row>
    <row r="7" spans="1:8">
      <c r="A7" t="s">
        <v>51</v>
      </c>
      <c r="B7" s="68">
        <v>0</v>
      </c>
      <c r="C7" t="s">
        <v>82</v>
      </c>
      <c r="E7">
        <v>930201</v>
      </c>
    </row>
    <row r="10" spans="1:8" ht="15.75">
      <c r="A10" t="s">
        <v>58</v>
      </c>
    </row>
    <row r="11" spans="1:8">
      <c r="A11" s="3" t="s">
        <v>157</v>
      </c>
      <c r="B11" s="73">
        <v>422548</v>
      </c>
      <c r="C11" t="s">
        <v>82</v>
      </c>
      <c r="E11">
        <v>928100</v>
      </c>
      <c r="H11" t="s">
        <v>156</v>
      </c>
    </row>
    <row r="12" spans="1:8">
      <c r="A12" s="3" t="s">
        <v>36</v>
      </c>
      <c r="B12" s="69">
        <v>0</v>
      </c>
    </row>
    <row r="13" spans="1:8">
      <c r="A13" s="3" t="s">
        <v>218</v>
      </c>
      <c r="B13" s="119">
        <f>'pg3 ln 5A GDS Entergy Invoices'!C38</f>
        <v>105390.51999999999</v>
      </c>
      <c r="E13">
        <v>928100</v>
      </c>
    </row>
    <row r="14" spans="1:8">
      <c r="A14" s="3" t="s">
        <v>80</v>
      </c>
      <c r="B14" s="13">
        <v>0</v>
      </c>
      <c r="C14" t="s">
        <v>82</v>
      </c>
    </row>
    <row r="15" spans="1:8">
      <c r="A15" s="3" t="s">
        <v>87</v>
      </c>
      <c r="B15" s="69">
        <f>SUM(B11:B14)</f>
        <v>527938.52</v>
      </c>
    </row>
    <row r="18" spans="1:5">
      <c r="A18" t="s">
        <v>37</v>
      </c>
    </row>
    <row r="19" spans="1:5">
      <c r="A19" s="3" t="s">
        <v>175</v>
      </c>
      <c r="B19" s="68">
        <v>295938</v>
      </c>
      <c r="C19" t="s">
        <v>82</v>
      </c>
      <c r="E19">
        <v>930201</v>
      </c>
    </row>
    <row r="20" spans="1:5">
      <c r="A20" s="3"/>
      <c r="B20" s="1">
        <v>0</v>
      </c>
      <c r="C20" t="s">
        <v>82</v>
      </c>
    </row>
    <row r="21" spans="1:5">
      <c r="A21" s="3" t="s">
        <v>81</v>
      </c>
      <c r="B21" s="13">
        <v>0</v>
      </c>
      <c r="C21" t="s">
        <v>82</v>
      </c>
    </row>
    <row r="22" spans="1:5">
      <c r="A22" s="3" t="s">
        <v>88</v>
      </c>
      <c r="B22" s="69">
        <f>SUM(B19:B21)</f>
        <v>295938</v>
      </c>
    </row>
    <row r="25" spans="1:5">
      <c r="A25" s="3" t="s">
        <v>89</v>
      </c>
      <c r="B25" s="72">
        <f>B7+B15+B22</f>
        <v>823876.52</v>
      </c>
      <c r="C25" t="s">
        <v>90</v>
      </c>
    </row>
    <row r="26" spans="1:5">
      <c r="A26" s="3"/>
      <c r="B26" s="54"/>
    </row>
    <row r="27" spans="1:5">
      <c r="A27" s="56" t="s">
        <v>91</v>
      </c>
      <c r="B27" s="57">
        <f>B11+B13</f>
        <v>527938.52</v>
      </c>
      <c r="C27" t="s">
        <v>92</v>
      </c>
    </row>
    <row r="28" spans="1:5">
      <c r="C28" t="s">
        <v>94</v>
      </c>
    </row>
    <row r="29" spans="1:5">
      <c r="C29" t="s">
        <v>93</v>
      </c>
    </row>
    <row r="31" spans="1:5">
      <c r="A31" s="4" t="s">
        <v>59</v>
      </c>
      <c r="C31" s="4"/>
      <c r="D31" s="4"/>
    </row>
    <row r="32" spans="1:5">
      <c r="A32" s="4"/>
    </row>
    <row r="35" spans="1:1" ht="15.75">
      <c r="A35" s="86"/>
    </row>
    <row r="36" spans="1:1">
      <c r="A36" s="85"/>
    </row>
    <row r="37" spans="1:1" ht="15.75">
      <c r="A37" s="86"/>
    </row>
    <row r="38" spans="1:1">
      <c r="A38" s="85"/>
    </row>
    <row r="39" spans="1:1" ht="15.75">
      <c r="A39" s="86"/>
    </row>
    <row r="40" spans="1:1">
      <c r="A40" s="85"/>
    </row>
    <row r="41" spans="1:1" ht="15.75">
      <c r="A41" s="86"/>
    </row>
    <row r="42" spans="1:1" ht="15.75">
      <c r="A42" s="86"/>
    </row>
    <row r="43" spans="1:1" ht="15.75">
      <c r="A43" s="86"/>
    </row>
    <row r="44" spans="1:1" ht="15.75">
      <c r="A44" s="86"/>
    </row>
    <row r="45" spans="1:1" ht="15.75">
      <c r="A45" s="86"/>
    </row>
    <row r="46" spans="1:1" ht="15.75">
      <c r="A46" s="86"/>
    </row>
    <row r="47" spans="1:1">
      <c r="A47" s="85"/>
    </row>
    <row r="48" spans="1:1" ht="15.75">
      <c r="A48" s="86"/>
    </row>
    <row r="49" spans="1:1">
      <c r="A49" s="85"/>
    </row>
    <row r="50" spans="1:1" ht="15.75">
      <c r="A50" s="86"/>
    </row>
    <row r="51" spans="1:1" ht="15.75">
      <c r="A51" s="86"/>
    </row>
    <row r="52" spans="1:1" ht="15.75">
      <c r="A52" s="86"/>
    </row>
    <row r="53" spans="1:1" ht="15.75">
      <c r="A53" s="86"/>
    </row>
    <row r="54" spans="1:1">
      <c r="A54" s="85"/>
    </row>
    <row r="55" spans="1:1" ht="15.75">
      <c r="A55" s="86"/>
    </row>
    <row r="56" spans="1:1">
      <c r="A56" s="85"/>
    </row>
    <row r="57" spans="1:1" ht="15.75">
      <c r="A57" s="86"/>
    </row>
    <row r="58" spans="1:1" ht="15.75">
      <c r="A58" s="86"/>
    </row>
    <row r="59" spans="1:1" ht="15.75">
      <c r="A59" s="86"/>
    </row>
    <row r="60" spans="1:1" ht="15.75">
      <c r="A60" s="86"/>
    </row>
    <row r="61" spans="1:1" ht="15.75">
      <c r="A61" s="86"/>
    </row>
    <row r="62" spans="1:1" ht="15.75">
      <c r="A62" s="86"/>
    </row>
    <row r="63" spans="1:1" ht="15.75">
      <c r="A63" s="86"/>
    </row>
    <row r="64" spans="1:1" ht="15.75">
      <c r="A64" s="86"/>
    </row>
    <row r="65" spans="1:1" ht="15.75">
      <c r="A65" s="86"/>
    </row>
    <row r="66" spans="1:1" ht="15.75">
      <c r="A66" s="86"/>
    </row>
    <row r="67" spans="1:1" ht="15.75">
      <c r="A67" s="86"/>
    </row>
    <row r="68" spans="1:1" ht="15.75">
      <c r="A68" s="86"/>
    </row>
    <row r="69" spans="1:1" ht="15.75">
      <c r="A69" s="86"/>
    </row>
    <row r="70" spans="1:1" ht="15.75">
      <c r="A70" s="86"/>
    </row>
    <row r="71" spans="1:1" ht="15.75">
      <c r="A71" s="86"/>
    </row>
    <row r="72" spans="1:1" ht="15.75">
      <c r="A72" s="86"/>
    </row>
    <row r="73" spans="1:1" ht="15.75">
      <c r="A73" s="86"/>
    </row>
    <row r="74" spans="1:1" ht="15.75">
      <c r="A74" s="86"/>
    </row>
    <row r="75" spans="1:1" ht="15.75">
      <c r="A75" s="86"/>
    </row>
    <row r="76" spans="1:1" ht="15.75">
      <c r="A76" s="86"/>
    </row>
    <row r="77" spans="1:1" ht="15.75">
      <c r="A77" s="86"/>
    </row>
    <row r="78" spans="1:1" ht="15.75">
      <c r="A78" s="86"/>
    </row>
  </sheetData>
  <pageMargins left="0.7" right="0.7" top="0.75" bottom="0.75" header="0.3" footer="0.3"/>
  <pageSetup paperSize="5" scale="6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workbookViewId="0">
      <selection activeCell="H12" sqref="H12"/>
    </sheetView>
  </sheetViews>
  <sheetFormatPr defaultColWidth="8.85546875" defaultRowHeight="15.75"/>
  <cols>
    <col min="1" max="1" width="8.85546875" style="114" customWidth="1"/>
    <col min="2" max="2" width="17" style="114" bestFit="1" customWidth="1"/>
    <col min="3" max="3" width="12.7109375" style="114" customWidth="1"/>
    <col min="4" max="4" width="49.140625" style="114" bestFit="1" customWidth="1"/>
    <col min="5" max="16384" width="8.85546875" style="114"/>
  </cols>
  <sheetData>
    <row r="1" spans="1:4">
      <c r="A1" s="137" t="s">
        <v>230</v>
      </c>
      <c r="B1" s="137"/>
      <c r="C1" s="137"/>
      <c r="D1" s="137"/>
    </row>
    <row r="2" spans="1:4">
      <c r="A2" s="115"/>
      <c r="B2" s="116"/>
      <c r="C2" s="115"/>
      <c r="D2" s="117"/>
    </row>
    <row r="3" spans="1:4">
      <c r="A3" s="118" t="s">
        <v>210</v>
      </c>
      <c r="B3" s="118" t="s">
        <v>211</v>
      </c>
      <c r="C3" s="118" t="s">
        <v>75</v>
      </c>
      <c r="D3" s="118" t="s">
        <v>212</v>
      </c>
    </row>
    <row r="4" spans="1:4">
      <c r="A4" s="120" t="s">
        <v>231</v>
      </c>
      <c r="B4" s="120" t="s">
        <v>232</v>
      </c>
      <c r="C4" s="121">
        <v>3945.49</v>
      </c>
      <c r="D4" s="120" t="s">
        <v>214</v>
      </c>
    </row>
    <row r="5" spans="1:4">
      <c r="A5" s="120" t="s">
        <v>233</v>
      </c>
      <c r="B5" s="120" t="s">
        <v>234</v>
      </c>
      <c r="C5" s="121">
        <v>4592.5200000000004</v>
      </c>
      <c r="D5" s="120" t="s">
        <v>215</v>
      </c>
    </row>
    <row r="6" spans="1:4">
      <c r="A6" s="120" t="s">
        <v>235</v>
      </c>
      <c r="B6" s="120" t="s">
        <v>236</v>
      </c>
      <c r="C6" s="121">
        <v>1579.93</v>
      </c>
      <c r="D6" s="120" t="s">
        <v>213</v>
      </c>
    </row>
    <row r="7" spans="1:4">
      <c r="A7" s="120" t="s">
        <v>237</v>
      </c>
      <c r="B7" s="120" t="s">
        <v>238</v>
      </c>
      <c r="C7" s="121">
        <v>277.64</v>
      </c>
      <c r="D7" s="120" t="s">
        <v>213</v>
      </c>
    </row>
    <row r="8" spans="1:4">
      <c r="A8" s="120" t="s">
        <v>239</v>
      </c>
      <c r="B8" s="120" t="s">
        <v>238</v>
      </c>
      <c r="C8" s="121">
        <v>202.5</v>
      </c>
      <c r="D8" s="120" t="s">
        <v>240</v>
      </c>
    </row>
    <row r="9" spans="1:4">
      <c r="A9" s="120" t="s">
        <v>241</v>
      </c>
      <c r="B9" s="120" t="s">
        <v>242</v>
      </c>
      <c r="C9" s="121">
        <v>8127.19</v>
      </c>
      <c r="D9" s="120" t="s">
        <v>214</v>
      </c>
    </row>
    <row r="10" spans="1:4">
      <c r="A10" s="120" t="s">
        <v>243</v>
      </c>
      <c r="B10" s="120" t="s">
        <v>244</v>
      </c>
      <c r="C10" s="121">
        <v>2215.7399999999998</v>
      </c>
      <c r="D10" s="120" t="s">
        <v>215</v>
      </c>
    </row>
    <row r="11" spans="1:4">
      <c r="A11" s="120" t="s">
        <v>245</v>
      </c>
      <c r="B11" s="120" t="s">
        <v>246</v>
      </c>
      <c r="C11" s="121">
        <v>1211.01</v>
      </c>
      <c r="D11" s="120" t="s">
        <v>240</v>
      </c>
    </row>
    <row r="12" spans="1:4">
      <c r="A12" s="120" t="s">
        <v>247</v>
      </c>
      <c r="B12" s="120" t="s">
        <v>248</v>
      </c>
      <c r="C12" s="121">
        <v>9275.42</v>
      </c>
      <c r="D12" s="120" t="s">
        <v>214</v>
      </c>
    </row>
    <row r="13" spans="1:4">
      <c r="A13" s="120" t="s">
        <v>249</v>
      </c>
      <c r="B13" s="120" t="s">
        <v>250</v>
      </c>
      <c r="C13" s="121">
        <v>3861.25</v>
      </c>
      <c r="D13" s="120" t="s">
        <v>215</v>
      </c>
    </row>
    <row r="14" spans="1:4">
      <c r="A14" s="120" t="s">
        <v>251</v>
      </c>
      <c r="B14" s="120" t="s">
        <v>246</v>
      </c>
      <c r="C14" s="121">
        <v>796.25</v>
      </c>
      <c r="D14" s="120" t="s">
        <v>240</v>
      </c>
    </row>
    <row r="15" spans="1:4">
      <c r="A15" s="120" t="s">
        <v>252</v>
      </c>
      <c r="B15" s="120" t="s">
        <v>253</v>
      </c>
      <c r="C15" s="121">
        <v>9028.83</v>
      </c>
      <c r="D15" s="120" t="s">
        <v>214</v>
      </c>
    </row>
    <row r="16" spans="1:4">
      <c r="A16" s="120" t="s">
        <v>254</v>
      </c>
      <c r="B16" s="120" t="s">
        <v>255</v>
      </c>
      <c r="C16" s="121">
        <v>3443.05</v>
      </c>
      <c r="D16" s="120" t="s">
        <v>215</v>
      </c>
    </row>
    <row r="17" spans="1:4">
      <c r="A17" s="120" t="s">
        <v>256</v>
      </c>
      <c r="B17" s="120" t="s">
        <v>257</v>
      </c>
      <c r="C17" s="121">
        <v>3269.96</v>
      </c>
      <c r="D17" s="120" t="s">
        <v>214</v>
      </c>
    </row>
    <row r="18" spans="1:4">
      <c r="A18" s="120" t="s">
        <v>258</v>
      </c>
      <c r="B18" s="120" t="s">
        <v>259</v>
      </c>
      <c r="C18" s="121">
        <v>980</v>
      </c>
      <c r="D18" s="120" t="s">
        <v>215</v>
      </c>
    </row>
    <row r="19" spans="1:4">
      <c r="A19" s="120" t="s">
        <v>260</v>
      </c>
      <c r="B19" s="120" t="s">
        <v>261</v>
      </c>
      <c r="C19" s="121">
        <v>2607.5</v>
      </c>
      <c r="D19" s="120" t="s">
        <v>262</v>
      </c>
    </row>
    <row r="20" spans="1:4">
      <c r="A20" s="120" t="s">
        <v>263</v>
      </c>
      <c r="B20" s="120" t="s">
        <v>264</v>
      </c>
      <c r="C20" s="121">
        <v>9257.6</v>
      </c>
      <c r="D20" s="120" t="s">
        <v>214</v>
      </c>
    </row>
    <row r="21" spans="1:4">
      <c r="A21" s="120" t="s">
        <v>265</v>
      </c>
      <c r="B21" s="120" t="s">
        <v>266</v>
      </c>
      <c r="C21" s="121">
        <v>446.88</v>
      </c>
      <c r="D21" s="120" t="s">
        <v>262</v>
      </c>
    </row>
    <row r="22" spans="1:4">
      <c r="A22" s="120" t="s">
        <v>267</v>
      </c>
      <c r="B22" s="120" t="s">
        <v>268</v>
      </c>
      <c r="C22" s="121">
        <v>825.36</v>
      </c>
      <c r="D22" s="120" t="s">
        <v>269</v>
      </c>
    </row>
    <row r="23" spans="1:4">
      <c r="A23" s="120" t="s">
        <v>270</v>
      </c>
      <c r="B23" s="120" t="s">
        <v>271</v>
      </c>
      <c r="C23" s="121">
        <v>8015.3</v>
      </c>
      <c r="D23" s="120" t="s">
        <v>214</v>
      </c>
    </row>
    <row r="24" spans="1:4">
      <c r="A24" s="120" t="s">
        <v>272</v>
      </c>
      <c r="B24" s="120" t="s">
        <v>273</v>
      </c>
      <c r="C24" s="121">
        <v>2687.8</v>
      </c>
      <c r="D24" s="120" t="s">
        <v>215</v>
      </c>
    </row>
    <row r="25" spans="1:4">
      <c r="A25" s="120" t="s">
        <v>274</v>
      </c>
      <c r="B25" s="120" t="s">
        <v>275</v>
      </c>
      <c r="C25" s="121">
        <v>2759.31</v>
      </c>
      <c r="D25" s="120" t="s">
        <v>262</v>
      </c>
    </row>
    <row r="26" spans="1:4">
      <c r="A26" s="120" t="s">
        <v>276</v>
      </c>
      <c r="B26" s="120" t="s">
        <v>277</v>
      </c>
      <c r="C26" s="121">
        <v>3116.33</v>
      </c>
      <c r="D26" s="120" t="s">
        <v>214</v>
      </c>
    </row>
    <row r="27" spans="1:4">
      <c r="A27" s="120" t="s">
        <v>278</v>
      </c>
      <c r="B27" s="120" t="s">
        <v>279</v>
      </c>
      <c r="C27" s="121">
        <v>3874.93</v>
      </c>
      <c r="D27" s="120" t="s">
        <v>262</v>
      </c>
    </row>
    <row r="28" spans="1:4">
      <c r="A28" s="120" t="s">
        <v>280</v>
      </c>
      <c r="B28" s="120" t="s">
        <v>281</v>
      </c>
      <c r="C28" s="121">
        <v>403</v>
      </c>
      <c r="D28" s="120" t="s">
        <v>213</v>
      </c>
    </row>
    <row r="29" spans="1:4">
      <c r="A29" s="120" t="s">
        <v>282</v>
      </c>
      <c r="B29" s="120" t="s">
        <v>283</v>
      </c>
      <c r="C29" s="121">
        <v>4633.62</v>
      </c>
      <c r="D29" s="120" t="s">
        <v>214</v>
      </c>
    </row>
    <row r="30" spans="1:4">
      <c r="A30" s="120" t="s">
        <v>284</v>
      </c>
      <c r="B30" s="120" t="s">
        <v>285</v>
      </c>
      <c r="C30" s="121">
        <v>3143.47</v>
      </c>
      <c r="D30" s="120" t="s">
        <v>262</v>
      </c>
    </row>
    <row r="31" spans="1:4">
      <c r="A31" s="120" t="s">
        <v>286</v>
      </c>
      <c r="B31" s="120" t="s">
        <v>287</v>
      </c>
      <c r="C31" s="121">
        <v>1592.5</v>
      </c>
      <c r="D31" s="120" t="s">
        <v>269</v>
      </c>
    </row>
    <row r="32" spans="1:4">
      <c r="A32" s="120" t="s">
        <v>288</v>
      </c>
      <c r="B32" s="120" t="s">
        <v>289</v>
      </c>
      <c r="C32" s="121">
        <v>3930.01</v>
      </c>
      <c r="D32" s="120" t="s">
        <v>214</v>
      </c>
    </row>
    <row r="33" spans="1:4">
      <c r="A33" s="120" t="s">
        <v>290</v>
      </c>
      <c r="B33" s="120" t="s">
        <v>291</v>
      </c>
      <c r="C33" s="121">
        <v>3124.08</v>
      </c>
      <c r="D33" s="120" t="s">
        <v>262</v>
      </c>
    </row>
    <row r="34" spans="1:4">
      <c r="A34" s="120" t="s">
        <v>292</v>
      </c>
      <c r="B34" s="120" t="s">
        <v>293</v>
      </c>
      <c r="C34" s="121">
        <v>2166.0500000000002</v>
      </c>
      <c r="D34" s="120" t="s">
        <v>262</v>
      </c>
    </row>
    <row r="35" spans="1:4" s="122" customFormat="1"/>
    <row r="36" spans="1:4" s="122" customFormat="1">
      <c r="C36" s="123">
        <f>SUM(C4:C5,C8:C21,C23:C30,C32:C34)</f>
        <v>101115.09</v>
      </c>
      <c r="D36" s="115" t="s">
        <v>216</v>
      </c>
    </row>
    <row r="37" spans="1:4" s="122" customFormat="1">
      <c r="C37" s="123">
        <f>SUM(C6:C7,C22,C31)</f>
        <v>4275.43</v>
      </c>
      <c r="D37" s="115" t="s">
        <v>217</v>
      </c>
    </row>
    <row r="38" spans="1:4" s="122" customFormat="1">
      <c r="C38" s="123">
        <f>SUM(C4:C34)</f>
        <v>105390.51999999999</v>
      </c>
      <c r="D38" s="115" t="s">
        <v>17</v>
      </c>
    </row>
    <row r="39" spans="1:4" s="122" customFormat="1"/>
    <row r="40" spans="1:4" s="122" customFormat="1"/>
    <row r="41" spans="1:4" s="122" customFormat="1"/>
    <row r="42" spans="1:4" s="122" customFormat="1"/>
    <row r="43" spans="1:4" s="122" customFormat="1"/>
    <row r="44" spans="1:4" s="122" customFormat="1"/>
    <row r="45" spans="1:4" s="122" customFormat="1"/>
    <row r="46" spans="1:4" s="122" customFormat="1"/>
    <row r="47" spans="1:4" s="122" customFormat="1"/>
    <row r="48" spans="1:4" s="122" customFormat="1"/>
    <row r="49" s="122" customFormat="1"/>
    <row r="50" s="122" customFormat="1"/>
    <row r="51" s="122" customFormat="1"/>
    <row r="52" s="122" customFormat="1"/>
    <row r="53" s="122" customFormat="1"/>
    <row r="54" s="122" customFormat="1"/>
  </sheetData>
  <mergeCells count="1">
    <mergeCell ref="A1:D1"/>
  </mergeCells>
  <pageMargins left="0.7" right="0.7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Divisor-MB</vt:lpstr>
      <vt:lpstr>Divisor-CE</vt:lpstr>
      <vt:lpstr>Divisor-EMI</vt:lpstr>
      <vt:lpstr>Divisor</vt:lpstr>
      <vt:lpstr>Land for future use</vt:lpstr>
      <vt:lpstr>Materials and Supplies</vt:lpstr>
      <vt:lpstr>FERC Fees</vt:lpstr>
      <vt:lpstr>Attach O page 3 line 5A</vt:lpstr>
      <vt:lpstr>pg3 ln 5A GDS Entergy Invoices</vt:lpstr>
      <vt:lpstr>Taxes other than inc tax</vt:lpstr>
      <vt:lpstr>Trans Plt Excl from ISO Rates</vt:lpstr>
      <vt:lpstr>Trans &amp; Gen Assets Reclass</vt:lpstr>
      <vt:lpstr>Trans Plt Incl in Ancil Serv</vt:lpstr>
      <vt:lpstr>Wages &amp; Salaries</vt:lpstr>
      <vt:lpstr>Page 3, Line 5 NERC Fees</vt:lpstr>
      <vt:lpstr>Trans Rev</vt:lpstr>
      <vt:lpstr>ARO Adj</vt:lpstr>
      <vt:lpstr>Schedule 1</vt:lpstr>
      <vt:lpstr>Depreciation and Amortization</vt:lpstr>
      <vt:lpstr>Sheet1</vt:lpstr>
    </vt:vector>
  </TitlesOfParts>
  <Company>Midwest ISO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cbrewster</dc:creator>
  <cp:lastModifiedBy>Matthew</cp:lastModifiedBy>
  <cp:lastPrinted>2017-04-12T12:52:09Z</cp:lastPrinted>
  <dcterms:created xsi:type="dcterms:W3CDTF">2010-05-17T17:08:00Z</dcterms:created>
  <dcterms:modified xsi:type="dcterms:W3CDTF">2018-03-15T18:42:08Z</dcterms:modified>
</cp:coreProperties>
</file>